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xl/tables/table4.xml" ContentType="application/vnd.openxmlformats-officedocument.spreadsheetml.tab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anchise Reporting and Datasets\"/>
    </mc:Choice>
  </mc:AlternateContent>
  <xr:revisionPtr revIDLastSave="0" documentId="13_ncr:1_{466079ED-D65F-4575-8CAF-DEA48B00E2AF}" xr6:coauthVersionLast="45" xr6:coauthVersionMax="45" xr10:uidLastSave="{00000000-0000-0000-0000-000000000000}"/>
  <bookViews>
    <workbookView xWindow="29265" yWindow="1050" windowWidth="24030" windowHeight="12570" activeTab="1" xr2:uid="{647B7476-30C6-4457-B5B6-477A25D9028D}"/>
  </bookViews>
  <sheets>
    <sheet name="Working Data" sheetId="5" r:id="rId1"/>
    <sheet name="Additional Data Points" sheetId="6" r:id="rId2"/>
    <sheet name="Sheet2" sheetId="2" r:id="rId3"/>
    <sheet name="New Grandpad data schema" sheetId="8" r:id="rId4"/>
    <sheet name="Sheet3" sheetId="3" r:id="rId5"/>
    <sheet name="work page" sheetId="7" r:id="rId6"/>
    <sheet name="Shows unmatched Franchise" sheetId="1" r:id="rId7"/>
    <sheet name="Completed " sheetId="4" state="hidden" r:id="rId8"/>
  </sheets>
  <definedNames>
    <definedName name="ExternalData_1" localSheetId="7" hidden="1">'Completed '!$A$1:$D$10</definedName>
    <definedName name="ExternalData_1" localSheetId="2" hidden="1">Sheet2!$A$1:$D$27</definedName>
    <definedName name="ExternalData_1" localSheetId="4" hidden="1">Sheet3!$A$1:$L$16</definedName>
    <definedName name="ExternalData_1" localSheetId="6" hidden="1">'Shows unmatched Franchise'!$A$1:$D$14</definedName>
    <definedName name="ExternalData_1" localSheetId="0" hidden="1">'Working Data'!$A$2:$D$7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5" i="6"/>
  <c r="B3" i="6"/>
  <c r="D4" i="6"/>
  <c r="D5" i="6"/>
  <c r="D6" i="6"/>
  <c r="D7" i="6"/>
  <c r="D8" i="6"/>
  <c r="D9" i="6"/>
  <c r="D10" i="6"/>
  <c r="D11" i="6"/>
  <c r="D12" i="6"/>
  <c r="D13" i="6"/>
  <c r="D3" i="6"/>
  <c r="J3" i="5" l="1"/>
  <c r="J4" i="5"/>
  <c r="J5" i="5"/>
  <c r="J6" i="5"/>
  <c r="J7" i="5"/>
  <c r="F7" i="5"/>
  <c r="F6" i="5"/>
  <c r="F5" i="5"/>
  <c r="F4" i="5"/>
  <c r="F3" i="5"/>
  <c r="F34" i="2"/>
  <c r="F31" i="2"/>
  <c r="K31" i="2" s="1"/>
  <c r="G27" i="2"/>
  <c r="J27" i="2" s="1"/>
  <c r="F13" i="2"/>
  <c r="F14" i="2"/>
  <c r="F15" i="2"/>
  <c r="K15" i="2" s="1"/>
  <c r="F16" i="2"/>
  <c r="F17" i="2"/>
  <c r="F18" i="2"/>
  <c r="F19" i="2"/>
  <c r="F20" i="2"/>
  <c r="F21" i="2"/>
  <c r="F22" i="2"/>
  <c r="F23" i="2"/>
  <c r="K23" i="2" s="1"/>
  <c r="F24" i="2"/>
  <c r="I24" i="2" s="1"/>
  <c r="F25" i="2"/>
  <c r="K25" i="2" s="1"/>
  <c r="F26" i="2"/>
  <c r="F27" i="2"/>
  <c r="F4" i="2"/>
  <c r="F5" i="2"/>
  <c r="F6" i="2"/>
  <c r="F7" i="2"/>
  <c r="K7" i="2" s="1"/>
  <c r="F8" i="2"/>
  <c r="F9" i="2"/>
  <c r="F10" i="2"/>
  <c r="F11" i="2"/>
  <c r="F12" i="2"/>
  <c r="K12" i="2" s="1"/>
  <c r="F3" i="2"/>
  <c r="J7" i="2"/>
  <c r="U10" i="4"/>
  <c r="U9" i="4"/>
  <c r="U8" i="4"/>
  <c r="U6" i="4"/>
  <c r="U4" i="4"/>
  <c r="U3" i="4"/>
  <c r="U2" i="4"/>
  <c r="Y10" i="4"/>
  <c r="Y8" i="4"/>
  <c r="Y6" i="4"/>
  <c r="Y4" i="4"/>
  <c r="Y2" i="4"/>
  <c r="K10" i="4"/>
  <c r="J10" i="4"/>
  <c r="I10" i="4"/>
  <c r="G10" i="4"/>
  <c r="K9" i="4"/>
  <c r="I9" i="4"/>
  <c r="G9" i="4"/>
  <c r="J9" i="4" s="1"/>
  <c r="J8" i="4"/>
  <c r="G8" i="4"/>
  <c r="K7" i="4"/>
  <c r="J7" i="4"/>
  <c r="I7" i="4"/>
  <c r="K6" i="4"/>
  <c r="I6" i="4"/>
  <c r="G6" i="4"/>
  <c r="J6" i="4" s="1"/>
  <c r="K5" i="4"/>
  <c r="J5" i="4"/>
  <c r="I5" i="4"/>
  <c r="K4" i="4"/>
  <c r="J4" i="4"/>
  <c r="I4" i="4"/>
  <c r="K3" i="4"/>
  <c r="I3" i="4"/>
  <c r="G3" i="4"/>
  <c r="J3" i="4" s="1"/>
  <c r="K2" i="4"/>
  <c r="I2" i="4"/>
  <c r="G2" i="4"/>
  <c r="J2" i="4" s="1"/>
  <c r="Y14" i="1"/>
  <c r="Y12" i="1"/>
  <c r="Y11" i="1"/>
  <c r="Y9" i="1"/>
  <c r="Y7" i="1"/>
  <c r="Y6" i="1"/>
  <c r="Y5" i="1"/>
  <c r="Y4" i="1"/>
  <c r="Y2" i="1"/>
  <c r="U14" i="1"/>
  <c r="U13" i="1"/>
  <c r="U12" i="1"/>
  <c r="U11" i="1"/>
  <c r="U9" i="1"/>
  <c r="U7" i="1"/>
  <c r="U6" i="1"/>
  <c r="U5" i="1"/>
  <c r="U4" i="1"/>
  <c r="U3" i="1"/>
  <c r="U2" i="1"/>
  <c r="K14" i="1"/>
  <c r="I14" i="1"/>
  <c r="G14" i="1"/>
  <c r="J14" i="1" s="1"/>
  <c r="K13" i="1"/>
  <c r="I13" i="1"/>
  <c r="G13" i="1"/>
  <c r="J13" i="1" s="1"/>
  <c r="G12" i="1"/>
  <c r="J12" i="1" s="1"/>
  <c r="G11" i="1"/>
  <c r="J11" i="1" s="1"/>
  <c r="K10" i="1"/>
  <c r="J10" i="1"/>
  <c r="I10" i="1"/>
  <c r="K9" i="1"/>
  <c r="I9" i="1"/>
  <c r="G9" i="1"/>
  <c r="J9" i="1" s="1"/>
  <c r="K8" i="1"/>
  <c r="J8" i="1"/>
  <c r="I8" i="1"/>
  <c r="G7" i="1"/>
  <c r="J7" i="1" s="1"/>
  <c r="J6" i="1"/>
  <c r="K5" i="1"/>
  <c r="J5" i="1"/>
  <c r="I5" i="1"/>
  <c r="G4" i="1"/>
  <c r="J4" i="1" s="1"/>
  <c r="K3" i="1"/>
  <c r="I3" i="1"/>
  <c r="G3" i="1"/>
  <c r="J3" i="1" s="1"/>
  <c r="K2" i="1"/>
  <c r="I2" i="1"/>
  <c r="G2" i="1"/>
  <c r="J2" i="1" s="1"/>
  <c r="K34" i="2"/>
  <c r="J31" i="2"/>
  <c r="J15" i="2"/>
  <c r="J17" i="2"/>
  <c r="J23" i="2"/>
  <c r="J24" i="2"/>
  <c r="J25" i="2"/>
  <c r="I34" i="2"/>
  <c r="I25" i="2"/>
  <c r="G34" i="2"/>
  <c r="J34" i="2" s="1"/>
  <c r="G31" i="2"/>
  <c r="G28" i="2"/>
  <c r="G26" i="2"/>
  <c r="J26" i="2" s="1"/>
  <c r="G24" i="2"/>
  <c r="G21" i="2"/>
  <c r="J21" i="2" s="1"/>
  <c r="G13" i="2"/>
  <c r="J13" i="2" s="1"/>
  <c r="G12" i="2"/>
  <c r="J12" i="2" s="1"/>
  <c r="I6" i="5" l="1"/>
  <c r="I3" i="5"/>
  <c r="K7" i="5"/>
  <c r="K5" i="5"/>
  <c r="K4" i="5"/>
  <c r="I4" i="5"/>
  <c r="I7" i="5"/>
  <c r="K3" i="5"/>
  <c r="K6" i="5"/>
  <c r="I5" i="5"/>
  <c r="I31" i="2"/>
  <c r="I23" i="2"/>
  <c r="K24" i="2"/>
  <c r="I15" i="2"/>
  <c r="I12" i="2"/>
  <c r="I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829377-28A4-4C4E-99FA-687A8DF51A31}" keepAlive="1" name="Query - Franchiseheader_count" description="Connection to the 'Franchiseheader_count' query in the workbook." type="5" refreshedVersion="6" background="1" saveData="1">
    <dbPr connection="Provider=Microsoft.Mashup.OleDb.1;Data Source=$Workbook$;Location=Franchiseheader_count;Extended Properties=&quot;&quot;" command="SELECT * FROM [Franchiseheader_count]"/>
  </connection>
  <connection id="2" xr16:uid="{568FE603-1449-40C9-A055-D397B0A4E759}" keepAlive="1" name="Query - Franchiseheader_count (2)" description="Connection to the 'Franchiseheader_count (2)' query in the workbook." type="5" refreshedVersion="6" background="1" saveData="1">
    <dbPr connection="Provider=Microsoft.Mashup.OleDb.1;Data Source=$Workbook$;Location=&quot;Franchiseheader_count (2)&quot;;Extended Properties=&quot;&quot;" command="SELECT * FROM [Franchiseheader_count (2)]"/>
  </connection>
  <connection id="3" xr16:uid="{3DA4E88E-2CB9-41DE-8912-7349CD83267A}" keepAlive="1" name="Query - Franchiseheader_count (3)" description="Connection to the 'Franchiseheader_count (3)' query in the workbook." type="5" refreshedVersion="6" background="1" saveData="1">
    <dbPr connection="Provider=Microsoft.Mashup.OleDb.1;Data Source=$Workbook$;Location=&quot;Franchiseheader_count (3)&quot;;Extended Properties=&quot;&quot;" command="SELECT * FROM [Franchiseheader_count (3)]"/>
  </connection>
  <connection id="4" xr16:uid="{1FAA40C2-8BFD-4596-BC73-141E9C98D5D5}" keepAlive="1" name="Query - Franchiseheader_count (4)" description="Connection to the 'Franchiseheader_count (4)' query in the workbook." type="5" refreshedVersion="6" background="1" saveData="1">
    <dbPr connection="Provider=Microsoft.Mashup.OleDb.1;Data Source=$Workbook$;Location=&quot;Franchiseheader_count (4)&quot;;Extended Properties=&quot;&quot;" command="SELECT * FROM [Franchiseheader_count (4)]"/>
  </connection>
  <connection id="5" xr16:uid="{5B033274-1BAE-4A65-9255-4A24950D5B58}" keepAlive="1" name="Query - Gp_summary_wo_3302020" description="Connection to the 'Gp_summary_wo_3302020' query in the workbook." type="5" refreshedVersion="6" background="1" saveData="1">
    <dbPr connection="Provider=Microsoft.Mashup.OleDb.1;Data Source=$Workbook$;Location=Gp_summary_wo_3302020;Extended Properties=&quot;&quot;" command="SELECT * FROM [Gp_summary_wo_3302020]"/>
  </connection>
</connections>
</file>

<file path=xl/sharedStrings.xml><?xml version="1.0" encoding="utf-8"?>
<sst xmlns="http://schemas.openxmlformats.org/spreadsheetml/2006/main" count="1120" uniqueCount="567">
  <si>
    <t>Karla Kay</t>
  </si>
  <si>
    <t>Overland Park, KS</t>
  </si>
  <si>
    <t>Kristi Larson</t>
  </si>
  <si>
    <t>Bountiful, UT</t>
  </si>
  <si>
    <t>Gus Vanderkolk</t>
  </si>
  <si>
    <t>Papillion, NE</t>
  </si>
  <si>
    <t>David Scott</t>
  </si>
  <si>
    <t>Towson, MD</t>
  </si>
  <si>
    <t>Paul Dziuban</t>
  </si>
  <si>
    <t>Bedford, OH</t>
  </si>
  <si>
    <t>Laura Dyer</t>
  </si>
  <si>
    <t>Urbandale, IA</t>
  </si>
  <si>
    <t>Bob McCarthy</t>
  </si>
  <si>
    <t>Las Vegas, NV</t>
  </si>
  <si>
    <t>Ene Gaines</t>
  </si>
  <si>
    <t>Salt Lake City, UT</t>
  </si>
  <si>
    <t>Ajay Mishra</t>
  </si>
  <si>
    <t>Saint Louis, MO</t>
  </si>
  <si>
    <t>Brenda Enright</t>
  </si>
  <si>
    <t>Westerville, OH</t>
  </si>
  <si>
    <t>Pam Boles</t>
  </si>
  <si>
    <t>Sheldon Schelling</t>
  </si>
  <si>
    <t>Columbus, OH</t>
  </si>
  <si>
    <t>Michelle Rogers</t>
  </si>
  <si>
    <t>Seattle, WA</t>
  </si>
  <si>
    <t>Cher Kuechle</t>
  </si>
  <si>
    <t>Tampa, FL</t>
  </si>
  <si>
    <t>Jason Sager</t>
  </si>
  <si>
    <t>San Jose, CA</t>
  </si>
  <si>
    <t>Jeff Sewell</t>
  </si>
  <si>
    <t>San Mateo, CA</t>
  </si>
  <si>
    <t>Ruby Louie</t>
  </si>
  <si>
    <t>La Grange, IL</t>
  </si>
  <si>
    <t>Roger Ross</t>
  </si>
  <si>
    <t>Ellicott City, MD</t>
  </si>
  <si>
    <t>David McMillan</t>
  </si>
  <si>
    <t>Denver, CO</t>
  </si>
  <si>
    <t>Tracy Baugh</t>
  </si>
  <si>
    <t>Green Bay, WI</t>
  </si>
  <si>
    <t>Franchise</t>
  </si>
  <si>
    <t>Total Music Cap</t>
  </si>
  <si>
    <t>Total Music Hours</t>
  </si>
  <si>
    <t>Total Emails Received</t>
  </si>
  <si>
    <t>Total Emails Sent</t>
  </si>
  <si>
    <t>Total Game Hours</t>
  </si>
  <si>
    <t>Total Media Received</t>
  </si>
  <si>
    <t>Total Music Purchases</t>
  </si>
  <si>
    <t>Video Calls From</t>
  </si>
  <si>
    <t>Voice Calls From</t>
  </si>
  <si>
    <t>Video Calls To</t>
  </si>
  <si>
    <t>Voice Calls To</t>
  </si>
  <si>
    <t>Franchise #</t>
  </si>
  <si>
    <t>Franchise Owner</t>
  </si>
  <si>
    <t>Franchise Location</t>
  </si>
  <si>
    <t>Mark Labib</t>
  </si>
  <si>
    <t>Akron, OH</t>
  </si>
  <si>
    <t>Tiffany Plott</t>
  </si>
  <si>
    <t>Saint Paul, MN</t>
  </si>
  <si>
    <t>Tom Adams</t>
  </si>
  <si>
    <t>North Kingston, RI</t>
  </si>
  <si>
    <t>Total Active Clients/CC</t>
  </si>
  <si>
    <t>IC Client Incompatible</t>
  </si>
  <si>
    <t>?</t>
  </si>
  <si>
    <t>IC Eligible Clients</t>
  </si>
  <si>
    <t>Total Subcriptions</t>
  </si>
  <si>
    <t>Total IC Clients Served</t>
  </si>
  <si>
    <t>Buy-In Rate</t>
  </si>
  <si>
    <t>Investment Deployed</t>
  </si>
  <si>
    <t>Adoption Rate</t>
  </si>
  <si>
    <t>Active Subscriptions</t>
  </si>
  <si>
    <t># of Concierge Calls</t>
  </si>
  <si>
    <t>% of Tablets Accessing Concierge Calls</t>
  </si>
  <si>
    <t>Home Instead Now Calls</t>
  </si>
  <si>
    <t>Partner Portal Calls</t>
  </si>
  <si>
    <t>RPN Calls</t>
  </si>
  <si>
    <t>% of Tablets Making RPN Calls</t>
  </si>
  <si>
    <t>Subscription and Penetration Metrics</t>
  </si>
  <si>
    <t>Activity of the Day Metrics</t>
  </si>
  <si>
    <t>Call Metrics</t>
  </si>
  <si>
    <t>Activity Tracking Metrics</t>
  </si>
  <si>
    <t>Care Giver Attendance Metrics</t>
  </si>
  <si>
    <t>NPS Metrics</t>
  </si>
  <si>
    <t>Care Giver Turnover Metrics</t>
  </si>
  <si>
    <t>Companion Metrics</t>
  </si>
  <si>
    <t>Data Points</t>
  </si>
  <si>
    <t>Basic Row Header</t>
  </si>
  <si>
    <t>Total Active Client in CC</t>
  </si>
  <si>
    <t>Total Subscriptions</t>
  </si>
  <si>
    <t>Active Subcriptions</t>
  </si>
  <si>
    <t>Tablets on Verizon</t>
  </si>
  <si>
    <t>Tablets on T-Mobile</t>
  </si>
  <si>
    <t># of AoD Calls</t>
  </si>
  <si>
    <t>% of GP that accessed AoD</t>
  </si>
  <si>
    <t>AoD Leveraged During Shift</t>
  </si>
  <si>
    <t>% of GP that accessed Automated AoD</t>
  </si>
  <si>
    <t>% of GP tablets Accessing Concierge Button</t>
  </si>
  <si>
    <t>% of GP tablets Accessing Home Instead Now Button</t>
  </si>
  <si>
    <t># Partner Portal Calls</t>
  </si>
  <si>
    <t># RPN Calls</t>
  </si>
  <si>
    <t>% of GP tablets making RPN Calls</t>
  </si>
  <si>
    <t>% of GP tablets Accessing Partner Portal Calls</t>
  </si>
  <si>
    <t>Inbound Audio Calls</t>
  </si>
  <si>
    <t>Inbound Video Calls</t>
  </si>
  <si>
    <t>Inbound Video Calls Answered</t>
  </si>
  <si>
    <t>% of Inbound Video Calls Answered</t>
  </si>
  <si>
    <t>Audio Calls</t>
  </si>
  <si>
    <t>In Person Visits</t>
  </si>
  <si>
    <t>Video QA</t>
  </si>
  <si>
    <t>ID Video Introduction</t>
  </si>
  <si>
    <t>Video CG Supervisor Visit</t>
  </si>
  <si>
    <t>Video Client Relationship Visit</t>
  </si>
  <si>
    <t>Video Intro</t>
  </si>
  <si>
    <t>On Demand Client Video Call</t>
  </si>
  <si>
    <t>On Demand CG Video Call</t>
  </si>
  <si>
    <t>% of GP Video to CC Video Activity</t>
  </si>
  <si>
    <t>Closed/Won IC</t>
  </si>
  <si>
    <t>Report 1</t>
  </si>
  <si>
    <t>Report 2</t>
  </si>
  <si>
    <t>Report 3</t>
  </si>
  <si>
    <t>Report 4</t>
  </si>
  <si>
    <t>Report 5</t>
  </si>
  <si>
    <t>Report 6</t>
  </si>
  <si>
    <t>Report 7</t>
  </si>
  <si>
    <t>Report 8</t>
  </si>
  <si>
    <t>CG Clock-In Via GP</t>
  </si>
  <si>
    <t>CG Clock-Out Via GP</t>
  </si>
  <si>
    <t>CG Clock-In IVR</t>
  </si>
  <si>
    <t>CG Clock-Out IVR</t>
  </si>
  <si>
    <t>CG Clock-In CC Go non-GP</t>
  </si>
  <si>
    <t>CG Clock-out CC Go non-GP</t>
  </si>
  <si>
    <t>CG Clock-In KP</t>
  </si>
  <si>
    <t>CG Clock-Out KP</t>
  </si>
  <si>
    <t xml:space="preserve">CC Go App Clock-In/Out </t>
  </si>
  <si>
    <t>CG Resources Leveraged</t>
  </si>
  <si>
    <t>Franchise NPS-Current</t>
  </si>
  <si>
    <t>Franchise NPS-Past Period</t>
  </si>
  <si>
    <t>NPS Change</t>
  </si>
  <si>
    <t>Care Giver Turnover Rate - Monthly</t>
  </si>
  <si>
    <t>Care Giver Turnover Rate - Quarterly</t>
  </si>
  <si>
    <t>Care Giver Turnover Rate - Annually</t>
  </si>
  <si>
    <t>Care Giver Turnover Rate - YOY Change</t>
  </si>
  <si>
    <t>Care Giver Turnover Rate - QOQ Change</t>
  </si>
  <si>
    <t>Care Giver Turnover Rate - MOM Change</t>
  </si>
  <si>
    <t>New Companion Apps Linked</t>
  </si>
  <si>
    <t>Lost Companion Apps Linked</t>
  </si>
  <si>
    <t>Total Companion Apps Linked</t>
  </si>
  <si>
    <t>NA</t>
  </si>
  <si>
    <t># Tablets on Verizon</t>
  </si>
  <si>
    <t># of Tablets on T-Mobile</t>
  </si>
  <si>
    <t>Report 1 Subscription and Penetration Metrics</t>
  </si>
  <si>
    <t>Report 2 Activity of the Day Metrics</t>
  </si>
  <si>
    <t>Report 3 Call Metrics</t>
  </si>
  <si>
    <t>Report 4 Activity Tracking Metrics</t>
  </si>
  <si>
    <t>Report 5 Care Giver Attendance Metrics</t>
  </si>
  <si>
    <t>Report 6 NPS Metrics</t>
  </si>
  <si>
    <t>Report 7 Care Giver Turnover Metrics</t>
  </si>
  <si>
    <t>Report 8 Companion Metrics</t>
  </si>
  <si>
    <t>Matt Cohn</t>
  </si>
  <si>
    <t>Hammond, LA</t>
  </si>
  <si>
    <t>Christian Steiner</t>
  </si>
  <si>
    <t>New York, NY</t>
  </si>
  <si>
    <t>Dave Banark</t>
  </si>
  <si>
    <t>Omaha, NE</t>
  </si>
  <si>
    <t>Todd Felker</t>
  </si>
  <si>
    <t>Richardson, TX</t>
  </si>
  <si>
    <t>Beth Roussel</t>
  </si>
  <si>
    <t>Belleville, IL</t>
  </si>
  <si>
    <t>Mike Levine</t>
  </si>
  <si>
    <t>Venice, FL</t>
  </si>
  <si>
    <t>Brandy Firebaugh</t>
  </si>
  <si>
    <t>Temple, TX</t>
  </si>
  <si>
    <t>Amy Best</t>
  </si>
  <si>
    <t>Springfield, IL</t>
  </si>
  <si>
    <t>Nancy Barrett</t>
  </si>
  <si>
    <t>Upper Arlington, OH</t>
  </si>
  <si>
    <t>Steve Nooyen</t>
  </si>
  <si>
    <t>Madison, WI</t>
  </si>
  <si>
    <t>Michael Melinger</t>
  </si>
  <si>
    <t>Skokie, IL</t>
  </si>
  <si>
    <t>Bob Stricker</t>
  </si>
  <si>
    <t>Dubuque, IA</t>
  </si>
  <si>
    <t>Mike Brunt</t>
  </si>
  <si>
    <t>Beaverton, OR</t>
  </si>
  <si>
    <t>Eric Carr</t>
  </si>
  <si>
    <t>Culver City, CA</t>
  </si>
  <si>
    <t>Geoffrey Moore</t>
  </si>
  <si>
    <t>North Olmsted, OH</t>
  </si>
  <si>
    <t>Elizabeth Wagner</t>
  </si>
  <si>
    <t>Indianapolis, IN</t>
  </si>
  <si>
    <t>Brett Rhodes</t>
  </si>
  <si>
    <t>Hewitt, TX</t>
  </si>
  <si>
    <t>Sheboygan, WI</t>
  </si>
  <si>
    <t>James Sullivan</t>
  </si>
  <si>
    <t>Fort Wayne, IN</t>
  </si>
  <si>
    <t>John Hudnall</t>
  </si>
  <si>
    <t>Fremont, NE</t>
  </si>
  <si>
    <t>Bert Copple</t>
  </si>
  <si>
    <t>Birmingham, MI</t>
  </si>
  <si>
    <t>Scott Radcliff</t>
  </si>
  <si>
    <t>Oakwood Village, OH</t>
  </si>
  <si>
    <t>Mahnaz Pourian</t>
  </si>
  <si>
    <t>Mesa, AZ</t>
  </si>
  <si>
    <t>Karen Huber</t>
  </si>
  <si>
    <t>Cedar Rapids, IA</t>
  </si>
  <si>
    <t>Bruce Hobbs</t>
  </si>
  <si>
    <t>Cincinnati, OH</t>
  </si>
  <si>
    <t>Ken Preslar</t>
  </si>
  <si>
    <t>Boerne, TX</t>
  </si>
  <si>
    <t>Plano, TX</t>
  </si>
  <si>
    <t>Baton Rouge, LA</t>
  </si>
  <si>
    <t>Rockwall, TX</t>
  </si>
  <si>
    <t>Dave Parke</t>
  </si>
  <si>
    <t>West Jordan, UT</t>
  </si>
  <si>
    <t>Jim Hurley</t>
  </si>
  <si>
    <t>Albany, NY</t>
  </si>
  <si>
    <t>Schenectady, NY</t>
  </si>
  <si>
    <t>Mary Martinez</t>
  </si>
  <si>
    <t>Albuquerque, NM</t>
  </si>
  <si>
    <t>Nick Konstant</t>
  </si>
  <si>
    <t>Ellicott City, MA</t>
  </si>
  <si>
    <t>Bob Brasher</t>
  </si>
  <si>
    <t>Huntsville, AL</t>
  </si>
  <si>
    <t>Cedarburg, WI</t>
  </si>
  <si>
    <t>Carter Prescott</t>
  </si>
  <si>
    <t>Pasadena, CA</t>
  </si>
  <si>
    <t>Lisa Rabito</t>
  </si>
  <si>
    <t>Meairie, LA</t>
  </si>
  <si>
    <t>Kathi Lenart</t>
  </si>
  <si>
    <t>Oakmont, PA</t>
  </si>
  <si>
    <t>Jeanne McCusker</t>
  </si>
  <si>
    <t>Charlottesville, VA</t>
  </si>
  <si>
    <t>Appleton, WI</t>
  </si>
  <si>
    <t>David Roediger</t>
  </si>
  <si>
    <t>Dayton, OH</t>
  </si>
  <si>
    <t>Bill Carroll</t>
  </si>
  <si>
    <t>Skippack, PA</t>
  </si>
  <si>
    <t>Barb Beilfuss</t>
  </si>
  <si>
    <t>Grand Rapids, MI</t>
  </si>
  <si>
    <t>Rob Costello</t>
  </si>
  <si>
    <t>Palm Desert, CA</t>
  </si>
  <si>
    <t>Art Cormier</t>
  </si>
  <si>
    <t>Lexington, MA</t>
  </si>
  <si>
    <t>Jay Maria</t>
  </si>
  <si>
    <t>Luzerne, PA</t>
  </si>
  <si>
    <t>Carolyn Quintanilla</t>
  </si>
  <si>
    <t>Lecanto, FL</t>
  </si>
  <si>
    <t>Bethlehem, PA</t>
  </si>
  <si>
    <t>Owner</t>
  </si>
  <si>
    <t xml:space="preserve">Location </t>
  </si>
  <si>
    <t>Active CC</t>
  </si>
  <si>
    <t>Franchise_Number</t>
  </si>
  <si>
    <t>Full_Name</t>
  </si>
  <si>
    <t>Location</t>
  </si>
  <si>
    <t>Active_Client_Count</t>
  </si>
  <si>
    <t>Lisa Mahony</t>
  </si>
  <si>
    <t>Northborough, MA</t>
  </si>
  <si>
    <t>Michael Smith</t>
  </si>
  <si>
    <t>Tacoma, WA</t>
  </si>
  <si>
    <t>Tina Reid</t>
  </si>
  <si>
    <t>Moorpark, CA</t>
  </si>
  <si>
    <t>Mary Andrews</t>
  </si>
  <si>
    <t>John Gibbel</t>
  </si>
  <si>
    <t>Birmingham, AL</t>
  </si>
  <si>
    <t>Paul Daniels</t>
  </si>
  <si>
    <t>Sunnyvale, CA</t>
  </si>
  <si>
    <t>North Kingstown, RI</t>
  </si>
  <si>
    <t>Tiffany Alcantara</t>
  </si>
  <si>
    <t>Saint Augustine, FL</t>
  </si>
  <si>
    <t>Steven Coleman</t>
  </si>
  <si>
    <t>Terry Baugh</t>
  </si>
  <si>
    <t>Daytona Beach, FL</t>
  </si>
  <si>
    <t>Brad Cannon</t>
  </si>
  <si>
    <t>Rancho Cordova, CA</t>
  </si>
  <si>
    <t>Auburn, CA</t>
  </si>
  <si>
    <t>Joe Conaty</t>
  </si>
  <si>
    <t>Ruth Ann Marchi</t>
  </si>
  <si>
    <t>Morgan Hill, CA</t>
  </si>
  <si>
    <t>David Hill</t>
  </si>
  <si>
    <t>Jacksonville, FL</t>
  </si>
  <si>
    <t>John Hawk</t>
  </si>
  <si>
    <t>Savannah, GA</t>
  </si>
  <si>
    <t>Kari Gomez</t>
  </si>
  <si>
    <t>Henrico, VA</t>
  </si>
  <si>
    <t>Clare Connelly</t>
  </si>
  <si>
    <t>San Antonio, TX</t>
  </si>
  <si>
    <t>David Baron</t>
  </si>
  <si>
    <t>Kristen Anderson</t>
  </si>
  <si>
    <t>Oklahoma City, OK</t>
  </si>
  <si>
    <t>Sun Kyoung Tak</t>
  </si>
  <si>
    <t>Silver Spring, MD</t>
  </si>
  <si>
    <t>Fort Myers, FL</t>
  </si>
  <si>
    <t>Chandler, AZ</t>
  </si>
  <si>
    <t>Eric Gassman</t>
  </si>
  <si>
    <t>Betsy Head</t>
  </si>
  <si>
    <t>Orlando, FL</t>
  </si>
  <si>
    <t>Michael Bousman</t>
  </si>
  <si>
    <t>Natick, MA</t>
  </si>
  <si>
    <t>Lima, OH</t>
  </si>
  <si>
    <t>Glenna Yaroch</t>
  </si>
  <si>
    <t>Tim LaBeau</t>
  </si>
  <si>
    <t>Walnut Creek, CA</t>
  </si>
  <si>
    <t>Nancy Oppenheimer-Marks</t>
  </si>
  <si>
    <t>Pamela Myers</t>
  </si>
  <si>
    <t>San Francisco, CA</t>
  </si>
  <si>
    <t>Frank D'Amico</t>
  </si>
  <si>
    <t>Council Bluffs, IA</t>
  </si>
  <si>
    <t>Roger Carr</t>
  </si>
  <si>
    <t>East Providence, RI</t>
  </si>
  <si>
    <t>Doug Hevner</t>
  </si>
  <si>
    <t>Merrick, NY</t>
  </si>
  <si>
    <t>Judy Costiuk</t>
  </si>
  <si>
    <t>David Kyhn</t>
  </si>
  <si>
    <t>Arnold, MD</t>
  </si>
  <si>
    <t>Cleveland, OH</t>
  </si>
  <si>
    <t>Matt Lenart</t>
  </si>
  <si>
    <t>James Chalmers</t>
  </si>
  <si>
    <t>Keller, TX</t>
  </si>
  <si>
    <t>David Gardenhire</t>
  </si>
  <si>
    <t>Winchester, VA</t>
  </si>
  <si>
    <t>Bob Bird</t>
  </si>
  <si>
    <t>Julie Huebner</t>
  </si>
  <si>
    <t>Frank Byrne</t>
  </si>
  <si>
    <t>Charleston, SC</t>
  </si>
  <si>
    <t>Dianne Cunningham</t>
  </si>
  <si>
    <t>Bethel Park, PA</t>
  </si>
  <si>
    <t>Polo LaCoste</t>
  </si>
  <si>
    <t>Craig King</t>
  </si>
  <si>
    <t>Louisville, KY</t>
  </si>
  <si>
    <t>Brad Dahleen</t>
  </si>
  <si>
    <t>Oakland, CA</t>
  </si>
  <si>
    <t>Castro Valley, CA</t>
  </si>
  <si>
    <t>Cindy Madson</t>
  </si>
  <si>
    <t>Mason, OH</t>
  </si>
  <si>
    <t>Ron Krasnansky</t>
  </si>
  <si>
    <t>Karen Stephenson</t>
  </si>
  <si>
    <t>Riverside, CA</t>
  </si>
  <si>
    <t>Torrance, CA</t>
  </si>
  <si>
    <t>Brian Brunell</t>
  </si>
  <si>
    <t>Portland, OR</t>
  </si>
  <si>
    <t>Gianna Loftis</t>
  </si>
  <si>
    <t>Mansfield, TX</t>
  </si>
  <si>
    <t>North Andover, MA</t>
  </si>
  <si>
    <t>Lesley Sullivan</t>
  </si>
  <si>
    <t>Charlotte, NC</t>
  </si>
  <si>
    <t>Wadsworth, OH</t>
  </si>
  <si>
    <t>Roger Boles</t>
  </si>
  <si>
    <t>Greensboro, NC</t>
  </si>
  <si>
    <t>Pat Kennedy</t>
  </si>
  <si>
    <t>Rancho Cucamonga, CA</t>
  </si>
  <si>
    <t>Miller Brice</t>
  </si>
  <si>
    <t>Succasunna, NJ</t>
  </si>
  <si>
    <t>Judy Salcido</t>
  </si>
  <si>
    <t>Spokane, WA</t>
  </si>
  <si>
    <t>Ray Corkran</t>
  </si>
  <si>
    <t>Export, PA</t>
  </si>
  <si>
    <t>David Ditch</t>
  </si>
  <si>
    <t>Mechelle Minter</t>
  </si>
  <si>
    <t>Billy Frost</t>
  </si>
  <si>
    <t>Mishawaka, IN</t>
  </si>
  <si>
    <t>Brad Ottens</t>
  </si>
  <si>
    <t>Little Rock, AR</t>
  </si>
  <si>
    <t>Curt Foust</t>
  </si>
  <si>
    <t>New Braunfels, TX</t>
  </si>
  <si>
    <t>Keith Clay</t>
  </si>
  <si>
    <t>Sandeep Bhatia</t>
  </si>
  <si>
    <t>Ken Pourian</t>
  </si>
  <si>
    <t>Rogers, AR</t>
  </si>
  <si>
    <t>Bobby Buffaloe</t>
  </si>
  <si>
    <t>Roanoke, VA</t>
  </si>
  <si>
    <t>David Gest</t>
  </si>
  <si>
    <t>Elaine Morris</t>
  </si>
  <si>
    <t>David Krueger</t>
  </si>
  <si>
    <t>Susan Miller</t>
  </si>
  <si>
    <t>Victorville, CA</t>
  </si>
  <si>
    <t>Julie Donaldson</t>
  </si>
  <si>
    <t>Wilmington, NC</t>
  </si>
  <si>
    <t>Christopher Parks</t>
  </si>
  <si>
    <t>Youngstown, OH</t>
  </si>
  <si>
    <t>Evansville, IN</t>
  </si>
  <si>
    <t>Peter Shaheed</t>
  </si>
  <si>
    <t>Buck Shaw</t>
  </si>
  <si>
    <t>Joliet, IL</t>
  </si>
  <si>
    <t>Faryar Foroodi</t>
  </si>
  <si>
    <t>George Cestia</t>
  </si>
  <si>
    <t>New Iberia, LA</t>
  </si>
  <si>
    <t>Mike Powell</t>
  </si>
  <si>
    <t>Naples, FL</t>
  </si>
  <si>
    <t>Todd O'Neill</t>
  </si>
  <si>
    <t>Naperville, IL</t>
  </si>
  <si>
    <t>Voorhees, NJ</t>
  </si>
  <si>
    <t>Roberta Karch</t>
  </si>
  <si>
    <t>Chelmsford, MA</t>
  </si>
  <si>
    <t>Marshall Webster</t>
  </si>
  <si>
    <t>Palm Coast, FL</t>
  </si>
  <si>
    <t>Matt McClure</t>
  </si>
  <si>
    <t>Bettendorf, IA</t>
  </si>
  <si>
    <t>Amy Holler</t>
  </si>
  <si>
    <t>Denise DeCock</t>
  </si>
  <si>
    <t>Los Angeles, CA</t>
  </si>
  <si>
    <t>Alice McCarron</t>
  </si>
  <si>
    <t>Michael Goodman</t>
  </si>
  <si>
    <t>Des Plaines, IL</t>
  </si>
  <si>
    <t>Julie Castle</t>
  </si>
  <si>
    <t>Bowling Green, OH</t>
  </si>
  <si>
    <t>Jason Chavez</t>
  </si>
  <si>
    <t>Greg Locke</t>
  </si>
  <si>
    <t>Racine, WI</t>
  </si>
  <si>
    <t>George Smith</t>
  </si>
  <si>
    <t>Houma, LA</t>
  </si>
  <si>
    <t>Bruce Anderson</t>
  </si>
  <si>
    <t>State College, PA</t>
  </si>
  <si>
    <t>Adam Bokker</t>
  </si>
  <si>
    <t>Kristine Wright</t>
  </si>
  <si>
    <t>Fort Worth, TX</t>
  </si>
  <si>
    <t>Stacey Murphy</t>
  </si>
  <si>
    <t>Nashua, NH</t>
  </si>
  <si>
    <t>Anna Edenfield</t>
  </si>
  <si>
    <t>Statesville, NC</t>
  </si>
  <si>
    <t>Evelyn Queen-Baron</t>
  </si>
  <si>
    <t>Clarks Summit, PA</t>
  </si>
  <si>
    <t>Cara Delgado</t>
  </si>
  <si>
    <t>Saint Charles, IL</t>
  </si>
  <si>
    <t>Preston Roth</t>
  </si>
  <si>
    <t>Pittsburgh, PA</t>
  </si>
  <si>
    <t>Rich Southard</t>
  </si>
  <si>
    <t>Bloomington, IN</t>
  </si>
  <si>
    <t>Susan Hobbs</t>
  </si>
  <si>
    <t>Andrea Sussman</t>
  </si>
  <si>
    <t>Springdale, AR</t>
  </si>
  <si>
    <t>Karl Karch</t>
  </si>
  <si>
    <t>Chicago, IL</t>
  </si>
  <si>
    <t>Victoria Chalmers</t>
  </si>
  <si>
    <t>Virginia Beach, VA</t>
  </si>
  <si>
    <t>Claudia Troncoso</t>
  </si>
  <si>
    <t>Brandon, FL</t>
  </si>
  <si>
    <t>Debbie Franchuk</t>
  </si>
  <si>
    <t>Wilmington, DE</t>
  </si>
  <si>
    <t>Jim Aneszko</t>
  </si>
  <si>
    <t>Rochester, MN</t>
  </si>
  <si>
    <t>Vesna Parks</t>
  </si>
  <si>
    <t>Karin Kollar</t>
  </si>
  <si>
    <t>Leesburg, VA</t>
  </si>
  <si>
    <t>Annie Chin</t>
  </si>
  <si>
    <t>Lynchburg, VA</t>
  </si>
  <si>
    <t>Brecksville, OH</t>
  </si>
  <si>
    <t>Emily Vail</t>
  </si>
  <si>
    <t>Karen Charyna</t>
  </si>
  <si>
    <t>Richard Regen</t>
  </si>
  <si>
    <t>Kansas City, MO</t>
  </si>
  <si>
    <t>Brian Trainor</t>
  </si>
  <si>
    <t>Hot Springs National Park, AR</t>
  </si>
  <si>
    <t>David Galeotti</t>
  </si>
  <si>
    <t>Portsmouth, NH</t>
  </si>
  <si>
    <t>Buffy Johnson</t>
  </si>
  <si>
    <t>Laura Bousman</t>
  </si>
  <si>
    <t>Flossmoor, IL</t>
  </si>
  <si>
    <t>Jonna Wisnieski</t>
  </si>
  <si>
    <t>White Plains, NY</t>
  </si>
  <si>
    <t>Yorktown Heights, NY</t>
  </si>
  <si>
    <t>Peter Eichling</t>
  </si>
  <si>
    <t>Lakewood, NJ</t>
  </si>
  <si>
    <t>Andrew Clifford</t>
  </si>
  <si>
    <t>Zelienople, PA</t>
  </si>
  <si>
    <t>Matthew Carden</t>
  </si>
  <si>
    <t>Lewisburg, PA</t>
  </si>
  <si>
    <t>Lisa Bailey</t>
  </si>
  <si>
    <t>Chesapeake, VA</t>
  </si>
  <si>
    <t>Elkhart, IN</t>
  </si>
  <si>
    <t>Nicole Labib</t>
  </si>
  <si>
    <t>Lancaster, PA</t>
  </si>
  <si>
    <t>Doug Mix</t>
  </si>
  <si>
    <t>Dublin, GA</t>
  </si>
  <si>
    <t>Charlie Holder</t>
  </si>
  <si>
    <t>Saxton, PA</t>
  </si>
  <si>
    <t>Darrell Doane</t>
  </si>
  <si>
    <t>Washington, PA</t>
  </si>
  <si>
    <t>Kim Lepp</t>
  </si>
  <si>
    <t>Fredericksburg, VA</t>
  </si>
  <si>
    <t>Rob Brown</t>
  </si>
  <si>
    <t>Woodland Hills, CA</t>
  </si>
  <si>
    <t>Bob Baumgart</t>
  </si>
  <si>
    <t>Fayetteville, NC</t>
  </si>
  <si>
    <t>Carrie Chavez</t>
  </si>
  <si>
    <t>Manassas, VA</t>
  </si>
  <si>
    <t>Cristian Dersidan</t>
  </si>
  <si>
    <t>Lafayette, IN</t>
  </si>
  <si>
    <t>Gregory Gomez Mira</t>
  </si>
  <si>
    <t>Bill Purnell</t>
  </si>
  <si>
    <t>Tannersville, PA</t>
  </si>
  <si>
    <t>Tracie Robertson</t>
  </si>
  <si>
    <t>Herb Beighley</t>
  </si>
  <si>
    <t>Hauppauge, NY</t>
  </si>
  <si>
    <t>Dar Dahleen</t>
  </si>
  <si>
    <t>Punta Gorda, FL</t>
  </si>
  <si>
    <t>Gisela DeArmas-Ramirez</t>
  </si>
  <si>
    <t>Tappahannock, VA</t>
  </si>
  <si>
    <t>Jacqueline St.Clair</t>
  </si>
  <si>
    <t>Noblesville, IN</t>
  </si>
  <si>
    <t>Len Snyder</t>
  </si>
  <si>
    <t>Natrona Heights, PA</t>
  </si>
  <si>
    <t>Nancy Santora</t>
  </si>
  <si>
    <t>West Linn, OR</t>
  </si>
  <si>
    <t>Jason Crane</t>
  </si>
  <si>
    <t>Culpeper, VA</t>
  </si>
  <si>
    <t>Evelyn Snyder</t>
  </si>
  <si>
    <t>Hampton Bays, NY</t>
  </si>
  <si>
    <t>Chita Henning</t>
  </si>
  <si>
    <t>Martinsburg, WV</t>
  </si>
  <si>
    <t>Sandi Allen</t>
  </si>
  <si>
    <t>Teaneck, NJ</t>
  </si>
  <si>
    <t>Todd Miller</t>
  </si>
  <si>
    <t>David Monasmith</t>
  </si>
  <si>
    <t>Blairsville, GA</t>
  </si>
  <si>
    <t>Mark Sullivan</t>
  </si>
  <si>
    <t>Jasper, IN</t>
  </si>
  <si>
    <t>Harrison Hatfield</t>
  </si>
  <si>
    <t>Mankato, MN</t>
  </si>
  <si>
    <t>Kristine Stanley</t>
  </si>
  <si>
    <t>Seneca, SC</t>
  </si>
  <si>
    <t>Jeff Hanna</t>
  </si>
  <si>
    <t>Williamsport, PA</t>
  </si>
  <si>
    <t>Kelvin Li</t>
  </si>
  <si>
    <t>Pleasant Hill, MO</t>
  </si>
  <si>
    <t>Brent Hoffart</t>
  </si>
  <si>
    <t>Uniontown, PA</t>
  </si>
  <si>
    <t>David Wert</t>
  </si>
  <si>
    <t>Springfield, OH</t>
  </si>
  <si>
    <t>JD Bobbitt</t>
  </si>
  <si>
    <t>Terre Haute, IN</t>
  </si>
  <si>
    <t>Redlands, CA</t>
  </si>
  <si>
    <t>Greg Altfest</t>
  </si>
  <si>
    <t>Saint Joseph, MO</t>
  </si>
  <si>
    <t>Kathleen Stuck</t>
  </si>
  <si>
    <t>Ocean Isle Beach, NC</t>
  </si>
  <si>
    <t>Mark Stanley</t>
  </si>
  <si>
    <t>Morgantown, WV</t>
  </si>
  <si>
    <t>Andrew Williams</t>
  </si>
  <si>
    <t>Pinehurst, NC</t>
  </si>
  <si>
    <t>first_activity_of _the_day_call_datetime</t>
  </si>
  <si>
    <t>DATE</t>
  </si>
  <si>
    <t>activity_of the_day _calls_1_day</t>
  </si>
  <si>
    <t>INT</t>
  </si>
  <si>
    <t>first_activity_of _the_day_open_datetime</t>
  </si>
  <si>
    <t>activity_of the_day _opens_1_day</t>
  </si>
  <si>
    <t>caregiver_app_hours_1_day</t>
  </si>
  <si>
    <t>FLOAT</t>
  </si>
  <si>
    <t>Caregiver_app_opens_1_day</t>
  </si>
  <si>
    <t>HI_now_calls_1_day</t>
  </si>
  <si>
    <t>Answered_incoming_partner_videochats_1_day</t>
  </si>
  <si>
    <t>Unanswered_incoming_partner_videochats_1_day</t>
  </si>
  <si>
    <t>rpn_calls_1_day</t>
  </si>
  <si>
    <t>help_calls_1_day(concierge)</t>
  </si>
  <si>
    <t>family_resources_website_visits_1_day(future)</t>
  </si>
  <si>
    <t>rpn_portal_activity_1_day(future)</t>
  </si>
  <si>
    <t>device_carrier</t>
  </si>
  <si>
    <t>STR</t>
  </si>
  <si>
    <t>Dragon_GP_device_usage</t>
  </si>
  <si>
    <t>Dragon_GP_Subscription</t>
  </si>
  <si>
    <t>franchise_number</t>
  </si>
  <si>
    <t># of Help Button Calls</t>
  </si>
  <si>
    <t>New Data Points on GP</t>
  </si>
  <si>
    <t>SQL Query gp.Subs</t>
  </si>
  <si>
    <t>SQL Query CC.header</t>
  </si>
  <si>
    <t>Total Active Client in CC - IC Client Incompatible</t>
  </si>
  <si>
    <t xml:space="preserve"> Total IC Clients Served/IC Eligible Clients</t>
  </si>
  <si>
    <t>Total Subscr/Total IC Client Served</t>
  </si>
  <si>
    <t>Total IC Clients Served/IC eligble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</si>
</sst>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70C0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9" fontId="0" fillId="0" borderId="0" xfId="1" applyFont="1"/>
    <xf numFmtId="9" fontId="0" fillId="0" borderId="3" xfId="1" applyFont="1" applyBorder="1"/>
    <xf numFmtId="0" fontId="0" fillId="4" borderId="0" xfId="0" applyFill="1"/>
    <xf numFmtId="0" fontId="0" fillId="4" borderId="0" xfId="0" applyNumberFormat="1" applyFill="1"/>
    <xf numFmtId="9" fontId="0" fillId="4" borderId="0" xfId="1" applyFont="1" applyFill="1"/>
    <xf numFmtId="0" fontId="0" fillId="5" borderId="1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9" fontId="0" fillId="4" borderId="3" xfId="1" applyFont="1" applyFill="1" applyBorder="1"/>
    <xf numFmtId="0" fontId="0" fillId="4" borderId="0" xfId="1" applyNumberFormat="1" applyFont="1" applyFill="1"/>
    <xf numFmtId="0" fontId="0" fillId="4" borderId="0" xfId="0" applyFill="1" applyBorder="1"/>
    <xf numFmtId="0" fontId="0" fillId="4" borderId="0" xfId="0" applyNumberFormat="1" applyFill="1" applyBorder="1"/>
    <xf numFmtId="9" fontId="0" fillId="4" borderId="4" xfId="1" applyFont="1" applyFill="1" applyBorder="1"/>
    <xf numFmtId="9" fontId="0" fillId="4" borderId="0" xfId="1" applyFont="1" applyFill="1" applyBorder="1"/>
    <xf numFmtId="164" fontId="0" fillId="5" borderId="2" xfId="0" applyNumberFormat="1" applyFont="1" applyFill="1" applyBorder="1"/>
    <xf numFmtId="164" fontId="0" fillId="4" borderId="2" xfId="0" applyNumberFormat="1" applyFont="1" applyFill="1" applyBorder="1"/>
    <xf numFmtId="0" fontId="0" fillId="5" borderId="2" xfId="0" applyNumberFormat="1" applyFont="1" applyFill="1" applyBorder="1"/>
    <xf numFmtId="0" fontId="0" fillId="4" borderId="2" xfId="0" applyNumberFormat="1" applyFont="1" applyFill="1" applyBorder="1"/>
    <xf numFmtId="0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distributed" textRotation="255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center"/>
    </xf>
    <xf numFmtId="9" fontId="0" fillId="4" borderId="2" xfId="1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0" xfId="0" applyFont="1" applyFill="1" applyBorder="1"/>
    <xf numFmtId="0" fontId="2" fillId="6" borderId="0" xfId="0" applyFont="1" applyFill="1" applyAlignment="1">
      <alignment horizontal="left" wrapText="1" indent="2"/>
    </xf>
    <xf numFmtId="9" fontId="0" fillId="3" borderId="2" xfId="1" applyFont="1" applyFill="1" applyBorder="1"/>
    <xf numFmtId="9" fontId="0" fillId="0" borderId="2" xfId="1" applyFont="1" applyBorder="1"/>
    <xf numFmtId="0" fontId="2" fillId="2" borderId="2" xfId="0" applyFont="1" applyFill="1" applyBorder="1" applyAlignment="1">
      <alignment vertical="center" wrapText="1"/>
    </xf>
    <xf numFmtId="0" fontId="2" fillId="6" borderId="0" xfId="0" applyFont="1" applyFill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distributed" textRotation="255"/>
    </xf>
    <xf numFmtId="0" fontId="5" fillId="0" borderId="6" xfId="0" applyFont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2" fillId="10" borderId="0" xfId="0" applyFont="1" applyFill="1" applyAlignment="1">
      <alignment horizontal="left" indent="2"/>
    </xf>
    <xf numFmtId="0" fontId="2" fillId="11" borderId="0" xfId="0" applyFont="1" applyFill="1" applyAlignment="1">
      <alignment horizontal="left" indent="2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1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58">
    <dxf>
      <numFmt numFmtId="0" formatCode="General"/>
      <fill>
        <patternFill patternType="solid">
          <fgColor indexed="64"/>
          <bgColor theme="3" tint="0.79998168889431442"/>
        </patternFill>
      </fill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numFmt numFmtId="0" formatCode="General"/>
      <fill>
        <patternFill patternType="solid">
          <fgColor theme="9" tint="0.79998168889431442"/>
          <bgColor theme="3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numFmt numFmtId="0" formatCode="General"/>
      <fill>
        <patternFill patternType="solid">
          <fgColor theme="9" tint="0.79998168889431442"/>
          <bgColor theme="3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numFmt numFmtId="0" formatCode="General"/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07ED682-D62F-4B44-8601-B003A7CA3536}" autoFormatId="16" applyNumberFormats="0" applyBorderFormats="0" applyFontFormats="0" applyPatternFormats="0" applyAlignmentFormats="0" applyWidthHeightFormats="0">
  <queryTableRefresh nextId="15" unboundColumnsRight="10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FE03CD-A711-4F2A-8354-548163718946}" autoFormatId="16" applyNumberFormats="0" applyBorderFormats="0" applyFontFormats="0" applyPatternFormats="0" applyAlignmentFormats="0" applyWidthHeightFormats="0">
  <queryTableRefresh nextId="13" unboundColumnsRight="8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F52D82C-3968-4233-984D-44127751D2F5}" autoFormatId="16" applyNumberFormats="0" applyBorderFormats="0" applyFontFormats="0" applyPatternFormats="0" applyAlignmentFormats="0" applyWidthHeightFormats="0">
  <queryTableRefresh nextId="13">
    <queryTableFields count="12">
      <queryTableField id="1" name="Franchise" tableColumnId="1"/>
      <queryTableField id="2" name="Total Music Cap" tableColumnId="2"/>
      <queryTableField id="3" name="Total Music Hours" tableColumnId="3"/>
      <queryTableField id="4" name="Total Emails Received" tableColumnId="4"/>
      <queryTableField id="5" name="Total Emails Sent" tableColumnId="5"/>
      <queryTableField id="6" name="Total Game Hours" tableColumnId="6"/>
      <queryTableField id="7" name="Total Media Received" tableColumnId="7"/>
      <queryTableField id="8" name="Total Music Purchases" tableColumnId="8"/>
      <queryTableField id="9" name="Video Calls From" tableColumnId="9"/>
      <queryTableField id="10" name="Voice Calls From" tableColumnId="10"/>
      <queryTableField id="11" name="Video Calls To" tableColumnId="11"/>
      <queryTableField id="12" name="Voice Calls To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BF5F46-B15C-43F2-9A6D-25D265F866F6}" autoFormatId="16" applyNumberFormats="0" applyBorderFormats="0" applyFontFormats="0" applyPatternFormats="0" applyAlignmentFormats="0" applyWidthHeightFormats="0">
  <queryTableRefresh nextId="20" unboundColumnsRight="14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9" dataBound="0" tableColumnId="19"/>
      <queryTableField id="17" dataBound="0" tableColumnId="17"/>
      <queryTableField id="18" dataBound="0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C0EB31-2854-43E3-8839-FCEE56B34C98}" autoFormatId="16" applyNumberFormats="0" applyBorderFormats="0" applyFontFormats="0" applyPatternFormats="0" applyAlignmentFormats="0" applyWidthHeightFormats="0">
  <queryTableRefresh nextId="20" unboundColumnsRight="14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9" dataBound="0" tableColumnId="19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217A8B-C45A-4E15-90AB-47280C990D6D}" name="Franchiseheader_count7" displayName="Franchiseheader_count7" ref="A2:N7" tableType="queryTable" totalsRowShown="0" headerRowDxfId="57">
  <autoFilter ref="A2:N7" xr:uid="{C4F297A0-2A10-4FFF-BEC0-FC89A0D99600}"/>
  <tableColumns count="14">
    <tableColumn id="1" xr3:uid="{D7D8D534-67C5-46D8-82A9-57CEF65E8A11}" uniqueName="1" name="Franchise #" queryTableFieldId="1"/>
    <tableColumn id="2" xr3:uid="{12A8C3DE-F071-46D3-9527-459ACD528EAF}" uniqueName="2" name="Franchise Owner" queryTableFieldId="2" dataDxfId="56"/>
    <tableColumn id="3" xr3:uid="{53C97294-F91A-49B0-9755-52C217F5A4DD}" uniqueName="3" name="Franchise Location" queryTableFieldId="3" dataDxfId="55"/>
    <tableColumn id="4" xr3:uid="{C164BC59-BBA8-439E-A358-FC021F946473}" uniqueName="4" name="Total Active Clients/CC" queryTableFieldId="4"/>
    <tableColumn id="5" xr3:uid="{A3CB3021-6D7C-4905-9D74-3723950294F8}" uniqueName="5" name="IC Client Incompatible" queryTableFieldId="5"/>
    <tableColumn id="6" xr3:uid="{BD60E89D-1DCB-4FC0-9BD3-D7E1BFA88AD8}" uniqueName="6" name="IC Eligible Clients" queryTableFieldId="6"/>
    <tableColumn id="7" xr3:uid="{84A020E3-0312-4212-9414-A93188C0F977}" uniqueName="7" name="Total Subcriptions" queryTableFieldId="7" dataDxfId="54">
      <calculatedColumnFormula>117+16+7</calculatedColumnFormula>
    </tableColumn>
    <tableColumn id="8" xr3:uid="{0335E94E-FBA6-4F96-B99E-9B7AD93586D9}" uniqueName="8" name="Total IC Clients Served" queryTableFieldId="8"/>
    <tableColumn id="9" xr3:uid="{84E8FD3C-5D9D-45E1-B0C3-F1E3D65F449B}" uniqueName="9" name="Buy-In Rate" queryTableFieldId="9" dataDxfId="53">
      <calculatedColumnFormula>Franchiseheader_count7[[#This Row],[Total IC Clients Served]]/Franchiseheader_count7[[#This Row],[IC Eligible Clients]]</calculatedColumnFormula>
    </tableColumn>
    <tableColumn id="10" xr3:uid="{0956CF39-B8E7-450D-B7EB-D75BAF0C216C}" uniqueName="10" name="Investment Deployed" queryTableFieldId="10" dataDxfId="52">
      <calculatedColumnFormula>Franchiseheader_count7[[#This Row],[Total IC Clients Served]]/Franchiseheader_count7[[#This Row],[Total Subcriptions]]</calculatedColumnFormula>
    </tableColumn>
    <tableColumn id="11" xr3:uid="{8A26727A-C76E-492D-B2EE-E36768B350DF}" uniqueName="11" name="Adoption Rate" queryTableFieldId="11" dataDxfId="51">
      <calculatedColumnFormula>Franchiseheader_count7[[#This Row],[Total IC Clients Served]]/Franchiseheader_count7[[#This Row],[IC Eligible Clients]]</calculatedColumnFormula>
    </tableColumn>
    <tableColumn id="12" xr3:uid="{479908C1-097D-4E39-9216-15297B24E84E}" uniqueName="12" name="Active Subscriptions" queryTableFieldId="12" dataDxfId="50"/>
    <tableColumn id="13" xr3:uid="{277EFCFA-7183-432B-A0D2-CE3599F934B7}" uniqueName="13" name="# Tablets on Verizon" queryTableFieldId="13" dataDxfId="49">
      <calculatedColumnFormula>Franchiseheader_count7[[#This Row],[Total IC Clients Served]]/Franchiseheader_count7[[#This Row],[IC Eligible Clients]]</calculatedColumnFormula>
    </tableColumn>
    <tableColumn id="14" xr3:uid="{F2010236-625D-4C27-AA10-3B1E589501F1}" uniqueName="14" name="# of Tablets on T-Mobile" queryTableFieldId="14" dataDxfId="4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F5E57-A3A0-4BEA-B6FF-8C661459DC86}" name="Franchiseheader_count" displayName="Franchiseheader_count" ref="A1:L27" tableType="queryTable" totalsRowShown="0" headerRowDxfId="47">
  <autoFilter ref="A1:L27" xr:uid="{07EAD05F-306E-4E40-9CCD-3BB21DC9CC95}"/>
  <tableColumns count="12">
    <tableColumn id="1" xr3:uid="{036CE931-93E0-4E79-8B7C-343BE2AB3C03}" uniqueName="1" name="Franchise #" queryTableFieldId="1"/>
    <tableColumn id="2" xr3:uid="{AF4A9AF0-9EC0-4889-8B95-85CAEACE8DBB}" uniqueName="2" name="Franchise Owner" queryTableFieldId="2" dataDxfId="46"/>
    <tableColumn id="3" xr3:uid="{C35B6BB7-EE5B-4E30-B120-30E43557DDE5}" uniqueName="3" name="Franchise Location" queryTableFieldId="3" dataDxfId="45"/>
    <tableColumn id="4" xr3:uid="{1EAB7FC5-67E3-4902-BCCB-C8029C213746}" uniqueName="4" name="Total Active Clients/CC" queryTableFieldId="4"/>
    <tableColumn id="5" xr3:uid="{FA5C83B6-520B-4A3A-9F20-2EF2871C4C42}" uniqueName="5" name="IC Client Incompatible" queryTableFieldId="5"/>
    <tableColumn id="6" xr3:uid="{B58FEFC9-B097-4012-8FC9-C18BD62C1BD2}" uniqueName="6" name="IC Eligible Clients" queryTableFieldId="6"/>
    <tableColumn id="7" xr3:uid="{2DB1D99D-F9DE-45D2-A852-1AD3EB638DD8}" uniqueName="7" name="Total Subcriptions" queryTableFieldId="7" dataDxfId="44">
      <calculatedColumnFormula>117+16+7</calculatedColumnFormula>
    </tableColumn>
    <tableColumn id="8" xr3:uid="{222C8CD5-E420-48B7-9039-CC70C92FCF8D}" uniqueName="8" name="Total IC Clients Served" queryTableFieldId="8"/>
    <tableColumn id="9" xr3:uid="{E9A16D84-E0EA-4B72-AF95-9648F9CA65E4}" uniqueName="9" name="Buy-In Rate" queryTableFieldId="9" dataDxfId="43">
      <calculatedColumnFormula>Franchiseheader_count[[#This Row],[Total IC Clients Served]]/Franchiseheader_count[[#This Row],[IC Eligible Clients]]</calculatedColumnFormula>
    </tableColumn>
    <tableColumn id="10" xr3:uid="{960CA4BA-B6B6-4C69-95C0-2FAA2549931E}" uniqueName="10" name="Investment Deployed" queryTableFieldId="10" dataDxfId="42">
      <calculatedColumnFormula>Franchiseheader_count[[#This Row],[Total IC Clients Served]]/Franchiseheader_count[[#This Row],[Total Subcriptions]]</calculatedColumnFormula>
    </tableColumn>
    <tableColumn id="11" xr3:uid="{02CDA49B-E197-412C-BDC8-10B22DEFAEF4}" uniqueName="11" name="Adoption Rate" queryTableFieldId="11" dataDxfId="41">
      <calculatedColumnFormula>Franchiseheader_count[[#This Row],[Total IC Clients Served]]/Franchiseheader_count[[#This Row],[IC Eligible Clients]]</calculatedColumnFormula>
    </tableColumn>
    <tableColumn id="12" xr3:uid="{EC9BDA10-CFE5-49F3-8393-0A085733FCA7}" uniqueName="12" name="Active Subscriptions" queryTableFieldId="12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7CC45-FE88-43CE-A828-2FE4312117DC}" name="Gp_summary_wo_3302020" displayName="Gp_summary_wo_3302020" ref="A1:L16" tableType="queryTable" totalsRowShown="0">
  <autoFilter ref="A1:L16" xr:uid="{135043C1-60BF-493E-9A61-03B9D9CF6BFC}"/>
  <tableColumns count="12">
    <tableColumn id="1" xr3:uid="{9444E8F9-C76A-44D9-955B-6FE85F7E8C74}" uniqueName="1" name="Franchise" queryTableFieldId="1"/>
    <tableColumn id="2" xr3:uid="{BD825499-E18C-4061-B6A7-C337709C3882}" uniqueName="2" name="Total Music Cap" queryTableFieldId="2"/>
    <tableColumn id="3" xr3:uid="{2EDFCA5D-1652-4EF8-AE25-DB28C62D372E}" uniqueName="3" name="Total Music Hours" queryTableFieldId="3"/>
    <tableColumn id="4" xr3:uid="{E7CC80FD-E379-4E1C-9C0F-8AC07C2AE48F}" uniqueName="4" name="Total Emails Received" queryTableFieldId="4"/>
    <tableColumn id="5" xr3:uid="{99253516-C8A6-4640-B6CE-723BC10B0B48}" uniqueName="5" name="Total Emails Sent" queryTableFieldId="5"/>
    <tableColumn id="6" xr3:uid="{6F917798-DE0E-4583-A1FD-C47F66F1DF28}" uniqueName="6" name="Total Game Hours" queryTableFieldId="6"/>
    <tableColumn id="7" xr3:uid="{95F11969-0847-45EC-B51D-C6A7E0EF5DD6}" uniqueName="7" name="Total Media Received" queryTableFieldId="7"/>
    <tableColumn id="8" xr3:uid="{BF67B41F-A4FE-4F78-AD46-09C33D2EBC90}" uniqueName="8" name="Total Music Purchases" queryTableFieldId="8"/>
    <tableColumn id="9" xr3:uid="{7FA10270-DE10-4F23-A0F6-E015D48D7803}" uniqueName="9" name="Video Calls From" queryTableFieldId="9"/>
    <tableColumn id="10" xr3:uid="{3B29066D-BDDC-4C93-804D-668352DE7B7E}" uniqueName="10" name="Voice Calls From" queryTableFieldId="10"/>
    <tableColumn id="11" xr3:uid="{1734086F-F140-41E7-86D6-82399BFE256C}" uniqueName="11" name="Video Calls To" queryTableFieldId="11"/>
    <tableColumn id="12" xr3:uid="{4A49CDDB-0FBC-4062-A4CC-2BE8FDDB785E}" uniqueName="12" name="Voice Calls To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850F5D-D985-421B-81D3-031A5FBBB07A}" name="Franchiseheader_count4" displayName="Franchiseheader_count4" ref="A1:R14" tableType="queryTable" totalsRowShown="0" headerRowDxfId="39" dataDxfId="38">
  <autoFilter ref="A1:R14" xr:uid="{5C4E422F-FE43-48AF-906C-E6A7F554C961}"/>
  <tableColumns count="18">
    <tableColumn id="1" xr3:uid="{91534C94-5F67-4B70-9E3A-592950F09384}" uniqueName="1" name="Franchise #" queryTableFieldId="1" dataDxfId="37"/>
    <tableColumn id="2" xr3:uid="{B142A433-A67A-4569-88F1-5B05BD8AB743}" uniqueName="2" name="Franchise Owner" queryTableFieldId="2" dataDxfId="36"/>
    <tableColumn id="3" xr3:uid="{598C9B4C-CDE1-42DB-95AD-BAB6B9A1E0A5}" uniqueName="3" name="Franchise Location" queryTableFieldId="3" dataDxfId="35"/>
    <tableColumn id="4" xr3:uid="{98650052-D5C2-4C9D-9BBC-4DBD75EEA299}" uniqueName="4" name="Total Active Clients/CC" queryTableFieldId="4" dataDxfId="34"/>
    <tableColumn id="5" xr3:uid="{A213AF5C-5D33-4081-BA91-41ADD533C4F6}" uniqueName="5" name="IC Client Incompatible" queryTableFieldId="5" dataDxfId="33"/>
    <tableColumn id="6" xr3:uid="{72F4DBB5-20A7-46C0-8CD5-A1F46C861536}" uniqueName="6" name="IC Eligible Clients" queryTableFieldId="6" dataDxfId="32"/>
    <tableColumn id="7" xr3:uid="{65C9B218-8754-4DAE-95F2-7B7A7DC55575}" uniqueName="7" name="Total Subcriptions" queryTableFieldId="7" dataDxfId="31">
      <calculatedColumnFormula>117+16+7</calculatedColumnFormula>
    </tableColumn>
    <tableColumn id="8" xr3:uid="{E5C99D61-D81A-4648-ACC5-00D878876D1F}" uniqueName="8" name="Total IC Clients Served" queryTableFieldId="8" dataDxfId="30"/>
    <tableColumn id="9" xr3:uid="{5F26D8C5-46D5-4979-9F86-8718EF5862C1}" uniqueName="9" name="Buy-In Rate" queryTableFieldId="9" dataDxfId="29">
      <calculatedColumnFormula>Franchiseheader_count4[[#This Row],[Total IC Clients Served]]/Franchiseheader_count4[[#This Row],[IC Eligible Clients]]</calculatedColumnFormula>
    </tableColumn>
    <tableColumn id="10" xr3:uid="{421933DD-2007-423D-B55C-75E162614590}" uniqueName="10" name="Investment Deployed" queryTableFieldId="10" dataDxfId="28">
      <calculatedColumnFormula>Franchiseheader_count4[[#This Row],[Total IC Clients Served]]/Franchiseheader_count4[[#This Row],[Total Subcriptions]]</calculatedColumnFormula>
    </tableColumn>
    <tableColumn id="11" xr3:uid="{4CFADD77-4AA6-4AE7-8EDD-05ADB24A45B7}" uniqueName="11" name="Adoption Rate" queryTableFieldId="11" dataDxfId="27">
      <calculatedColumnFormula>Franchiseheader_count4[[#This Row],[Total IC Clients Served]]/Franchiseheader_count4[[#This Row],[IC Eligible Clients]]</calculatedColumnFormula>
    </tableColumn>
    <tableColumn id="12" xr3:uid="{0E28841F-2870-4C04-82B8-650DFDE532B4}" uniqueName="12" name="Active Subscriptions" queryTableFieldId="12" dataDxfId="26"/>
    <tableColumn id="13" xr3:uid="{D6ED311E-32DC-4C57-A512-A14FAF25E2A0}" uniqueName="13" name="# of Concierge Calls" queryTableFieldId="13" dataDxfId="25"/>
    <tableColumn id="14" xr3:uid="{12180EBB-4BC9-40E0-B397-C4CDC21F864B}" uniqueName="14" name="% of Tablets Accessing Concierge Calls" queryTableFieldId="14" dataDxfId="24"/>
    <tableColumn id="15" xr3:uid="{9CE8D751-DAA0-4A2F-9361-4AC907B3DD30}" uniqueName="15" name="Home Instead Now Calls" queryTableFieldId="15" dataDxfId="23"/>
    <tableColumn id="19" xr3:uid="{16E44A41-9C63-4D37-B3A5-78D9891659F6}" uniqueName="19" name="Partner Portal Calls" queryTableFieldId="19" dataDxfId="22"/>
    <tableColumn id="17" xr3:uid="{C838CC7B-9EA1-470C-8920-65E483CF05AC}" uniqueName="17" name="RPN Calls" queryTableFieldId="17" dataDxfId="21"/>
    <tableColumn id="18" xr3:uid="{E5507EC4-60C3-467E-BFB2-F6D00320562B}" uniqueName="18" name="% of Tablets Making RPN Calls" queryTableFieldId="18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7011B7-204C-40C8-B5AA-84B4A48D8B30}" name="Franchiseheader_count45" displayName="Franchiseheader_count45" ref="A1:R10" tableType="queryTable" totalsRowShown="0" headerRowDxfId="19" dataDxfId="18">
  <autoFilter ref="A1:R10" xr:uid="{4FA20677-D9F8-4E6D-A209-E8722F269948}"/>
  <tableColumns count="18">
    <tableColumn id="1" xr3:uid="{189EC0EB-F2EA-4B54-8B54-521021314FFB}" uniqueName="1" name="Franchise #" queryTableFieldId="1" dataDxfId="17"/>
    <tableColumn id="2" xr3:uid="{0218493D-EB7C-42C0-80FE-C4DA297162E2}" uniqueName="2" name="Franchise Owner" queryTableFieldId="2" dataDxfId="16"/>
    <tableColumn id="3" xr3:uid="{13C0D57D-9B24-4CFB-AFF9-430D643B75E4}" uniqueName="3" name="Franchise Location" queryTableFieldId="3" dataDxfId="15"/>
    <tableColumn id="4" xr3:uid="{4D27AB3E-48A7-432D-A7C8-DF721655CFB0}" uniqueName="4" name="Total Active Clients/CC" queryTableFieldId="4" dataDxfId="14"/>
    <tableColumn id="5" xr3:uid="{F094C84F-BF95-462F-9A40-B7D933A1CE08}" uniqueName="5" name="IC Client Incompatible" queryTableFieldId="5" dataDxfId="13"/>
    <tableColumn id="6" xr3:uid="{CC0DF2B1-4449-43A5-8BD7-816006FB881B}" uniqueName="6" name="IC Eligible Clients" queryTableFieldId="6" dataDxfId="12"/>
    <tableColumn id="7" xr3:uid="{9D15E842-664A-471A-95E8-810F41E8F2B5}" uniqueName="7" name="Total Subcriptions" queryTableFieldId="7" dataDxfId="11">
      <calculatedColumnFormula>117+16+7</calculatedColumnFormula>
    </tableColumn>
    <tableColumn id="8" xr3:uid="{E8016302-3665-4CC6-B172-9D96BEBD3FB3}" uniqueName="8" name="Total IC Clients Served" queryTableFieldId="8" dataDxfId="10"/>
    <tableColumn id="9" xr3:uid="{5741DA61-5239-4CAA-A492-C17B3CAAE7C0}" uniqueName="9" name="Buy-In Rate" queryTableFieldId="9" dataDxfId="9">
      <calculatedColumnFormula>Franchiseheader_count45[[#This Row],[Total IC Clients Served]]/Franchiseheader_count45[[#This Row],[IC Eligible Clients]]</calculatedColumnFormula>
    </tableColumn>
    <tableColumn id="10" xr3:uid="{D595D260-B682-4D62-891B-5AE803C1A923}" uniqueName="10" name="Investment Deployed" queryTableFieldId="10" dataDxfId="8">
      <calculatedColumnFormula>Franchiseheader_count45[[#This Row],[Total IC Clients Served]]/Franchiseheader_count45[[#This Row],[Total Subcriptions]]</calculatedColumnFormula>
    </tableColumn>
    <tableColumn id="11" xr3:uid="{82E5900A-C86F-470D-BDF5-5099A5830163}" uniqueName="11" name="Adoption Rate" queryTableFieldId="11" dataDxfId="7">
      <calculatedColumnFormula>Franchiseheader_count45[[#This Row],[Total IC Clients Served]]/Franchiseheader_count45[[#This Row],[IC Eligible Clients]]</calculatedColumnFormula>
    </tableColumn>
    <tableColumn id="12" xr3:uid="{6A0586FF-18ED-47C4-BCF8-A4B04CBD2DE8}" uniqueName="12" name="Active Subscriptions" queryTableFieldId="12" dataDxfId="6"/>
    <tableColumn id="13" xr3:uid="{B00366C1-5C51-40B4-A3AB-E2398FB6DC57}" uniqueName="13" name="# of Concierge Calls" queryTableFieldId="13" dataDxfId="5"/>
    <tableColumn id="14" xr3:uid="{13943122-260C-4E9F-BE54-2190B7ACCEA7}" uniqueName="14" name="% of Tablets Accessing Concierge Calls" queryTableFieldId="14" dataDxfId="4"/>
    <tableColumn id="15" xr3:uid="{853C89E9-BD02-46FD-A122-ADE8948F07AB}" uniqueName="15" name="Home Instead Now Calls" queryTableFieldId="15" dataDxfId="3"/>
    <tableColumn id="19" xr3:uid="{26DC176F-C9F9-42B7-BF9F-EA10DCDC0FEB}" uniqueName="19" name="Partner Portal Calls" queryTableFieldId="19" dataDxfId="2"/>
    <tableColumn id="17" xr3:uid="{1E6EB4BB-5864-4426-AA54-5EF7190BAA55}" uniqueName="17" name="RPN Calls" queryTableFieldId="17" dataDxfId="1"/>
    <tableColumn id="18" xr3:uid="{6F4D9320-18E5-40AA-9732-41F24058EA29}" uniqueName="18" name="% of Tablets Making RPN Calls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F242-8C56-45B9-8BD3-91F2582C5E30}">
  <dimension ref="A1:AE67"/>
  <sheetViews>
    <sheetView workbookViewId="0">
      <selection activeCell="H3" sqref="H3"/>
    </sheetView>
  </sheetViews>
  <sheetFormatPr defaultRowHeight="14.4" x14ac:dyDescent="0.3"/>
  <cols>
    <col min="2" max="2" width="17.21875" bestFit="1" customWidth="1"/>
    <col min="3" max="3" width="18.88671875" bestFit="1" customWidth="1"/>
    <col min="4" max="4" width="17.77734375" customWidth="1"/>
    <col min="5" max="5" width="20.77734375" customWidth="1"/>
    <col min="6" max="6" width="17.77734375" customWidth="1"/>
    <col min="7" max="7" width="17.44140625" customWidth="1"/>
    <col min="8" max="8" width="16.5546875" customWidth="1"/>
    <col min="9" max="9" width="17.88671875" customWidth="1"/>
    <col min="10" max="10" width="18.33203125" customWidth="1"/>
    <col min="11" max="11" width="15.44140625" bestFit="1" customWidth="1"/>
    <col min="12" max="12" width="15.5546875" customWidth="1"/>
    <col min="13" max="13" width="12.44140625" customWidth="1"/>
    <col min="14" max="14" width="13.44140625" customWidth="1"/>
    <col min="19" max="19" width="13.77734375" customWidth="1"/>
    <col min="28" max="28" width="11.109375" customWidth="1"/>
  </cols>
  <sheetData>
    <row r="1" spans="1:31" x14ac:dyDescent="0.3">
      <c r="A1" s="49" t="s">
        <v>149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31" ht="28.2" customHeight="1" x14ac:dyDescent="0.3">
      <c r="A2" s="8" t="s">
        <v>51</v>
      </c>
      <c r="B2" s="8" t="s">
        <v>52</v>
      </c>
      <c r="C2" s="8" t="s">
        <v>53</v>
      </c>
      <c r="D2" s="8" t="s">
        <v>60</v>
      </c>
      <c r="E2" s="8" t="s">
        <v>61</v>
      </c>
      <c r="F2" s="8" t="s">
        <v>63</v>
      </c>
      <c r="G2" s="8" t="s">
        <v>64</v>
      </c>
      <c r="H2" s="8" t="s">
        <v>65</v>
      </c>
      <c r="I2" s="8" t="s">
        <v>66</v>
      </c>
      <c r="J2" s="8" t="s">
        <v>67</v>
      </c>
      <c r="K2" s="8" t="s">
        <v>68</v>
      </c>
      <c r="L2" s="8" t="s">
        <v>69</v>
      </c>
      <c r="M2" s="8" t="s">
        <v>147</v>
      </c>
      <c r="N2" s="8" t="s">
        <v>148</v>
      </c>
      <c r="U2" s="10" t="s">
        <v>40</v>
      </c>
      <c r="V2" s="10" t="s">
        <v>41</v>
      </c>
      <c r="W2" s="10" t="s">
        <v>46</v>
      </c>
      <c r="X2" s="10" t="s">
        <v>42</v>
      </c>
      <c r="Y2" s="10" t="s">
        <v>43</v>
      </c>
      <c r="Z2" s="10" t="s">
        <v>44</v>
      </c>
      <c r="AA2" s="10" t="s">
        <v>45</v>
      </c>
      <c r="AB2" s="10" t="s">
        <v>47</v>
      </c>
      <c r="AC2" s="10" t="s">
        <v>48</v>
      </c>
      <c r="AD2" s="10" t="s">
        <v>49</v>
      </c>
      <c r="AE2" s="11" t="s">
        <v>50</v>
      </c>
    </row>
    <row r="3" spans="1:31" x14ac:dyDescent="0.3">
      <c r="A3">
        <v>116</v>
      </c>
      <c r="B3" s="1" t="s">
        <v>8</v>
      </c>
      <c r="C3" s="1" t="s">
        <v>9</v>
      </c>
      <c r="D3">
        <v>71</v>
      </c>
      <c r="E3">
        <v>0</v>
      </c>
      <c r="F3">
        <f>Franchiseheader_count7[[#This Row],[Total Active Clients/CC]]-Franchiseheader_count7[[#This Row],[IC Client Incompatible]]</f>
        <v>71</v>
      </c>
      <c r="G3">
        <v>17</v>
      </c>
      <c r="H3">
        <v>5</v>
      </c>
      <c r="I3" s="12">
        <f>Franchiseheader_count7[[#This Row],[Total IC Clients Served]]/Franchiseheader_count7[[#This Row],[IC Eligible Clients]]</f>
        <v>7.0422535211267609E-2</v>
      </c>
      <c r="J3" s="12">
        <f>Franchiseheader_count7[[#This Row],[Total IC Clients Served]]/Franchiseheader_count7[[#This Row],[Total Subcriptions]]</f>
        <v>0.29411764705882354</v>
      </c>
      <c r="K3" s="12">
        <f>Franchiseheader_count7[[#This Row],[Total IC Clients Served]]/Franchiseheader_count7[[#This Row],[IC Eligible Clients]]</f>
        <v>7.0422535211267609E-2</v>
      </c>
      <c r="L3" s="1">
        <v>110</v>
      </c>
      <c r="M3" s="33" t="s">
        <v>146</v>
      </c>
      <c r="N3" s="1" t="s">
        <v>146</v>
      </c>
      <c r="U3" s="6">
        <v>6545</v>
      </c>
      <c r="V3" s="6">
        <v>8.99</v>
      </c>
      <c r="W3" s="6">
        <v>1179</v>
      </c>
      <c r="X3" s="6">
        <v>50</v>
      </c>
      <c r="Y3" s="6">
        <v>0</v>
      </c>
      <c r="Z3" s="6">
        <v>1.87</v>
      </c>
      <c r="AA3" s="6">
        <v>12</v>
      </c>
      <c r="AB3" s="6">
        <v>0</v>
      </c>
      <c r="AC3" s="6">
        <v>2</v>
      </c>
      <c r="AD3" s="6">
        <v>0</v>
      </c>
      <c r="AE3" s="3">
        <v>0</v>
      </c>
    </row>
    <row r="4" spans="1:31" x14ac:dyDescent="0.3">
      <c r="A4">
        <v>124</v>
      </c>
      <c r="B4" s="1" t="s">
        <v>18</v>
      </c>
      <c r="C4" s="1" t="s">
        <v>19</v>
      </c>
      <c r="D4">
        <v>37</v>
      </c>
      <c r="E4">
        <v>0</v>
      </c>
      <c r="F4">
        <f>Franchiseheader_count7[[#This Row],[Total Active Clients/CC]]-Franchiseheader_count7[[#This Row],[IC Client Incompatible]]</f>
        <v>37</v>
      </c>
      <c r="G4">
        <v>1</v>
      </c>
      <c r="H4">
        <v>1</v>
      </c>
      <c r="I4" s="12">
        <f>Franchiseheader_count7[[#This Row],[Total IC Clients Served]]/Franchiseheader_count7[[#This Row],[IC Eligible Clients]]</f>
        <v>2.7027027027027029E-2</v>
      </c>
      <c r="J4" s="12">
        <f>Franchiseheader_count7[[#This Row],[Total IC Clients Served]]/Franchiseheader_count7[[#This Row],[Total Subcriptions]]</f>
        <v>1</v>
      </c>
      <c r="K4" s="12">
        <f>Franchiseheader_count7[[#This Row],[Total IC Clients Served]]/Franchiseheader_count7[[#This Row],[IC Eligible Clients]]</f>
        <v>2.7027027027027029E-2</v>
      </c>
      <c r="L4" s="1">
        <v>49</v>
      </c>
      <c r="M4" s="33" t="s">
        <v>146</v>
      </c>
      <c r="N4" s="1" t="s">
        <v>146</v>
      </c>
      <c r="U4" s="7">
        <v>5320</v>
      </c>
      <c r="V4" s="7">
        <v>18.399999999999999</v>
      </c>
      <c r="W4" s="7">
        <v>1785</v>
      </c>
      <c r="X4" s="7">
        <v>18</v>
      </c>
      <c r="Y4" s="7">
        <v>0</v>
      </c>
      <c r="Z4" s="7">
        <v>0</v>
      </c>
      <c r="AA4" s="7">
        <v>26</v>
      </c>
      <c r="AB4" s="7">
        <v>0</v>
      </c>
      <c r="AC4" s="7">
        <v>1</v>
      </c>
      <c r="AD4" s="7">
        <v>9</v>
      </c>
      <c r="AE4" s="5">
        <v>0</v>
      </c>
    </row>
    <row r="5" spans="1:31" x14ac:dyDescent="0.3">
      <c r="A5">
        <v>132</v>
      </c>
      <c r="B5" s="1" t="s">
        <v>21</v>
      </c>
      <c r="C5" s="1" t="s">
        <v>22</v>
      </c>
      <c r="D5">
        <v>49</v>
      </c>
      <c r="E5">
        <v>0</v>
      </c>
      <c r="F5">
        <f>Franchiseheader_count7[[#This Row],[Total Active Clients/CC]]-Franchiseheader_count7[[#This Row],[IC Client Incompatible]]</f>
        <v>49</v>
      </c>
      <c r="G5">
        <v>12</v>
      </c>
      <c r="H5">
        <v>9</v>
      </c>
      <c r="I5" s="12">
        <f>Franchiseheader_count7[[#This Row],[Total IC Clients Served]]/Franchiseheader_count7[[#This Row],[IC Eligible Clients]]</f>
        <v>0.18367346938775511</v>
      </c>
      <c r="J5" s="12">
        <f>Franchiseheader_count7[[#This Row],[Total IC Clients Served]]/Franchiseheader_count7[[#This Row],[Total Subcriptions]]</f>
        <v>0.75</v>
      </c>
      <c r="K5" s="12">
        <f>Franchiseheader_count7[[#This Row],[Total IC Clients Served]]/Franchiseheader_count7[[#This Row],[IC Eligible Clients]]</f>
        <v>0.18367346938775511</v>
      </c>
      <c r="L5" s="1">
        <v>73</v>
      </c>
      <c r="M5" s="33" t="s">
        <v>146</v>
      </c>
      <c r="N5" s="1" t="s">
        <v>146</v>
      </c>
      <c r="U5" s="7">
        <v>5060</v>
      </c>
      <c r="V5" s="7">
        <v>6.71</v>
      </c>
      <c r="W5" s="7">
        <v>644</v>
      </c>
      <c r="X5" s="7">
        <v>33</v>
      </c>
      <c r="Y5" s="7">
        <v>2</v>
      </c>
      <c r="Z5" s="7">
        <v>1.64</v>
      </c>
      <c r="AA5" s="7">
        <v>42</v>
      </c>
      <c r="AB5" s="7">
        <v>0</v>
      </c>
      <c r="AC5" s="7">
        <v>1</v>
      </c>
      <c r="AD5" s="7">
        <v>14</v>
      </c>
      <c r="AE5" s="5">
        <v>0</v>
      </c>
    </row>
    <row r="6" spans="1:31" x14ac:dyDescent="0.3">
      <c r="A6">
        <v>147</v>
      </c>
      <c r="B6" s="1" t="s">
        <v>33</v>
      </c>
      <c r="C6" s="1" t="s">
        <v>34</v>
      </c>
      <c r="D6">
        <v>37</v>
      </c>
      <c r="E6">
        <v>0</v>
      </c>
      <c r="F6">
        <f>Franchiseheader_count7[[#This Row],[Total Active Clients/CC]]-Franchiseheader_count7[[#This Row],[IC Client Incompatible]]</f>
        <v>37</v>
      </c>
      <c r="G6">
        <v>1</v>
      </c>
      <c r="H6">
        <v>1</v>
      </c>
      <c r="I6" s="12">
        <f>Franchiseheader_count7[[#This Row],[Total IC Clients Served]]/Franchiseheader_count7[[#This Row],[IC Eligible Clients]]</f>
        <v>2.7027027027027029E-2</v>
      </c>
      <c r="J6" s="12">
        <f>Franchiseheader_count7[[#This Row],[Total IC Clients Served]]/Franchiseheader_count7[[#This Row],[Total Subcriptions]]</f>
        <v>1</v>
      </c>
      <c r="K6" s="12">
        <f>Franchiseheader_count7[[#This Row],[Total IC Clients Served]]/Franchiseheader_count7[[#This Row],[IC Eligible Clients]]</f>
        <v>2.7027027027027029E-2</v>
      </c>
      <c r="L6" s="1">
        <v>7</v>
      </c>
      <c r="M6" s="33" t="s">
        <v>146</v>
      </c>
      <c r="N6" s="1" t="s">
        <v>146</v>
      </c>
      <c r="U6" s="6">
        <v>9485</v>
      </c>
      <c r="V6" s="6">
        <v>0</v>
      </c>
      <c r="W6" s="6">
        <v>2282</v>
      </c>
      <c r="X6" s="6">
        <v>6</v>
      </c>
      <c r="Y6" s="6">
        <v>0</v>
      </c>
      <c r="Z6" s="6">
        <v>0</v>
      </c>
      <c r="AA6" s="6">
        <v>0</v>
      </c>
      <c r="AB6" s="6">
        <v>1</v>
      </c>
      <c r="AC6" s="6">
        <v>0</v>
      </c>
      <c r="AD6" s="6">
        <v>1</v>
      </c>
      <c r="AE6" s="3">
        <v>0</v>
      </c>
    </row>
    <row r="7" spans="1:31" x14ac:dyDescent="0.3">
      <c r="A7">
        <v>149</v>
      </c>
      <c r="B7" s="1" t="s">
        <v>37</v>
      </c>
      <c r="C7" s="1" t="s">
        <v>38</v>
      </c>
      <c r="D7">
        <v>219</v>
      </c>
      <c r="E7">
        <v>0</v>
      </c>
      <c r="F7">
        <f>Franchiseheader_count7[[#This Row],[Total Active Clients/CC]]-Franchiseheader_count7[[#This Row],[IC Client Incompatible]]</f>
        <v>219</v>
      </c>
      <c r="G7">
        <v>7</v>
      </c>
      <c r="H7">
        <v>5</v>
      </c>
      <c r="I7" s="12">
        <f>Franchiseheader_count7[[#This Row],[Total IC Clients Served]]/Franchiseheader_count7[[#This Row],[IC Eligible Clients]]</f>
        <v>2.2831050228310501E-2</v>
      </c>
      <c r="J7" s="12">
        <f>Franchiseheader_count7[[#This Row],[Total IC Clients Served]]/Franchiseheader_count7[[#This Row],[Total Subcriptions]]</f>
        <v>0.7142857142857143</v>
      </c>
      <c r="K7" s="12">
        <f>Franchiseheader_count7[[#This Row],[Total IC Clients Served]]/Franchiseheader_count7[[#This Row],[IC Eligible Clients]]</f>
        <v>2.2831050228310501E-2</v>
      </c>
      <c r="L7" s="1">
        <v>7</v>
      </c>
      <c r="M7" s="33" t="s">
        <v>146</v>
      </c>
      <c r="N7" s="1" t="s">
        <v>146</v>
      </c>
      <c r="U7" s="6">
        <v>4690</v>
      </c>
      <c r="V7" s="6">
        <v>0</v>
      </c>
      <c r="W7" s="6">
        <v>1057</v>
      </c>
      <c r="X7" s="6">
        <v>0</v>
      </c>
      <c r="Y7" s="6">
        <v>0</v>
      </c>
      <c r="Z7" s="6">
        <v>0</v>
      </c>
      <c r="AA7" s="6">
        <v>4</v>
      </c>
      <c r="AB7" s="6">
        <v>0</v>
      </c>
      <c r="AC7" s="6">
        <v>0</v>
      </c>
      <c r="AD7" s="6">
        <v>0</v>
      </c>
      <c r="AE7" s="3">
        <v>0</v>
      </c>
    </row>
    <row r="8" spans="1:31" x14ac:dyDescent="0.3">
      <c r="A8" s="48" t="s">
        <v>150</v>
      </c>
      <c r="B8" s="48"/>
      <c r="C8" s="48"/>
      <c r="D8" s="48"/>
      <c r="E8" s="48"/>
      <c r="F8" s="48"/>
      <c r="G8" s="48"/>
      <c r="I8" s="12"/>
      <c r="J8" s="12"/>
      <c r="K8" s="12"/>
      <c r="L8" s="1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54" customHeight="1" x14ac:dyDescent="0.3">
      <c r="A9" s="9" t="s">
        <v>51</v>
      </c>
      <c r="B9" s="10" t="s">
        <v>52</v>
      </c>
      <c r="C9" s="10" t="s">
        <v>53</v>
      </c>
      <c r="D9" s="46" t="s">
        <v>91</v>
      </c>
      <c r="E9" s="10" t="s">
        <v>92</v>
      </c>
      <c r="F9" s="10" t="s">
        <v>94</v>
      </c>
      <c r="G9" s="43" t="s">
        <v>93</v>
      </c>
      <c r="H9" s="12"/>
      <c r="I9" s="12"/>
      <c r="J9" s="12"/>
      <c r="K9" s="12"/>
      <c r="L9" s="1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x14ac:dyDescent="0.3">
      <c r="A10" s="2">
        <v>116</v>
      </c>
      <c r="B10" s="40" t="s">
        <v>8</v>
      </c>
      <c r="C10" s="40" t="s">
        <v>9</v>
      </c>
      <c r="D10" s="6" t="s">
        <v>146</v>
      </c>
      <c r="E10" s="44">
        <v>0</v>
      </c>
      <c r="F10" s="44">
        <v>0</v>
      </c>
      <c r="G10" s="6" t="s">
        <v>146</v>
      </c>
      <c r="H10" s="12"/>
      <c r="I10" s="12"/>
      <c r="J10" s="12"/>
      <c r="K10" s="12"/>
      <c r="L10" s="1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x14ac:dyDescent="0.3">
      <c r="A11" s="4">
        <v>124</v>
      </c>
      <c r="B11" s="41" t="s">
        <v>18</v>
      </c>
      <c r="C11" s="41" t="s">
        <v>19</v>
      </c>
      <c r="D11" s="7" t="s">
        <v>146</v>
      </c>
      <c r="E11" s="45">
        <v>0</v>
      </c>
      <c r="F11" s="45">
        <v>0</v>
      </c>
      <c r="G11" s="6" t="s">
        <v>146</v>
      </c>
      <c r="H11" s="12"/>
      <c r="I11" s="12"/>
      <c r="J11" s="12"/>
      <c r="K11" s="12"/>
      <c r="L11" s="1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x14ac:dyDescent="0.3">
      <c r="A12" s="2">
        <v>132</v>
      </c>
      <c r="B12" s="40" t="s">
        <v>21</v>
      </c>
      <c r="C12" s="40" t="s">
        <v>22</v>
      </c>
      <c r="D12" s="7" t="s">
        <v>146</v>
      </c>
      <c r="E12" s="44">
        <v>0</v>
      </c>
      <c r="F12" s="44">
        <v>0</v>
      </c>
      <c r="G12" s="6" t="s">
        <v>146</v>
      </c>
      <c r="H12" s="12"/>
      <c r="I12" s="12"/>
      <c r="J12" s="12"/>
      <c r="K12" s="12"/>
      <c r="L12" s="1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x14ac:dyDescent="0.3">
      <c r="A13" s="4">
        <v>147</v>
      </c>
      <c r="B13" s="41" t="s">
        <v>33</v>
      </c>
      <c r="C13" s="41" t="s">
        <v>34</v>
      </c>
      <c r="D13" s="7" t="s">
        <v>146</v>
      </c>
      <c r="E13" s="45">
        <v>0</v>
      </c>
      <c r="F13" s="45">
        <v>0</v>
      </c>
      <c r="G13" s="6" t="s">
        <v>146</v>
      </c>
      <c r="H13" s="12"/>
      <c r="I13" s="12"/>
      <c r="J13" s="12"/>
      <c r="K13" s="12"/>
      <c r="L13" s="1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x14ac:dyDescent="0.3">
      <c r="A14" s="2">
        <v>149</v>
      </c>
      <c r="B14" s="40" t="s">
        <v>37</v>
      </c>
      <c r="C14" s="40" t="s">
        <v>38</v>
      </c>
      <c r="D14" s="7" t="s">
        <v>146</v>
      </c>
      <c r="E14" s="44">
        <v>0</v>
      </c>
      <c r="F14" s="44">
        <v>0</v>
      </c>
      <c r="G14" s="6" t="s">
        <v>146</v>
      </c>
    </row>
    <row r="16" spans="1:31" x14ac:dyDescent="0.3">
      <c r="A16" s="48" t="s">
        <v>151</v>
      </c>
      <c r="B16" s="48"/>
      <c r="C16" s="48"/>
      <c r="D16" s="48"/>
      <c r="E16" s="48"/>
      <c r="F16" s="48"/>
      <c r="G16" s="48"/>
      <c r="H16" s="48"/>
      <c r="I16" s="48"/>
    </row>
    <row r="17" spans="1:15" ht="45.6" customHeight="1" x14ac:dyDescent="0.3">
      <c r="A17" s="9" t="s">
        <v>51</v>
      </c>
      <c r="B17" s="10" t="s">
        <v>52</v>
      </c>
      <c r="C17" s="10" t="s">
        <v>53</v>
      </c>
      <c r="D17" s="10" t="s">
        <v>70</v>
      </c>
      <c r="E17" s="10" t="s">
        <v>71</v>
      </c>
      <c r="F17" s="10" t="s">
        <v>72</v>
      </c>
      <c r="G17" s="10" t="s">
        <v>73</v>
      </c>
      <c r="H17" s="10" t="s">
        <v>74</v>
      </c>
      <c r="I17" s="11" t="s">
        <v>75</v>
      </c>
    </row>
    <row r="18" spans="1:15" x14ac:dyDescent="0.3">
      <c r="A18" s="2">
        <v>116</v>
      </c>
      <c r="B18" s="40" t="s">
        <v>8</v>
      </c>
      <c r="C18" s="40" t="s">
        <v>9</v>
      </c>
      <c r="D18" s="32" t="s">
        <v>146</v>
      </c>
      <c r="E18" s="39">
        <v>0</v>
      </c>
      <c r="F18" s="32" t="s">
        <v>146</v>
      </c>
      <c r="G18" s="6">
        <v>0</v>
      </c>
      <c r="H18" s="32" t="s">
        <v>146</v>
      </c>
      <c r="I18" s="23">
        <v>0</v>
      </c>
    </row>
    <row r="19" spans="1:15" x14ac:dyDescent="0.3">
      <c r="A19" s="4">
        <v>124</v>
      </c>
      <c r="B19" s="41" t="s">
        <v>18</v>
      </c>
      <c r="C19" s="41" t="s">
        <v>19</v>
      </c>
      <c r="D19" s="32" t="s">
        <v>146</v>
      </c>
      <c r="E19" s="39">
        <v>0</v>
      </c>
      <c r="F19" s="32" t="s">
        <v>146</v>
      </c>
      <c r="G19" s="7">
        <v>9</v>
      </c>
      <c r="H19" s="32" t="s">
        <v>146</v>
      </c>
      <c r="I19" s="23">
        <v>0</v>
      </c>
    </row>
    <row r="20" spans="1:15" x14ac:dyDescent="0.3">
      <c r="A20" s="2">
        <v>132</v>
      </c>
      <c r="B20" s="40" t="s">
        <v>21</v>
      </c>
      <c r="C20" s="40" t="s">
        <v>22</v>
      </c>
      <c r="D20" s="32" t="s">
        <v>146</v>
      </c>
      <c r="E20" s="39">
        <v>0</v>
      </c>
      <c r="F20" s="32" t="s">
        <v>146</v>
      </c>
      <c r="G20" s="7">
        <v>14</v>
      </c>
      <c r="H20" s="32" t="s">
        <v>146</v>
      </c>
      <c r="I20" s="23">
        <v>0</v>
      </c>
    </row>
    <row r="21" spans="1:15" x14ac:dyDescent="0.3">
      <c r="A21" s="4">
        <v>147</v>
      </c>
      <c r="B21" s="41" t="s">
        <v>33</v>
      </c>
      <c r="C21" s="41" t="s">
        <v>34</v>
      </c>
      <c r="D21" s="32" t="s">
        <v>146</v>
      </c>
      <c r="E21" s="39">
        <v>0</v>
      </c>
      <c r="F21" s="32" t="s">
        <v>146</v>
      </c>
      <c r="G21" s="6">
        <v>1</v>
      </c>
      <c r="H21" s="32" t="s">
        <v>146</v>
      </c>
      <c r="I21" s="23">
        <v>0</v>
      </c>
    </row>
    <row r="22" spans="1:15" x14ac:dyDescent="0.3">
      <c r="A22" s="2">
        <v>149</v>
      </c>
      <c r="B22" s="40" t="s">
        <v>37</v>
      </c>
      <c r="C22" s="40" t="s">
        <v>38</v>
      </c>
      <c r="D22" s="32" t="s">
        <v>146</v>
      </c>
      <c r="E22" s="39">
        <v>0</v>
      </c>
      <c r="F22" s="32" t="s">
        <v>146</v>
      </c>
      <c r="G22" s="6">
        <v>0</v>
      </c>
      <c r="H22" s="32" t="s">
        <v>146</v>
      </c>
      <c r="I22" s="23">
        <v>0</v>
      </c>
    </row>
    <row r="24" spans="1:15" x14ac:dyDescent="0.3">
      <c r="A24" s="48" t="s">
        <v>152</v>
      </c>
      <c r="B24" s="48"/>
      <c r="C24" s="48"/>
      <c r="D24" s="48"/>
      <c r="E24" s="48"/>
      <c r="F24" s="48"/>
      <c r="G24" s="48"/>
      <c r="H24" s="48"/>
      <c r="I24" s="48"/>
    </row>
    <row r="25" spans="1:15" ht="45.6" customHeight="1" x14ac:dyDescent="0.3">
      <c r="A25" s="9" t="s">
        <v>51</v>
      </c>
      <c r="B25" s="10" t="s">
        <v>52</v>
      </c>
      <c r="C25" s="10" t="s">
        <v>53</v>
      </c>
      <c r="D25" s="43" t="s">
        <v>105</v>
      </c>
      <c r="E25" s="43" t="s">
        <v>106</v>
      </c>
      <c r="F25" s="43" t="s">
        <v>103</v>
      </c>
      <c r="G25" s="43" t="s">
        <v>107</v>
      </c>
      <c r="H25" s="43" t="s">
        <v>108</v>
      </c>
      <c r="I25" s="43" t="s">
        <v>109</v>
      </c>
      <c r="J25" s="43" t="s">
        <v>110</v>
      </c>
      <c r="K25" s="43" t="s">
        <v>111</v>
      </c>
      <c r="L25" s="43" t="s">
        <v>112</v>
      </c>
      <c r="M25" s="47" t="s">
        <v>113</v>
      </c>
      <c r="N25" s="47" t="s">
        <v>114</v>
      </c>
      <c r="O25" s="47" t="s">
        <v>115</v>
      </c>
    </row>
    <row r="26" spans="1:15" x14ac:dyDescent="0.3">
      <c r="A26" s="2">
        <v>116</v>
      </c>
      <c r="B26" s="40" t="s">
        <v>8</v>
      </c>
      <c r="C26" s="40" t="s">
        <v>9</v>
      </c>
      <c r="D26" s="32" t="s">
        <v>146</v>
      </c>
      <c r="E26" s="39">
        <v>0</v>
      </c>
      <c r="F26" s="32" t="s">
        <v>146</v>
      </c>
      <c r="G26" s="6">
        <v>0</v>
      </c>
      <c r="H26" s="32" t="s">
        <v>146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</row>
    <row r="27" spans="1:15" x14ac:dyDescent="0.3">
      <c r="A27" s="4">
        <v>124</v>
      </c>
      <c r="B27" s="41" t="s">
        <v>18</v>
      </c>
      <c r="C27" s="41" t="s">
        <v>19</v>
      </c>
      <c r="D27" s="32" t="s">
        <v>146</v>
      </c>
      <c r="E27" s="39">
        <v>0</v>
      </c>
      <c r="F27" s="32" t="s">
        <v>146</v>
      </c>
      <c r="G27" s="6">
        <v>0</v>
      </c>
      <c r="H27" s="32" t="s">
        <v>146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</row>
    <row r="28" spans="1:15" x14ac:dyDescent="0.3">
      <c r="A28" s="2">
        <v>132</v>
      </c>
      <c r="B28" s="40" t="s">
        <v>21</v>
      </c>
      <c r="C28" s="40" t="s">
        <v>22</v>
      </c>
      <c r="D28" s="32" t="s">
        <v>146</v>
      </c>
      <c r="E28" s="39">
        <v>0</v>
      </c>
      <c r="F28" s="32" t="s">
        <v>146</v>
      </c>
      <c r="G28" s="6">
        <v>0</v>
      </c>
      <c r="H28" s="32" t="s">
        <v>146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</row>
    <row r="29" spans="1:15" x14ac:dyDescent="0.3">
      <c r="A29" s="4">
        <v>147</v>
      </c>
      <c r="B29" s="41" t="s">
        <v>33</v>
      </c>
      <c r="C29" s="41" t="s">
        <v>34</v>
      </c>
      <c r="D29" s="32" t="s">
        <v>146</v>
      </c>
      <c r="E29" s="39">
        <v>0</v>
      </c>
      <c r="F29" s="32" t="s">
        <v>146</v>
      </c>
      <c r="G29" s="6">
        <v>0</v>
      </c>
      <c r="H29" s="32" t="s">
        <v>146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</row>
    <row r="30" spans="1:15" x14ac:dyDescent="0.3">
      <c r="A30" s="2">
        <v>149</v>
      </c>
      <c r="B30" s="40" t="s">
        <v>37</v>
      </c>
      <c r="C30" s="40" t="s">
        <v>38</v>
      </c>
      <c r="D30" s="32" t="s">
        <v>146</v>
      </c>
      <c r="E30" s="39">
        <v>0</v>
      </c>
      <c r="F30" s="32" t="s">
        <v>146</v>
      </c>
      <c r="G30" s="6">
        <v>0</v>
      </c>
      <c r="H30" s="32" t="s">
        <v>146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</row>
    <row r="31" spans="1:15" x14ac:dyDescent="0.3">
      <c r="N31" s="37"/>
    </row>
    <row r="32" spans="1:15" x14ac:dyDescent="0.3">
      <c r="N32" s="37"/>
    </row>
    <row r="33" spans="1:14" x14ac:dyDescent="0.3">
      <c r="A33" s="48" t="s">
        <v>153</v>
      </c>
      <c r="B33" s="48"/>
      <c r="C33" s="48"/>
      <c r="D33" s="48"/>
      <c r="E33" s="48"/>
      <c r="F33" s="48"/>
      <c r="G33" s="48"/>
      <c r="H33" s="48"/>
      <c r="I33" s="48"/>
    </row>
    <row r="34" spans="1:14" ht="45.6" customHeight="1" x14ac:dyDescent="0.3">
      <c r="A34" s="9" t="s">
        <v>51</v>
      </c>
      <c r="B34" s="10" t="s">
        <v>52</v>
      </c>
      <c r="C34" s="10" t="s">
        <v>53</v>
      </c>
      <c r="D34" s="43" t="s">
        <v>124</v>
      </c>
      <c r="E34" s="43" t="s">
        <v>125</v>
      </c>
      <c r="F34" s="43" t="s">
        <v>126</v>
      </c>
      <c r="G34" s="43" t="s">
        <v>127</v>
      </c>
      <c r="H34" s="43" t="s">
        <v>128</v>
      </c>
      <c r="I34" s="43" t="s">
        <v>129</v>
      </c>
      <c r="J34" s="43" t="s">
        <v>131</v>
      </c>
      <c r="K34" s="43" t="s">
        <v>130</v>
      </c>
      <c r="L34" s="43" t="s">
        <v>132</v>
      </c>
      <c r="M34" s="47" t="s">
        <v>133</v>
      </c>
    </row>
    <row r="35" spans="1:14" x14ac:dyDescent="0.3">
      <c r="A35" s="2">
        <v>116</v>
      </c>
      <c r="B35" s="40" t="s">
        <v>8</v>
      </c>
      <c r="C35" s="40" t="s">
        <v>9</v>
      </c>
      <c r="D35" s="32" t="s">
        <v>146</v>
      </c>
      <c r="E35" s="39">
        <v>0</v>
      </c>
      <c r="F35" s="32" t="s">
        <v>146</v>
      </c>
      <c r="G35" s="6">
        <v>0</v>
      </c>
      <c r="H35" s="32" t="s">
        <v>146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</row>
    <row r="36" spans="1:14" x14ac:dyDescent="0.3">
      <c r="A36" s="4">
        <v>124</v>
      </c>
      <c r="B36" s="41" t="s">
        <v>18</v>
      </c>
      <c r="C36" s="41" t="s">
        <v>19</v>
      </c>
      <c r="D36" s="32" t="s">
        <v>146</v>
      </c>
      <c r="E36" s="39">
        <v>0</v>
      </c>
      <c r="F36" s="32" t="s">
        <v>146</v>
      </c>
      <c r="G36" s="6">
        <v>0</v>
      </c>
      <c r="H36" s="32" t="s">
        <v>146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</row>
    <row r="37" spans="1:14" x14ac:dyDescent="0.3">
      <c r="A37" s="2">
        <v>132</v>
      </c>
      <c r="B37" s="40" t="s">
        <v>21</v>
      </c>
      <c r="C37" s="40" t="s">
        <v>22</v>
      </c>
      <c r="D37" s="32" t="s">
        <v>146</v>
      </c>
      <c r="E37" s="39">
        <v>0</v>
      </c>
      <c r="F37" s="32" t="s">
        <v>146</v>
      </c>
      <c r="G37" s="6">
        <v>0</v>
      </c>
      <c r="H37" s="32" t="s">
        <v>146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</row>
    <row r="38" spans="1:14" x14ac:dyDescent="0.3">
      <c r="A38" s="4">
        <v>147</v>
      </c>
      <c r="B38" s="41" t="s">
        <v>33</v>
      </c>
      <c r="C38" s="41" t="s">
        <v>34</v>
      </c>
      <c r="D38" s="32" t="s">
        <v>146</v>
      </c>
      <c r="E38" s="39">
        <v>0</v>
      </c>
      <c r="F38" s="32" t="s">
        <v>146</v>
      </c>
      <c r="G38" s="6">
        <v>0</v>
      </c>
      <c r="H38" s="32" t="s">
        <v>146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</row>
    <row r="39" spans="1:14" x14ac:dyDescent="0.3">
      <c r="A39" s="2">
        <v>149</v>
      </c>
      <c r="B39" s="40" t="s">
        <v>37</v>
      </c>
      <c r="C39" s="40" t="s">
        <v>38</v>
      </c>
      <c r="D39" s="32" t="s">
        <v>146</v>
      </c>
      <c r="E39" s="39">
        <v>0</v>
      </c>
      <c r="F39" s="32" t="s">
        <v>146</v>
      </c>
      <c r="G39" s="6">
        <v>0</v>
      </c>
      <c r="H39" s="32" t="s">
        <v>146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</row>
    <row r="40" spans="1:14" x14ac:dyDescent="0.3">
      <c r="G40" s="6"/>
    </row>
    <row r="42" spans="1:14" x14ac:dyDescent="0.3">
      <c r="A42" s="48" t="s">
        <v>154</v>
      </c>
      <c r="B42" s="48"/>
      <c r="C42" s="48"/>
      <c r="D42" s="48"/>
      <c r="E42" s="48"/>
      <c r="F42" s="48"/>
      <c r="G42" s="48"/>
      <c r="H42" s="48"/>
      <c r="I42" s="48"/>
    </row>
    <row r="43" spans="1:14" ht="45.6" customHeight="1" x14ac:dyDescent="0.3">
      <c r="A43" s="9" t="s">
        <v>51</v>
      </c>
      <c r="B43" s="10" t="s">
        <v>52</v>
      </c>
      <c r="C43" s="10" t="s">
        <v>53</v>
      </c>
      <c r="D43" s="43" t="s">
        <v>134</v>
      </c>
      <c r="E43" s="43" t="s">
        <v>135</v>
      </c>
      <c r="F43" s="43" t="s">
        <v>136</v>
      </c>
    </row>
    <row r="44" spans="1:14" x14ac:dyDescent="0.3">
      <c r="A44" s="2">
        <v>116</v>
      </c>
      <c r="B44" s="40" t="s">
        <v>8</v>
      </c>
      <c r="C44" s="40" t="s">
        <v>9</v>
      </c>
      <c r="D44" s="32" t="s">
        <v>146</v>
      </c>
      <c r="E44" s="39">
        <v>0</v>
      </c>
      <c r="F44" s="32" t="s">
        <v>146</v>
      </c>
      <c r="N44" s="37"/>
    </row>
    <row r="45" spans="1:14" x14ac:dyDescent="0.3">
      <c r="A45" s="4">
        <v>124</v>
      </c>
      <c r="B45" s="41" t="s">
        <v>18</v>
      </c>
      <c r="C45" s="41" t="s">
        <v>19</v>
      </c>
      <c r="D45" s="32" t="s">
        <v>146</v>
      </c>
      <c r="E45" s="39">
        <v>0</v>
      </c>
      <c r="F45" s="32" t="s">
        <v>146</v>
      </c>
      <c r="N45" s="37"/>
    </row>
    <row r="46" spans="1:14" x14ac:dyDescent="0.3">
      <c r="A46" s="2">
        <v>132</v>
      </c>
      <c r="B46" s="40" t="s">
        <v>21</v>
      </c>
      <c r="C46" s="40" t="s">
        <v>22</v>
      </c>
      <c r="D46" s="32" t="s">
        <v>146</v>
      </c>
      <c r="E46" s="39">
        <v>0</v>
      </c>
      <c r="F46" s="32" t="s">
        <v>146</v>
      </c>
      <c r="N46" s="37"/>
    </row>
    <row r="47" spans="1:14" x14ac:dyDescent="0.3">
      <c r="A47" s="4">
        <v>147</v>
      </c>
      <c r="B47" s="41" t="s">
        <v>33</v>
      </c>
      <c r="C47" s="41" t="s">
        <v>34</v>
      </c>
      <c r="D47" s="32" t="s">
        <v>146</v>
      </c>
      <c r="E47" s="39">
        <v>0</v>
      </c>
      <c r="F47" s="32" t="s">
        <v>146</v>
      </c>
      <c r="N47" s="37"/>
    </row>
    <row r="48" spans="1:14" x14ac:dyDescent="0.3">
      <c r="A48" s="2">
        <v>149</v>
      </c>
      <c r="B48" s="40" t="s">
        <v>37</v>
      </c>
      <c r="C48" s="40" t="s">
        <v>38</v>
      </c>
      <c r="D48" s="32" t="s">
        <v>146</v>
      </c>
      <c r="E48" s="39">
        <v>0</v>
      </c>
      <c r="F48" s="32" t="s">
        <v>146</v>
      </c>
      <c r="N48" s="37"/>
    </row>
    <row r="49" spans="1:14" x14ac:dyDescent="0.3">
      <c r="J49" s="37"/>
      <c r="N49" s="37"/>
    </row>
    <row r="50" spans="1:14" x14ac:dyDescent="0.3">
      <c r="F50" s="37"/>
      <c r="J50" s="37"/>
    </row>
    <row r="51" spans="1:14" x14ac:dyDescent="0.3">
      <c r="A51" s="48" t="s">
        <v>155</v>
      </c>
      <c r="B51" s="48"/>
      <c r="C51" s="48"/>
      <c r="D51" s="48"/>
      <c r="E51" s="48"/>
      <c r="F51" s="48"/>
      <c r="G51" s="48"/>
      <c r="H51" s="48"/>
      <c r="I51" s="48"/>
    </row>
    <row r="52" spans="1:14" ht="45.6" customHeight="1" x14ac:dyDescent="0.3">
      <c r="A52" s="9" t="s">
        <v>51</v>
      </c>
      <c r="B52" s="10" t="s">
        <v>52</v>
      </c>
      <c r="C52" s="10" t="s">
        <v>53</v>
      </c>
      <c r="D52" s="43" t="s">
        <v>137</v>
      </c>
      <c r="E52" s="43" t="s">
        <v>142</v>
      </c>
      <c r="F52" s="43" t="s">
        <v>138</v>
      </c>
      <c r="G52" s="43" t="s">
        <v>141</v>
      </c>
      <c r="H52" s="43" t="s">
        <v>139</v>
      </c>
      <c r="I52" s="43" t="s">
        <v>140</v>
      </c>
    </row>
    <row r="53" spans="1:14" x14ac:dyDescent="0.3">
      <c r="A53" s="2">
        <v>116</v>
      </c>
      <c r="B53" s="40" t="s">
        <v>8</v>
      </c>
      <c r="C53" s="40" t="s">
        <v>9</v>
      </c>
      <c r="D53" s="32" t="s">
        <v>146</v>
      </c>
      <c r="E53" s="39">
        <v>0</v>
      </c>
      <c r="F53" s="32" t="s">
        <v>146</v>
      </c>
      <c r="G53" s="6">
        <v>0</v>
      </c>
      <c r="H53" s="32" t="s">
        <v>146</v>
      </c>
      <c r="I53" s="23">
        <v>0</v>
      </c>
    </row>
    <row r="54" spans="1:14" x14ac:dyDescent="0.3">
      <c r="A54" s="4">
        <v>124</v>
      </c>
      <c r="B54" s="41" t="s">
        <v>18</v>
      </c>
      <c r="C54" s="41" t="s">
        <v>19</v>
      </c>
      <c r="D54" s="32" t="s">
        <v>146</v>
      </c>
      <c r="E54" s="39">
        <v>0</v>
      </c>
      <c r="F54" s="32" t="s">
        <v>146</v>
      </c>
      <c r="G54" s="6">
        <v>0</v>
      </c>
      <c r="H54" s="32" t="s">
        <v>146</v>
      </c>
      <c r="I54" s="23">
        <v>0</v>
      </c>
    </row>
    <row r="55" spans="1:14" x14ac:dyDescent="0.3">
      <c r="A55" s="2">
        <v>132</v>
      </c>
      <c r="B55" s="40" t="s">
        <v>21</v>
      </c>
      <c r="C55" s="40" t="s">
        <v>22</v>
      </c>
      <c r="D55" s="32" t="s">
        <v>146</v>
      </c>
      <c r="E55" s="39">
        <v>0</v>
      </c>
      <c r="F55" s="32" t="s">
        <v>146</v>
      </c>
      <c r="G55" s="6">
        <v>0</v>
      </c>
      <c r="H55" s="32" t="s">
        <v>146</v>
      </c>
      <c r="I55" s="23">
        <v>0</v>
      </c>
    </row>
    <row r="56" spans="1:14" x14ac:dyDescent="0.3">
      <c r="A56" s="4">
        <v>147</v>
      </c>
      <c r="B56" s="41" t="s">
        <v>33</v>
      </c>
      <c r="C56" s="41" t="s">
        <v>34</v>
      </c>
      <c r="D56" s="32" t="s">
        <v>146</v>
      </c>
      <c r="E56" s="39">
        <v>0</v>
      </c>
      <c r="F56" s="32" t="s">
        <v>146</v>
      </c>
      <c r="G56" s="6">
        <v>0</v>
      </c>
      <c r="H56" s="32" t="s">
        <v>146</v>
      </c>
      <c r="I56" s="23">
        <v>0</v>
      </c>
      <c r="N56" s="37" t="s">
        <v>143</v>
      </c>
    </row>
    <row r="57" spans="1:14" x14ac:dyDescent="0.3">
      <c r="A57" s="2">
        <v>149</v>
      </c>
      <c r="B57" s="40" t="s">
        <v>37</v>
      </c>
      <c r="C57" s="40" t="s">
        <v>38</v>
      </c>
      <c r="D57" s="32" t="s">
        <v>146</v>
      </c>
      <c r="E57" s="39">
        <v>0</v>
      </c>
      <c r="F57" s="32" t="s">
        <v>146</v>
      </c>
      <c r="G57" s="6">
        <v>0</v>
      </c>
      <c r="H57" s="32" t="s">
        <v>146</v>
      </c>
      <c r="I57" s="23">
        <v>0</v>
      </c>
      <c r="N57" s="37" t="s">
        <v>144</v>
      </c>
    </row>
    <row r="58" spans="1:14" x14ac:dyDescent="0.3">
      <c r="N58" s="37" t="s">
        <v>145</v>
      </c>
    </row>
    <row r="61" spans="1:14" x14ac:dyDescent="0.3">
      <c r="A61" s="48" t="s">
        <v>156</v>
      </c>
      <c r="B61" s="48"/>
      <c r="C61" s="48"/>
      <c r="D61" s="48"/>
      <c r="E61" s="48"/>
      <c r="F61" s="48"/>
      <c r="G61" s="48"/>
      <c r="H61" s="48"/>
      <c r="I61" s="48"/>
    </row>
    <row r="62" spans="1:14" ht="45.6" customHeight="1" x14ac:dyDescent="0.3">
      <c r="A62" s="9" t="s">
        <v>51</v>
      </c>
      <c r="B62" s="10" t="s">
        <v>52</v>
      </c>
      <c r="C62" s="10" t="s">
        <v>53</v>
      </c>
      <c r="D62" s="43" t="s">
        <v>143</v>
      </c>
      <c r="E62" s="43" t="s">
        <v>144</v>
      </c>
      <c r="F62" s="43" t="s">
        <v>145</v>
      </c>
    </row>
    <row r="63" spans="1:14" x14ac:dyDescent="0.3">
      <c r="A63" s="2">
        <v>116</v>
      </c>
      <c r="B63" s="40" t="s">
        <v>8</v>
      </c>
      <c r="C63" s="40" t="s">
        <v>9</v>
      </c>
      <c r="D63" s="32" t="s">
        <v>146</v>
      </c>
      <c r="E63" s="39">
        <v>0</v>
      </c>
      <c r="F63" s="32" t="s">
        <v>146</v>
      </c>
    </row>
    <row r="64" spans="1:14" x14ac:dyDescent="0.3">
      <c r="A64" s="4">
        <v>124</v>
      </c>
      <c r="B64" s="41" t="s">
        <v>18</v>
      </c>
      <c r="C64" s="41" t="s">
        <v>19</v>
      </c>
      <c r="D64" s="32" t="s">
        <v>146</v>
      </c>
      <c r="E64" s="39">
        <v>0</v>
      </c>
      <c r="F64" s="32" t="s">
        <v>146</v>
      </c>
    </row>
    <row r="65" spans="1:6" x14ac:dyDescent="0.3">
      <c r="A65" s="2">
        <v>132</v>
      </c>
      <c r="B65" s="40" t="s">
        <v>21</v>
      </c>
      <c r="C65" s="40" t="s">
        <v>22</v>
      </c>
      <c r="D65" s="32" t="s">
        <v>146</v>
      </c>
      <c r="E65" s="39">
        <v>0</v>
      </c>
      <c r="F65" s="32" t="s">
        <v>146</v>
      </c>
    </row>
    <row r="66" spans="1:6" x14ac:dyDescent="0.3">
      <c r="A66" s="4">
        <v>147</v>
      </c>
      <c r="B66" s="41" t="s">
        <v>33</v>
      </c>
      <c r="C66" s="41" t="s">
        <v>34</v>
      </c>
      <c r="D66" s="32" t="s">
        <v>146</v>
      </c>
      <c r="E66" s="39">
        <v>0</v>
      </c>
      <c r="F66" s="32" t="s">
        <v>146</v>
      </c>
    </row>
    <row r="67" spans="1:6" x14ac:dyDescent="0.3">
      <c r="A67" s="2">
        <v>149</v>
      </c>
      <c r="B67" s="40" t="s">
        <v>37</v>
      </c>
      <c r="C67" s="40" t="s">
        <v>38</v>
      </c>
      <c r="D67" s="32" t="s">
        <v>146</v>
      </c>
      <c r="E67" s="39">
        <v>0</v>
      </c>
      <c r="F67" s="32" t="s">
        <v>146</v>
      </c>
    </row>
  </sheetData>
  <mergeCells count="8">
    <mergeCell ref="A51:I51"/>
    <mergeCell ref="A61:I61"/>
    <mergeCell ref="A1:L1"/>
    <mergeCell ref="A8:G8"/>
    <mergeCell ref="A16:I16"/>
    <mergeCell ref="A24:I24"/>
    <mergeCell ref="A33:I33"/>
    <mergeCell ref="A42:I4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C7E4-FB2C-49CC-931A-9441088C10CA}">
  <dimension ref="A1:P15"/>
  <sheetViews>
    <sheetView tabSelected="1" workbookViewId="0">
      <selection activeCell="F10" sqref="F10"/>
    </sheetView>
  </sheetViews>
  <sheetFormatPr defaultRowHeight="14.4" x14ac:dyDescent="0.3"/>
  <cols>
    <col min="1" max="1" width="4.109375" customWidth="1"/>
    <col min="2" max="2" width="2.77734375" customWidth="1"/>
    <col min="3" max="3" width="21.77734375" customWidth="1"/>
    <col min="4" max="4" width="2.77734375" customWidth="1"/>
    <col min="5" max="5" width="33.77734375" bestFit="1" customWidth="1"/>
    <col min="6" max="6" width="46.5546875" bestFit="1" customWidth="1"/>
    <col min="7" max="7" width="2.77734375" customWidth="1"/>
    <col min="8" max="8" width="37.88671875" bestFit="1" customWidth="1"/>
    <col min="9" max="9" width="2.77734375" customWidth="1"/>
    <col min="10" max="10" width="50.44140625" bestFit="1" customWidth="1"/>
    <col min="11" max="11" width="2.77734375" customWidth="1"/>
    <col min="12" max="12" width="34.5546875" bestFit="1" customWidth="1"/>
    <col min="13" max="13" width="27.88671875" bestFit="1" customWidth="1"/>
    <col min="14" max="14" width="27.33203125" bestFit="1" customWidth="1"/>
    <col min="15" max="15" width="39.6640625" bestFit="1" customWidth="1"/>
    <col min="16" max="16" width="30.44140625" bestFit="1" customWidth="1"/>
  </cols>
  <sheetData>
    <row r="1" spans="1:16" ht="20.399999999999999" x14ac:dyDescent="0.45">
      <c r="E1" s="61" t="s">
        <v>116</v>
      </c>
      <c r="F1" s="61"/>
      <c r="G1" s="38"/>
      <c r="H1" s="38" t="s">
        <v>117</v>
      </c>
      <c r="I1" s="38"/>
      <c r="J1" s="38" t="s">
        <v>118</v>
      </c>
      <c r="K1" s="38"/>
      <c r="L1" s="38" t="s">
        <v>119</v>
      </c>
      <c r="M1" s="38" t="s">
        <v>120</v>
      </c>
      <c r="N1" s="38" t="s">
        <v>121</v>
      </c>
      <c r="O1" s="38" t="s">
        <v>122</v>
      </c>
      <c r="P1" s="38" t="s">
        <v>123</v>
      </c>
    </row>
    <row r="2" spans="1:16" x14ac:dyDescent="0.3">
      <c r="C2" s="34" t="s">
        <v>85</v>
      </c>
      <c r="D2" s="34"/>
      <c r="E2" s="62" t="s">
        <v>76</v>
      </c>
      <c r="F2" s="62"/>
      <c r="G2" s="35"/>
      <c r="H2" s="35" t="s">
        <v>77</v>
      </c>
      <c r="I2" s="35"/>
      <c r="J2" s="35" t="s">
        <v>78</v>
      </c>
      <c r="K2" s="35"/>
      <c r="L2" s="35" t="s">
        <v>79</v>
      </c>
      <c r="M2" s="35" t="s">
        <v>80</v>
      </c>
      <c r="N2" s="35" t="s">
        <v>81</v>
      </c>
      <c r="O2" s="35" t="s">
        <v>82</v>
      </c>
      <c r="P2" s="35" t="s">
        <v>83</v>
      </c>
    </row>
    <row r="3" spans="1:16" x14ac:dyDescent="0.3">
      <c r="A3" s="50" t="s">
        <v>84</v>
      </c>
      <c r="B3" s="60" t="str">
        <f>CHAR(252)</f>
        <v>ü</v>
      </c>
      <c r="C3" s="37" t="s">
        <v>51</v>
      </c>
      <c r="D3" s="60" t="str">
        <f>CHAR(252)</f>
        <v>ü</v>
      </c>
      <c r="E3" s="37" t="s">
        <v>86</v>
      </c>
      <c r="F3" s="37" t="s">
        <v>562</v>
      </c>
      <c r="G3" s="37"/>
      <c r="H3" s="58" t="s">
        <v>91</v>
      </c>
      <c r="I3" s="35"/>
      <c r="J3" s="58" t="s">
        <v>559</v>
      </c>
      <c r="K3" s="35"/>
      <c r="L3" s="37" t="s">
        <v>105</v>
      </c>
      <c r="M3" s="37" t="s">
        <v>124</v>
      </c>
      <c r="N3" s="37" t="s">
        <v>134</v>
      </c>
      <c r="O3" s="37" t="s">
        <v>137</v>
      </c>
      <c r="P3" s="37" t="s">
        <v>143</v>
      </c>
    </row>
    <row r="4" spans="1:16" x14ac:dyDescent="0.3">
      <c r="A4" s="50"/>
      <c r="B4" s="60" t="str">
        <f t="shared" ref="B4:B5" si="0">CHAR(252)</f>
        <v>ü</v>
      </c>
      <c r="C4" s="37" t="s">
        <v>52</v>
      </c>
      <c r="D4" s="60" t="str">
        <f t="shared" ref="D4:D13" si="1">CHAR(252)</f>
        <v>ü</v>
      </c>
      <c r="E4" s="37" t="s">
        <v>61</v>
      </c>
      <c r="F4" s="37">
        <v>0</v>
      </c>
      <c r="G4" s="37"/>
      <c r="H4" s="37" t="s">
        <v>92</v>
      </c>
      <c r="I4" s="35"/>
      <c r="J4" s="59" t="s">
        <v>95</v>
      </c>
      <c r="K4" s="35"/>
      <c r="L4" s="37" t="s">
        <v>106</v>
      </c>
      <c r="M4" s="37" t="s">
        <v>125</v>
      </c>
      <c r="N4" s="37" t="s">
        <v>135</v>
      </c>
      <c r="O4" s="37" t="s">
        <v>142</v>
      </c>
      <c r="P4" s="37" t="s">
        <v>144</v>
      </c>
    </row>
    <row r="5" spans="1:16" x14ac:dyDescent="0.3">
      <c r="A5" s="50"/>
      <c r="B5" s="60" t="str">
        <f t="shared" si="0"/>
        <v>ü</v>
      </c>
      <c r="C5" s="37" t="s">
        <v>53</v>
      </c>
      <c r="D5" s="60" t="str">
        <f t="shared" si="1"/>
        <v>ü</v>
      </c>
      <c r="E5" s="37" t="s">
        <v>63</v>
      </c>
      <c r="F5" s="37" t="s">
        <v>563</v>
      </c>
      <c r="G5" s="37"/>
      <c r="H5" s="37" t="s">
        <v>94</v>
      </c>
      <c r="I5" s="37"/>
      <c r="J5" s="58" t="s">
        <v>72</v>
      </c>
      <c r="K5" s="35"/>
      <c r="L5" s="37" t="s">
        <v>103</v>
      </c>
      <c r="M5" s="37" t="s">
        <v>126</v>
      </c>
      <c r="N5" s="37" t="s">
        <v>136</v>
      </c>
      <c r="O5" s="37" t="s">
        <v>138</v>
      </c>
      <c r="P5" s="37" t="s">
        <v>145</v>
      </c>
    </row>
    <row r="6" spans="1:16" x14ac:dyDescent="0.3">
      <c r="A6" s="50"/>
      <c r="B6" s="36"/>
      <c r="C6" s="37"/>
      <c r="D6" s="60" t="str">
        <f t="shared" si="1"/>
        <v>ü</v>
      </c>
      <c r="E6" s="37" t="s">
        <v>87</v>
      </c>
      <c r="F6" s="37" t="s">
        <v>561</v>
      </c>
      <c r="G6" s="37"/>
      <c r="H6" s="37" t="s">
        <v>93</v>
      </c>
      <c r="I6" s="37"/>
      <c r="J6" s="59" t="s">
        <v>96</v>
      </c>
      <c r="K6" s="35"/>
      <c r="L6" s="37" t="s">
        <v>107</v>
      </c>
      <c r="M6" s="37" t="s">
        <v>127</v>
      </c>
      <c r="O6" s="37" t="s">
        <v>141</v>
      </c>
    </row>
    <row r="7" spans="1:16" x14ac:dyDescent="0.3">
      <c r="A7" s="50"/>
      <c r="B7" s="36"/>
      <c r="C7" s="37"/>
      <c r="D7" s="60" t="str">
        <f t="shared" si="1"/>
        <v>ü</v>
      </c>
      <c r="E7" s="37" t="s">
        <v>65</v>
      </c>
      <c r="F7" s="37" t="s">
        <v>561</v>
      </c>
      <c r="G7" s="37"/>
      <c r="J7" s="37" t="s">
        <v>97</v>
      </c>
      <c r="K7" s="35"/>
      <c r="L7" s="37" t="s">
        <v>108</v>
      </c>
      <c r="M7" s="37" t="s">
        <v>128</v>
      </c>
      <c r="O7" s="37" t="s">
        <v>139</v>
      </c>
    </row>
    <row r="8" spans="1:16" x14ac:dyDescent="0.3">
      <c r="A8" s="50"/>
      <c r="B8" s="36"/>
      <c r="C8" s="37"/>
      <c r="D8" s="60" t="str">
        <f t="shared" si="1"/>
        <v>ü</v>
      </c>
      <c r="E8" s="37" t="s">
        <v>66</v>
      </c>
      <c r="F8" s="37" t="s">
        <v>564</v>
      </c>
      <c r="G8" s="37"/>
      <c r="J8" s="58" t="s">
        <v>98</v>
      </c>
      <c r="K8" s="35"/>
      <c r="L8" s="37" t="s">
        <v>109</v>
      </c>
      <c r="M8" s="37" t="s">
        <v>129</v>
      </c>
      <c r="O8" s="37" t="s">
        <v>140</v>
      </c>
    </row>
    <row r="9" spans="1:16" x14ac:dyDescent="0.3">
      <c r="A9" s="50"/>
      <c r="B9" s="36"/>
      <c r="C9" s="37"/>
      <c r="D9" s="60" t="str">
        <f t="shared" si="1"/>
        <v>ü</v>
      </c>
      <c r="E9" s="37" t="s">
        <v>67</v>
      </c>
      <c r="F9" s="37" t="s">
        <v>565</v>
      </c>
      <c r="G9" s="37"/>
      <c r="J9" s="37" t="s">
        <v>99</v>
      </c>
      <c r="K9" s="35"/>
      <c r="L9" s="37" t="s">
        <v>110</v>
      </c>
      <c r="M9" s="37" t="s">
        <v>131</v>
      </c>
    </row>
    <row r="10" spans="1:16" x14ac:dyDescent="0.3">
      <c r="A10" s="50"/>
      <c r="B10" s="36"/>
      <c r="C10" s="37"/>
      <c r="D10" s="60" t="str">
        <f t="shared" si="1"/>
        <v>ü</v>
      </c>
      <c r="E10" s="37" t="s">
        <v>68</v>
      </c>
      <c r="F10" s="37" t="s">
        <v>566</v>
      </c>
      <c r="G10" s="37"/>
      <c r="J10" s="37" t="s">
        <v>100</v>
      </c>
      <c r="K10" s="37"/>
      <c r="L10" s="37" t="s">
        <v>111</v>
      </c>
      <c r="M10" s="37" t="s">
        <v>130</v>
      </c>
    </row>
    <row r="11" spans="1:16" x14ac:dyDescent="0.3">
      <c r="A11" s="50"/>
      <c r="B11" s="36"/>
      <c r="C11" s="37"/>
      <c r="D11" s="60" t="str">
        <f t="shared" si="1"/>
        <v>ü</v>
      </c>
      <c r="E11" s="37" t="s">
        <v>88</v>
      </c>
      <c r="F11" s="37" t="s">
        <v>561</v>
      </c>
      <c r="G11" s="37"/>
      <c r="J11" s="37" t="s">
        <v>101</v>
      </c>
      <c r="K11" s="37"/>
      <c r="L11" s="37" t="s">
        <v>112</v>
      </c>
      <c r="M11" s="37" t="s">
        <v>132</v>
      </c>
    </row>
    <row r="12" spans="1:16" x14ac:dyDescent="0.3">
      <c r="A12" s="50"/>
      <c r="B12" s="36"/>
      <c r="C12" s="37"/>
      <c r="D12" s="60" t="str">
        <f t="shared" si="1"/>
        <v>ü</v>
      </c>
      <c r="E12" s="58" t="s">
        <v>89</v>
      </c>
      <c r="F12" s="63" t="s">
        <v>560</v>
      </c>
      <c r="G12" s="37"/>
      <c r="J12" s="37" t="s">
        <v>102</v>
      </c>
      <c r="K12" s="37"/>
      <c r="L12" s="37" t="s">
        <v>113</v>
      </c>
      <c r="M12" s="37" t="s">
        <v>133</v>
      </c>
    </row>
    <row r="13" spans="1:16" x14ac:dyDescent="0.3">
      <c r="A13" s="50"/>
      <c r="B13" s="36"/>
      <c r="C13" s="37"/>
      <c r="D13" s="60" t="str">
        <f t="shared" si="1"/>
        <v>ü</v>
      </c>
      <c r="E13" s="58" t="s">
        <v>90</v>
      </c>
      <c r="F13" s="63"/>
      <c r="G13" s="37"/>
      <c r="J13" s="37" t="s">
        <v>103</v>
      </c>
      <c r="K13" s="37"/>
      <c r="L13" s="37" t="s">
        <v>114</v>
      </c>
    </row>
    <row r="14" spans="1:16" x14ac:dyDescent="0.3">
      <c r="A14" s="50"/>
      <c r="B14" s="36"/>
      <c r="C14" s="37"/>
      <c r="D14" s="37"/>
      <c r="G14" s="37"/>
      <c r="J14" s="37" t="s">
        <v>104</v>
      </c>
      <c r="K14" s="37"/>
      <c r="L14" s="37" t="s">
        <v>115</v>
      </c>
    </row>
    <row r="15" spans="1:16" x14ac:dyDescent="0.3">
      <c r="A15" s="50"/>
      <c r="B15" s="36"/>
      <c r="C15" s="37"/>
      <c r="D15" s="37"/>
    </row>
  </sheetData>
  <mergeCells count="4">
    <mergeCell ref="A3:A15"/>
    <mergeCell ref="E2:F2"/>
    <mergeCell ref="E1:F1"/>
    <mergeCell ref="F12:F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B474-D9F6-43DB-9F18-42BA5960A6B8}">
  <dimension ref="A1:Y34"/>
  <sheetViews>
    <sheetView workbookViewId="0">
      <selection sqref="A1:XFD34"/>
    </sheetView>
  </sheetViews>
  <sheetFormatPr defaultRowHeight="14.4" x14ac:dyDescent="0.3"/>
  <cols>
    <col min="1" max="1" width="12.77734375" bestFit="1" customWidth="1"/>
    <col min="2" max="2" width="17.77734375" bestFit="1" customWidth="1"/>
    <col min="3" max="3" width="16.44140625" customWidth="1"/>
    <col min="4" max="4" width="14.33203125" customWidth="1"/>
    <col min="5" max="5" width="15.6640625" customWidth="1"/>
    <col min="7" max="7" width="13.109375" customWidth="1"/>
    <col min="8" max="8" width="13.77734375" customWidth="1"/>
    <col min="10" max="10" width="11.21875" customWidth="1"/>
    <col min="12" max="12" width="15" customWidth="1"/>
    <col min="15" max="15" width="10" customWidth="1"/>
    <col min="16" max="16" width="11.109375" customWidth="1"/>
    <col min="17" max="17" width="10.5546875" customWidth="1"/>
    <col min="18" max="19" width="11.109375" customWidth="1"/>
    <col min="20" max="20" width="10.88671875" customWidth="1"/>
    <col min="21" max="21" width="11" customWidth="1"/>
    <col min="22" max="22" width="10.33203125" customWidth="1"/>
    <col min="23" max="23" width="11.44140625" customWidth="1"/>
  </cols>
  <sheetData>
    <row r="1" spans="1:25" ht="28.2" customHeight="1" x14ac:dyDescent="0.3">
      <c r="A1" s="8" t="s">
        <v>51</v>
      </c>
      <c r="B1" s="8" t="s">
        <v>52</v>
      </c>
      <c r="C1" s="8" t="s">
        <v>53</v>
      </c>
      <c r="D1" s="8" t="s">
        <v>60</v>
      </c>
      <c r="E1" s="8" t="s">
        <v>61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68</v>
      </c>
      <c r="L1" s="8" t="s">
        <v>69</v>
      </c>
      <c r="N1" s="9" t="s">
        <v>39</v>
      </c>
      <c r="O1" s="10" t="s">
        <v>40</v>
      </c>
      <c r="P1" s="10" t="s">
        <v>41</v>
      </c>
      <c r="Q1" s="10" t="s">
        <v>46</v>
      </c>
      <c r="R1" s="10" t="s">
        <v>42</v>
      </c>
      <c r="S1" s="10" t="s">
        <v>43</v>
      </c>
      <c r="T1" s="10" t="s">
        <v>44</v>
      </c>
      <c r="U1" s="10" t="s">
        <v>45</v>
      </c>
      <c r="V1" s="10" t="s">
        <v>47</v>
      </c>
      <c r="W1" s="10" t="s">
        <v>48</v>
      </c>
      <c r="X1" s="10" t="s">
        <v>49</v>
      </c>
      <c r="Y1" s="11" t="s">
        <v>50</v>
      </c>
    </row>
    <row r="2" spans="1:25" x14ac:dyDescent="0.3">
      <c r="B2" s="1"/>
      <c r="C2" s="1"/>
      <c r="K2" s="1"/>
      <c r="L2" s="1"/>
      <c r="N2" s="4">
        <v>100</v>
      </c>
    </row>
    <row r="3" spans="1:25" x14ac:dyDescent="0.3">
      <c r="A3">
        <v>102</v>
      </c>
      <c r="B3" s="1" t="s">
        <v>0</v>
      </c>
      <c r="C3" s="1" t="s">
        <v>1</v>
      </c>
      <c r="D3">
        <v>405</v>
      </c>
      <c r="E3">
        <v>0</v>
      </c>
      <c r="F3">
        <f>Franchiseheader_count[[#This Row],[Total Active Clients/CC]]-Franchiseheader_count[[#This Row],[IC Client Incompatible]]</f>
        <v>405</v>
      </c>
      <c r="K3" s="1"/>
      <c r="L3" s="1"/>
    </row>
    <row r="4" spans="1:25" x14ac:dyDescent="0.3">
      <c r="A4">
        <v>109</v>
      </c>
      <c r="B4" s="1" t="s">
        <v>2</v>
      </c>
      <c r="C4" s="1" t="s">
        <v>3</v>
      </c>
      <c r="D4">
        <v>360</v>
      </c>
      <c r="E4">
        <v>0</v>
      </c>
      <c r="F4">
        <f>Franchiseheader_count[[#This Row],[Total Active Clients/CC]]-Franchiseheader_count[[#This Row],[IC Client Incompatible]]</f>
        <v>360</v>
      </c>
      <c r="K4" s="1"/>
      <c r="L4" s="1"/>
    </row>
    <row r="5" spans="1:25" x14ac:dyDescent="0.3">
      <c r="A5">
        <v>110</v>
      </c>
      <c r="B5" s="1" t="s">
        <v>4</v>
      </c>
      <c r="C5" s="1" t="s">
        <v>5</v>
      </c>
      <c r="D5">
        <v>608</v>
      </c>
      <c r="E5">
        <v>0</v>
      </c>
      <c r="F5">
        <f>Franchiseheader_count[[#This Row],[Total Active Clients/CC]]-Franchiseheader_count[[#This Row],[IC Client Incompatible]]</f>
        <v>608</v>
      </c>
      <c r="K5" s="1"/>
      <c r="L5" s="1"/>
    </row>
    <row r="6" spans="1:25" x14ac:dyDescent="0.3">
      <c r="A6">
        <v>112</v>
      </c>
      <c r="B6" s="1" t="s">
        <v>6</v>
      </c>
      <c r="C6" s="1" t="s">
        <v>7</v>
      </c>
      <c r="D6">
        <v>425</v>
      </c>
      <c r="E6">
        <v>0</v>
      </c>
      <c r="F6">
        <f>Franchiseheader_count[[#This Row],[Total Active Clients/CC]]-Franchiseheader_count[[#This Row],[IC Client Incompatible]]</f>
        <v>425</v>
      </c>
      <c r="K6" s="12"/>
      <c r="L6" s="1"/>
    </row>
    <row r="7" spans="1:25" x14ac:dyDescent="0.3">
      <c r="A7">
        <v>116</v>
      </c>
      <c r="B7" s="1" t="s">
        <v>8</v>
      </c>
      <c r="C7" s="1" t="s">
        <v>9</v>
      </c>
      <c r="D7">
        <v>71</v>
      </c>
      <c r="E7">
        <v>0</v>
      </c>
      <c r="F7">
        <f>Franchiseheader_count[[#This Row],[Total Active Clients/CC]]-Franchiseheader_count[[#This Row],[IC Client Incompatible]]</f>
        <v>71</v>
      </c>
      <c r="G7">
        <v>17</v>
      </c>
      <c r="H7">
        <v>117</v>
      </c>
      <c r="I7" s="12">
        <f>Franchiseheader_count[[#This Row],[Total IC Clients Served]]/Franchiseheader_count[[#This Row],[IC Eligible Clients]]</f>
        <v>1.647887323943662</v>
      </c>
      <c r="J7" s="12">
        <f>Franchiseheader_count[[#This Row],[Total IC Clients Served]]/Franchiseheader_count[[#This Row],[Total Subcriptions]]</f>
        <v>6.882352941176471</v>
      </c>
      <c r="K7" s="12">
        <f>Franchiseheader_count[[#This Row],[Total IC Clients Served]]/Franchiseheader_count[[#This Row],[IC Eligible Clients]]</f>
        <v>1.647887323943662</v>
      </c>
      <c r="L7" s="1">
        <v>110</v>
      </c>
      <c r="N7" s="2">
        <v>116</v>
      </c>
      <c r="O7" s="6">
        <v>6545</v>
      </c>
      <c r="P7" s="6">
        <v>8.99</v>
      </c>
      <c r="Q7" s="6">
        <v>1179</v>
      </c>
      <c r="R7" s="6">
        <v>50</v>
      </c>
      <c r="S7" s="6">
        <v>0</v>
      </c>
      <c r="T7" s="6">
        <v>1.87</v>
      </c>
      <c r="U7" s="6">
        <v>12</v>
      </c>
      <c r="V7" s="6">
        <v>0</v>
      </c>
      <c r="W7" s="6">
        <v>2</v>
      </c>
      <c r="X7" s="6">
        <v>0</v>
      </c>
      <c r="Y7" s="3">
        <v>0</v>
      </c>
    </row>
    <row r="8" spans="1:25" x14ac:dyDescent="0.3">
      <c r="A8">
        <v>117</v>
      </c>
      <c r="B8" s="1" t="s">
        <v>10</v>
      </c>
      <c r="C8" s="1" t="s">
        <v>11</v>
      </c>
      <c r="D8">
        <v>283</v>
      </c>
      <c r="E8">
        <v>0</v>
      </c>
      <c r="F8">
        <f>Franchiseheader_count[[#This Row],[Total Active Clients/CC]]-Franchiseheader_count[[#This Row],[IC Client Incompatible]]</f>
        <v>283</v>
      </c>
      <c r="I8" s="12"/>
      <c r="J8" s="12"/>
      <c r="K8" s="12"/>
      <c r="L8" s="1"/>
    </row>
    <row r="9" spans="1:25" x14ac:dyDescent="0.3">
      <c r="A9">
        <v>118</v>
      </c>
      <c r="B9" s="1" t="s">
        <v>12</v>
      </c>
      <c r="C9" s="1" t="s">
        <v>13</v>
      </c>
      <c r="D9">
        <v>488</v>
      </c>
      <c r="E9">
        <v>0</v>
      </c>
      <c r="F9">
        <f>Franchiseheader_count[[#This Row],[Total Active Clients/CC]]-Franchiseheader_count[[#This Row],[IC Client Incompatible]]</f>
        <v>488</v>
      </c>
      <c r="I9" s="12"/>
      <c r="J9" s="12"/>
      <c r="K9" s="12"/>
      <c r="L9" s="1"/>
    </row>
    <row r="10" spans="1:25" x14ac:dyDescent="0.3">
      <c r="A10">
        <v>119</v>
      </c>
      <c r="B10" s="1" t="s">
        <v>14</v>
      </c>
      <c r="C10" s="1" t="s">
        <v>15</v>
      </c>
      <c r="D10">
        <v>495</v>
      </c>
      <c r="E10">
        <v>0</v>
      </c>
      <c r="F10">
        <f>Franchiseheader_count[[#This Row],[Total Active Clients/CC]]-Franchiseheader_count[[#This Row],[IC Client Incompatible]]</f>
        <v>495</v>
      </c>
      <c r="I10" s="12"/>
      <c r="J10" s="12"/>
      <c r="K10" s="12"/>
      <c r="L10" s="1"/>
    </row>
    <row r="11" spans="1:25" x14ac:dyDescent="0.3">
      <c r="A11">
        <v>120</v>
      </c>
      <c r="B11" s="1" t="s">
        <v>16</v>
      </c>
      <c r="C11" s="1" t="s">
        <v>17</v>
      </c>
      <c r="D11">
        <v>598</v>
      </c>
      <c r="E11">
        <v>0</v>
      </c>
      <c r="F11">
        <f>Franchiseheader_count[[#This Row],[Total Active Clients/CC]]-Franchiseheader_count[[#This Row],[IC Client Incompatible]]</f>
        <v>598</v>
      </c>
      <c r="I11" s="12"/>
      <c r="J11" s="12"/>
      <c r="K11" s="12"/>
      <c r="L11" s="1"/>
    </row>
    <row r="12" spans="1:25" x14ac:dyDescent="0.3">
      <c r="A12">
        <v>124</v>
      </c>
      <c r="B12" s="1" t="s">
        <v>18</v>
      </c>
      <c r="C12" s="1" t="s">
        <v>19</v>
      </c>
      <c r="D12">
        <v>37</v>
      </c>
      <c r="E12">
        <v>0</v>
      </c>
      <c r="F12">
        <f>Franchiseheader_count[[#This Row],[Total Active Clients/CC]]-Franchiseheader_count[[#This Row],[IC Client Incompatible]]</f>
        <v>37</v>
      </c>
      <c r="G12">
        <f>49+21</f>
        <v>70</v>
      </c>
      <c r="H12">
        <v>49</v>
      </c>
      <c r="I12" s="12">
        <f>Franchiseheader_count[[#This Row],[Total IC Clients Served]]/Franchiseheader_count[[#This Row],[IC Eligible Clients]]</f>
        <v>1.3243243243243243</v>
      </c>
      <c r="J12" s="12">
        <f>Franchiseheader_count[[#This Row],[Total IC Clients Served]]/Franchiseheader_count[[#This Row],[Total Subcriptions]]</f>
        <v>0.7</v>
      </c>
      <c r="K12" s="12">
        <f>Franchiseheader_count[[#This Row],[Total IC Clients Served]]/Franchiseheader_count[[#This Row],[IC Eligible Clients]]</f>
        <v>1.3243243243243243</v>
      </c>
      <c r="L12" s="1">
        <v>49</v>
      </c>
      <c r="N12" s="4">
        <v>124</v>
      </c>
      <c r="O12" s="7">
        <v>5320</v>
      </c>
      <c r="P12" s="7">
        <v>18.399999999999999</v>
      </c>
      <c r="Q12" s="7">
        <v>1785</v>
      </c>
      <c r="R12" s="7">
        <v>18</v>
      </c>
      <c r="S12" s="7">
        <v>0</v>
      </c>
      <c r="T12" s="7">
        <v>0</v>
      </c>
      <c r="U12" s="7">
        <v>26</v>
      </c>
      <c r="V12" s="7">
        <v>0</v>
      </c>
      <c r="W12" s="7">
        <v>1</v>
      </c>
      <c r="X12" s="7">
        <v>9</v>
      </c>
      <c r="Y12" s="5">
        <v>0</v>
      </c>
    </row>
    <row r="13" spans="1:25" x14ac:dyDescent="0.3">
      <c r="E13">
        <v>0</v>
      </c>
      <c r="F13">
        <f>Franchiseheader_count[[#This Row],[Total Active Clients/CC]]-Franchiseheader_count[[#This Row],[IC Client Incompatible]]</f>
        <v>0</v>
      </c>
      <c r="G13">
        <f>175+35</f>
        <v>210</v>
      </c>
      <c r="H13">
        <v>175</v>
      </c>
      <c r="I13" s="12"/>
      <c r="J13" s="12">
        <f>Franchiseheader_count[[#This Row],[Total IC Clients Served]]/Franchiseheader_count[[#This Row],[Total Subcriptions]]</f>
        <v>0.83333333333333337</v>
      </c>
      <c r="K13" s="12"/>
      <c r="L13" s="1">
        <v>140</v>
      </c>
      <c r="N13" s="2">
        <v>126</v>
      </c>
      <c r="O13" s="6">
        <v>6930</v>
      </c>
      <c r="P13" s="6">
        <v>22.78</v>
      </c>
      <c r="Q13" s="6">
        <v>1295</v>
      </c>
      <c r="R13" s="6">
        <v>22</v>
      </c>
      <c r="S13" s="6">
        <v>2</v>
      </c>
      <c r="T13" s="6">
        <v>31.65</v>
      </c>
      <c r="U13" s="6">
        <v>1</v>
      </c>
      <c r="V13" s="6">
        <v>0</v>
      </c>
      <c r="W13" s="6">
        <v>83</v>
      </c>
      <c r="X13" s="6">
        <v>18</v>
      </c>
      <c r="Y13" s="3">
        <v>0</v>
      </c>
    </row>
    <row r="14" spans="1:25" x14ac:dyDescent="0.3">
      <c r="A14">
        <v>131</v>
      </c>
      <c r="B14" s="1" t="s">
        <v>20</v>
      </c>
      <c r="C14" s="1" t="s">
        <v>7</v>
      </c>
      <c r="D14">
        <v>486</v>
      </c>
      <c r="E14">
        <v>0</v>
      </c>
      <c r="F14">
        <f>Franchiseheader_count[[#This Row],[Total Active Clients/CC]]-Franchiseheader_count[[#This Row],[IC Client Incompatible]]</f>
        <v>486</v>
      </c>
      <c r="I14" s="12"/>
      <c r="J14" s="12"/>
      <c r="K14" s="12"/>
      <c r="L14" s="1"/>
    </row>
    <row r="15" spans="1:25" x14ac:dyDescent="0.3">
      <c r="A15">
        <v>132</v>
      </c>
      <c r="B15" s="1" t="s">
        <v>21</v>
      </c>
      <c r="C15" s="1" t="s">
        <v>22</v>
      </c>
      <c r="D15">
        <v>490</v>
      </c>
      <c r="E15">
        <v>0</v>
      </c>
      <c r="F15">
        <f>Franchiseheader_count[[#This Row],[Total Active Clients/CC]]-Franchiseheader_count[[#This Row],[IC Client Incompatible]]</f>
        <v>490</v>
      </c>
      <c r="G15">
        <v>91</v>
      </c>
      <c r="H15">
        <v>80</v>
      </c>
      <c r="I15" s="12">
        <f>Franchiseheader_count[[#This Row],[Total IC Clients Served]]/Franchiseheader_count[[#This Row],[IC Eligible Clients]]</f>
        <v>0.16326530612244897</v>
      </c>
      <c r="J15" s="12">
        <f>Franchiseheader_count[[#This Row],[Total IC Clients Served]]/Franchiseheader_count[[#This Row],[Total Subcriptions]]</f>
        <v>0.87912087912087911</v>
      </c>
      <c r="K15" s="12">
        <f>Franchiseheader_count[[#This Row],[Total IC Clients Served]]/Franchiseheader_count[[#This Row],[IC Eligible Clients]]</f>
        <v>0.16326530612244897</v>
      </c>
      <c r="L15" s="1">
        <v>73</v>
      </c>
      <c r="N15" s="4">
        <v>132</v>
      </c>
      <c r="O15" s="7">
        <v>5060</v>
      </c>
      <c r="P15" s="7">
        <v>6.71</v>
      </c>
      <c r="Q15" s="7">
        <v>644</v>
      </c>
      <c r="R15" s="7">
        <v>33</v>
      </c>
      <c r="S15" s="7">
        <v>2</v>
      </c>
      <c r="T15" s="7">
        <v>1.64</v>
      </c>
      <c r="U15" s="7">
        <v>42</v>
      </c>
      <c r="V15" s="7">
        <v>0</v>
      </c>
      <c r="W15" s="7">
        <v>1</v>
      </c>
      <c r="X15" s="7">
        <v>14</v>
      </c>
      <c r="Y15" s="5">
        <v>0</v>
      </c>
    </row>
    <row r="16" spans="1:25" x14ac:dyDescent="0.3">
      <c r="A16">
        <v>133</v>
      </c>
      <c r="B16" s="1" t="s">
        <v>23</v>
      </c>
      <c r="C16" s="1" t="s">
        <v>24</v>
      </c>
      <c r="D16">
        <v>318</v>
      </c>
      <c r="E16">
        <v>0</v>
      </c>
      <c r="F16">
        <f>Franchiseheader_count[[#This Row],[Total Active Clients/CC]]-Franchiseheader_count[[#This Row],[IC Client Incompatible]]</f>
        <v>318</v>
      </c>
      <c r="I16" s="12"/>
      <c r="J16" s="12"/>
      <c r="K16" s="12"/>
      <c r="L16" s="1"/>
    </row>
    <row r="17" spans="1:25" x14ac:dyDescent="0.3">
      <c r="E17">
        <v>0</v>
      </c>
      <c r="F17">
        <f>Franchiseheader_count[[#This Row],[Total Active Clients/CC]]-Franchiseheader_count[[#This Row],[IC Client Incompatible]]</f>
        <v>0</v>
      </c>
      <c r="G17">
        <v>70</v>
      </c>
      <c r="H17">
        <v>70</v>
      </c>
      <c r="I17" s="12"/>
      <c r="J17" s="12">
        <f>Franchiseheader_count[[#This Row],[Total IC Clients Served]]/Franchiseheader_count[[#This Row],[Total Subcriptions]]</f>
        <v>1</v>
      </c>
      <c r="K17" s="12"/>
      <c r="L17" s="1">
        <v>56</v>
      </c>
      <c r="N17" s="2">
        <v>134</v>
      </c>
      <c r="O17" s="6">
        <v>3150</v>
      </c>
      <c r="P17" s="6">
        <v>0.44</v>
      </c>
      <c r="Q17" s="6">
        <v>462</v>
      </c>
      <c r="R17" s="6">
        <v>33</v>
      </c>
      <c r="S17" s="6">
        <v>0</v>
      </c>
      <c r="T17" s="6">
        <v>28.45</v>
      </c>
      <c r="U17" s="6">
        <v>11</v>
      </c>
      <c r="V17" s="6">
        <v>0</v>
      </c>
      <c r="W17" s="6">
        <v>1</v>
      </c>
      <c r="X17" s="6">
        <v>0</v>
      </c>
      <c r="Y17" s="3">
        <v>0</v>
      </c>
    </row>
    <row r="18" spans="1:25" x14ac:dyDescent="0.3">
      <c r="A18">
        <v>135</v>
      </c>
      <c r="B18" s="1" t="s">
        <v>25</v>
      </c>
      <c r="C18" s="1" t="s">
        <v>26</v>
      </c>
      <c r="D18">
        <v>680</v>
      </c>
      <c r="E18">
        <v>0</v>
      </c>
      <c r="F18">
        <f>Franchiseheader_count[[#This Row],[Total Active Clients/CC]]-Franchiseheader_count[[#This Row],[IC Client Incompatible]]</f>
        <v>680</v>
      </c>
      <c r="I18" s="12"/>
      <c r="J18" s="12"/>
      <c r="K18" s="12"/>
      <c r="L18" s="1"/>
    </row>
    <row r="19" spans="1:25" x14ac:dyDescent="0.3">
      <c r="A19">
        <v>136</v>
      </c>
      <c r="B19" s="1" t="s">
        <v>27</v>
      </c>
      <c r="C19" s="1" t="s">
        <v>28</v>
      </c>
      <c r="D19">
        <v>550</v>
      </c>
      <c r="E19">
        <v>0</v>
      </c>
      <c r="F19">
        <f>Franchiseheader_count[[#This Row],[Total Active Clients/CC]]-Franchiseheader_count[[#This Row],[IC Client Incompatible]]</f>
        <v>550</v>
      </c>
      <c r="I19" s="12"/>
      <c r="J19" s="12"/>
      <c r="K19" s="12"/>
      <c r="L19" s="1"/>
    </row>
    <row r="20" spans="1:25" x14ac:dyDescent="0.3">
      <c r="A20">
        <v>137</v>
      </c>
      <c r="B20" s="1" t="s">
        <v>29</v>
      </c>
      <c r="C20" s="1" t="s">
        <v>30</v>
      </c>
      <c r="D20">
        <v>456</v>
      </c>
      <c r="E20">
        <v>0</v>
      </c>
      <c r="F20">
        <f>Franchiseheader_count[[#This Row],[Total Active Clients/CC]]-Franchiseheader_count[[#This Row],[IC Client Incompatible]]</f>
        <v>456</v>
      </c>
      <c r="I20" s="12"/>
      <c r="J20" s="12"/>
      <c r="K20" s="12"/>
      <c r="L20" s="1"/>
    </row>
    <row r="21" spans="1:25" x14ac:dyDescent="0.3">
      <c r="E21">
        <v>0</v>
      </c>
      <c r="F21">
        <f>Franchiseheader_count[[#This Row],[Total Active Clients/CC]]-Franchiseheader_count[[#This Row],[IC Client Incompatible]]</f>
        <v>0</v>
      </c>
      <c r="G21">
        <f>42+28</f>
        <v>70</v>
      </c>
      <c r="H21">
        <v>42</v>
      </c>
      <c r="I21" s="12"/>
      <c r="J21" s="12">
        <f>Franchiseheader_count[[#This Row],[Total IC Clients Served]]/Franchiseheader_count[[#This Row],[Total Subcriptions]]</f>
        <v>0.6</v>
      </c>
      <c r="K21" s="12"/>
      <c r="L21" s="1">
        <v>35</v>
      </c>
      <c r="N21" s="4">
        <v>144</v>
      </c>
      <c r="O21" s="7">
        <v>2450</v>
      </c>
      <c r="P21" s="7">
        <v>2.75</v>
      </c>
      <c r="Q21" s="7">
        <v>770</v>
      </c>
      <c r="R21" s="7">
        <v>19</v>
      </c>
      <c r="S21" s="7">
        <v>0</v>
      </c>
      <c r="T21" s="7">
        <v>14.31</v>
      </c>
      <c r="U21" s="7">
        <v>0</v>
      </c>
      <c r="V21" s="7">
        <v>0</v>
      </c>
      <c r="W21" s="7">
        <v>0</v>
      </c>
      <c r="X21" s="7">
        <v>0</v>
      </c>
      <c r="Y21" s="5">
        <v>0</v>
      </c>
    </row>
    <row r="22" spans="1:25" x14ac:dyDescent="0.3">
      <c r="A22">
        <v>145</v>
      </c>
      <c r="B22" s="1" t="s">
        <v>31</v>
      </c>
      <c r="C22" s="1" t="s">
        <v>32</v>
      </c>
      <c r="D22">
        <v>429</v>
      </c>
      <c r="E22">
        <v>0</v>
      </c>
      <c r="F22">
        <f>Franchiseheader_count[[#This Row],[Total Active Clients/CC]]-Franchiseheader_count[[#This Row],[IC Client Incompatible]]</f>
        <v>429</v>
      </c>
      <c r="I22" s="12"/>
      <c r="J22" s="12"/>
      <c r="K22" s="12"/>
      <c r="L22" s="1"/>
    </row>
    <row r="23" spans="1:25" x14ac:dyDescent="0.3">
      <c r="A23">
        <v>147</v>
      </c>
      <c r="B23" s="1" t="s">
        <v>33</v>
      </c>
      <c r="C23" s="1" t="s">
        <v>34</v>
      </c>
      <c r="D23">
        <v>413</v>
      </c>
      <c r="E23">
        <v>0</v>
      </c>
      <c r="F23">
        <f>Franchiseheader_count[[#This Row],[Total Active Clients/CC]]-Franchiseheader_count[[#This Row],[IC Client Incompatible]]</f>
        <v>413</v>
      </c>
      <c r="G23">
        <v>7</v>
      </c>
      <c r="H23">
        <v>7</v>
      </c>
      <c r="I23" s="12">
        <f>Franchiseheader_count[[#This Row],[Total IC Clients Served]]/Franchiseheader_count[[#This Row],[IC Eligible Clients]]</f>
        <v>1.6949152542372881E-2</v>
      </c>
      <c r="J23" s="12">
        <f>Franchiseheader_count[[#This Row],[Total IC Clients Served]]/Franchiseheader_count[[#This Row],[Total Subcriptions]]</f>
        <v>1</v>
      </c>
      <c r="K23" s="12">
        <f>Franchiseheader_count[[#This Row],[Total IC Clients Served]]/Franchiseheader_count[[#This Row],[IC Eligible Clients]]</f>
        <v>1.6949152542372881E-2</v>
      </c>
      <c r="L23" s="1">
        <v>7</v>
      </c>
      <c r="N23" s="2">
        <v>147</v>
      </c>
      <c r="O23" s="6">
        <v>9485</v>
      </c>
      <c r="P23" s="6">
        <v>0</v>
      </c>
      <c r="Q23" s="6">
        <v>2282</v>
      </c>
      <c r="R23" s="6">
        <v>6</v>
      </c>
      <c r="S23" s="6">
        <v>0</v>
      </c>
      <c r="T23" s="6">
        <v>0</v>
      </c>
      <c r="U23" s="6">
        <v>0</v>
      </c>
      <c r="V23" s="6">
        <v>1</v>
      </c>
      <c r="W23" s="6">
        <v>0</v>
      </c>
      <c r="X23" s="6">
        <v>1</v>
      </c>
      <c r="Y23" s="3">
        <v>0</v>
      </c>
    </row>
    <row r="24" spans="1:25" x14ac:dyDescent="0.3">
      <c r="A24">
        <v>148</v>
      </c>
      <c r="B24" s="1" t="s">
        <v>35</v>
      </c>
      <c r="C24" s="1" t="s">
        <v>36</v>
      </c>
      <c r="D24">
        <v>1665</v>
      </c>
      <c r="E24">
        <v>0</v>
      </c>
      <c r="F24">
        <f>Franchiseheader_count[[#This Row],[Total Active Clients/CC]]-Franchiseheader_count[[#This Row],[IC Client Incompatible]]</f>
        <v>1665</v>
      </c>
      <c r="G24">
        <f>994+7+70</f>
        <v>1071</v>
      </c>
      <c r="H24">
        <v>994</v>
      </c>
      <c r="I24" s="12">
        <f>Franchiseheader_count[[#This Row],[Total IC Clients Served]]/Franchiseheader_count[[#This Row],[IC Eligible Clients]]</f>
        <v>0.59699699699699704</v>
      </c>
      <c r="J24" s="12">
        <f>Franchiseheader_count[[#This Row],[Total IC Clients Served]]/Franchiseheader_count[[#This Row],[Total Subcriptions]]</f>
        <v>0.92810457516339873</v>
      </c>
      <c r="K24" s="12">
        <f>Franchiseheader_count[[#This Row],[Total IC Clients Served]]/Franchiseheader_count[[#This Row],[IC Eligible Clients]]</f>
        <v>0.59699699699699704</v>
      </c>
      <c r="L24" s="1">
        <v>931</v>
      </c>
      <c r="N24" s="4">
        <v>148</v>
      </c>
      <c r="O24" s="7">
        <v>47420</v>
      </c>
      <c r="P24" s="7">
        <v>19.5</v>
      </c>
      <c r="Q24" s="7">
        <v>5438</v>
      </c>
      <c r="R24" s="7">
        <v>466</v>
      </c>
      <c r="S24" s="7">
        <v>48</v>
      </c>
      <c r="T24" s="7">
        <v>65.599999999999994</v>
      </c>
      <c r="U24" s="7">
        <v>70</v>
      </c>
      <c r="V24" s="7">
        <v>0</v>
      </c>
      <c r="W24" s="7">
        <v>4</v>
      </c>
      <c r="X24" s="7">
        <v>31</v>
      </c>
      <c r="Y24" s="5">
        <v>0</v>
      </c>
    </row>
    <row r="25" spans="1:25" x14ac:dyDescent="0.3">
      <c r="A25">
        <v>149</v>
      </c>
      <c r="B25" s="1" t="s">
        <v>37</v>
      </c>
      <c r="C25" s="1" t="s">
        <v>38</v>
      </c>
      <c r="D25">
        <v>1249</v>
      </c>
      <c r="E25">
        <v>0</v>
      </c>
      <c r="F25">
        <f>Franchiseheader_count[[#This Row],[Total Active Clients/CC]]-Franchiseheader_count[[#This Row],[IC Client Incompatible]]</f>
        <v>1249</v>
      </c>
      <c r="G25">
        <v>7</v>
      </c>
      <c r="H25">
        <v>7</v>
      </c>
      <c r="I25" s="12">
        <f>Franchiseheader_count[[#This Row],[Total IC Clients Served]]/Franchiseheader_count[[#This Row],[IC Eligible Clients]]</f>
        <v>5.6044835868694952E-3</v>
      </c>
      <c r="J25" s="12">
        <f>Franchiseheader_count[[#This Row],[Total IC Clients Served]]/Franchiseheader_count[[#This Row],[Total Subcriptions]]</f>
        <v>1</v>
      </c>
      <c r="K25" s="12">
        <f>Franchiseheader_count[[#This Row],[Total IC Clients Served]]/Franchiseheader_count[[#This Row],[IC Eligible Clients]]</f>
        <v>5.6044835868694952E-3</v>
      </c>
      <c r="L25" s="1">
        <v>7</v>
      </c>
      <c r="N25" s="2">
        <v>149</v>
      </c>
      <c r="O25" s="6">
        <v>4690</v>
      </c>
      <c r="P25" s="6">
        <v>0</v>
      </c>
      <c r="Q25" s="6">
        <v>1057</v>
      </c>
      <c r="R25" s="6">
        <v>0</v>
      </c>
      <c r="S25" s="6">
        <v>0</v>
      </c>
      <c r="T25" s="6">
        <v>0</v>
      </c>
      <c r="U25" s="6">
        <v>4</v>
      </c>
      <c r="V25" s="6">
        <v>0</v>
      </c>
      <c r="W25" s="6">
        <v>0</v>
      </c>
      <c r="X25" s="6">
        <v>0</v>
      </c>
      <c r="Y25" s="3">
        <v>0</v>
      </c>
    </row>
    <row r="26" spans="1:25" x14ac:dyDescent="0.3">
      <c r="A26">
        <v>150</v>
      </c>
      <c r="B26" s="1" t="s">
        <v>56</v>
      </c>
      <c r="C26" s="1" t="s">
        <v>57</v>
      </c>
      <c r="D26">
        <v>730</v>
      </c>
      <c r="E26">
        <v>0</v>
      </c>
      <c r="F26">
        <f>Franchiseheader_count[[#This Row],[Total Active Clients/CC]]-Franchiseheader_count[[#This Row],[IC Client Incompatible]]</f>
        <v>730</v>
      </c>
      <c r="G26">
        <f>103+37</f>
        <v>140</v>
      </c>
      <c r="H26">
        <v>103</v>
      </c>
      <c r="I26" s="12"/>
      <c r="J26" s="12">
        <f>Franchiseheader_count[[#This Row],[Total IC Clients Served]]/Franchiseheader_count[[#This Row],[Total Subcriptions]]</f>
        <v>0.73571428571428577</v>
      </c>
      <c r="K26" s="12"/>
      <c r="L26" s="1">
        <v>82</v>
      </c>
      <c r="N26" s="4">
        <v>150</v>
      </c>
      <c r="O26" s="7">
        <v>5980</v>
      </c>
      <c r="P26" s="7">
        <v>56.19</v>
      </c>
      <c r="Q26" s="7">
        <v>3124</v>
      </c>
      <c r="R26" s="7">
        <v>44</v>
      </c>
      <c r="S26" s="7">
        <v>0</v>
      </c>
      <c r="T26" s="7">
        <v>6.25</v>
      </c>
      <c r="U26" s="7">
        <v>59</v>
      </c>
      <c r="V26" s="7">
        <v>0</v>
      </c>
      <c r="W26" s="7">
        <v>3</v>
      </c>
      <c r="X26" s="7">
        <v>8</v>
      </c>
      <c r="Y26" s="5">
        <v>0</v>
      </c>
    </row>
    <row r="27" spans="1:25" x14ac:dyDescent="0.3">
      <c r="B27" s="1"/>
      <c r="C27" s="1"/>
      <c r="F27">
        <f>Franchiseheader_count[[#This Row],[Total Active Clients/CC]]-Franchiseheader_count[[#This Row],[IC Client Incompatible]]</f>
        <v>0</v>
      </c>
      <c r="G27" s="1">
        <f>117+16+7</f>
        <v>140</v>
      </c>
      <c r="I27" s="33"/>
      <c r="J27" s="33">
        <f>Franchiseheader_count[[#This Row],[Total IC Clients Served]]/Franchiseheader_count[[#This Row],[Total Subcriptions]]</f>
        <v>0</v>
      </c>
      <c r="K27" s="33"/>
      <c r="L27" s="1"/>
    </row>
    <row r="28" spans="1:25" x14ac:dyDescent="0.3">
      <c r="A28">
        <v>158</v>
      </c>
      <c r="G28">
        <f>168+14+28</f>
        <v>210</v>
      </c>
      <c r="H28">
        <v>168</v>
      </c>
      <c r="I28" s="12"/>
      <c r="J28" s="12"/>
      <c r="K28" s="12"/>
      <c r="L28">
        <v>168</v>
      </c>
      <c r="N28" s="2">
        <v>158</v>
      </c>
      <c r="O28" s="6">
        <v>7000</v>
      </c>
      <c r="P28" s="6">
        <v>46.77</v>
      </c>
      <c r="Q28" s="6">
        <v>1816</v>
      </c>
      <c r="R28" s="6">
        <v>75</v>
      </c>
      <c r="S28" s="6">
        <v>7</v>
      </c>
      <c r="T28" s="6">
        <v>8.56</v>
      </c>
      <c r="U28" s="6">
        <v>7</v>
      </c>
      <c r="V28" s="6">
        <v>0</v>
      </c>
      <c r="W28" s="6">
        <v>7</v>
      </c>
      <c r="X28" s="6">
        <v>4</v>
      </c>
      <c r="Y28" s="3">
        <v>0</v>
      </c>
    </row>
    <row r="29" spans="1:25" x14ac:dyDescent="0.3">
      <c r="I29" s="12"/>
      <c r="J29" s="12"/>
      <c r="K29" s="12"/>
    </row>
    <row r="30" spans="1:25" x14ac:dyDescent="0.3">
      <c r="I30" s="12"/>
      <c r="J30" s="12"/>
      <c r="K30" s="12"/>
    </row>
    <row r="31" spans="1:25" x14ac:dyDescent="0.3">
      <c r="A31">
        <v>169</v>
      </c>
      <c r="B31" t="s">
        <v>58</v>
      </c>
      <c r="C31" t="s">
        <v>59</v>
      </c>
      <c r="D31">
        <v>342</v>
      </c>
      <c r="E31">
        <v>0</v>
      </c>
      <c r="F31">
        <f>D31-E31</f>
        <v>342</v>
      </c>
      <c r="G31">
        <f>35+28+7</f>
        <v>70</v>
      </c>
      <c r="H31">
        <v>35</v>
      </c>
      <c r="I31" s="13">
        <f>H31/F31</f>
        <v>0.1023391812865497</v>
      </c>
      <c r="J31" s="12">
        <f>H31/G31</f>
        <v>0.5</v>
      </c>
      <c r="K31" s="12">
        <f>H31/F31</f>
        <v>0.1023391812865497</v>
      </c>
      <c r="L31">
        <v>28</v>
      </c>
      <c r="N31" s="4">
        <v>169</v>
      </c>
      <c r="O31" s="7">
        <v>2555</v>
      </c>
      <c r="P31" s="7">
        <v>0.17</v>
      </c>
      <c r="Q31" s="7">
        <v>363</v>
      </c>
      <c r="R31" s="7">
        <v>17</v>
      </c>
      <c r="S31" s="7">
        <v>0</v>
      </c>
      <c r="T31" s="7">
        <v>0</v>
      </c>
      <c r="U31" s="7">
        <v>16</v>
      </c>
      <c r="V31" s="7">
        <v>0</v>
      </c>
      <c r="W31" s="7">
        <v>3</v>
      </c>
      <c r="X31" s="7">
        <v>0</v>
      </c>
      <c r="Y31" s="5">
        <v>0</v>
      </c>
    </row>
    <row r="32" spans="1:25" x14ac:dyDescent="0.3">
      <c r="I32" s="12"/>
      <c r="J32" s="12"/>
      <c r="K32" s="12"/>
    </row>
    <row r="33" spans="1:25" x14ac:dyDescent="0.3">
      <c r="I33" s="12"/>
      <c r="J33" s="12"/>
      <c r="K33" s="12"/>
    </row>
    <row r="34" spans="1:25" x14ac:dyDescent="0.3">
      <c r="A34">
        <v>181</v>
      </c>
      <c r="B34" t="s">
        <v>54</v>
      </c>
      <c r="C34" t="s">
        <v>55</v>
      </c>
      <c r="D34">
        <v>389</v>
      </c>
      <c r="E34">
        <v>0</v>
      </c>
      <c r="F34">
        <f t="shared" ref="F34" si="0">D34-E34</f>
        <v>389</v>
      </c>
      <c r="G34">
        <f>160+120</f>
        <v>280</v>
      </c>
      <c r="H34">
        <v>160</v>
      </c>
      <c r="I34" s="13">
        <f>H34/F34</f>
        <v>0.41131105398457585</v>
      </c>
      <c r="J34" s="12">
        <f>H34/G34</f>
        <v>0.5714285714285714</v>
      </c>
      <c r="K34" s="12">
        <f>H34/F34</f>
        <v>0.41131105398457585</v>
      </c>
      <c r="L34">
        <v>132</v>
      </c>
      <c r="N34" s="2">
        <v>181</v>
      </c>
      <c r="O34" s="6">
        <v>6115</v>
      </c>
      <c r="P34" s="6">
        <v>15.55</v>
      </c>
      <c r="Q34" s="6">
        <v>1883</v>
      </c>
      <c r="R34" s="6">
        <v>71</v>
      </c>
      <c r="S34" s="6">
        <v>0</v>
      </c>
      <c r="T34" s="6">
        <v>47.16</v>
      </c>
      <c r="U34" s="6">
        <v>62</v>
      </c>
      <c r="V34" s="6">
        <v>0</v>
      </c>
      <c r="W34" s="6">
        <v>6</v>
      </c>
      <c r="X34" s="6">
        <v>8</v>
      </c>
      <c r="Y34" s="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FF2F-6DE2-4F14-904F-195A4DFC2827}">
  <dimension ref="A1:B14"/>
  <sheetViews>
    <sheetView workbookViewId="0">
      <selection sqref="A1:B14"/>
    </sheetView>
  </sheetViews>
  <sheetFormatPr defaultRowHeight="14.4" x14ac:dyDescent="0.3"/>
  <cols>
    <col min="1" max="1" width="49.6640625" customWidth="1"/>
  </cols>
  <sheetData>
    <row r="1" spans="1:2" x14ac:dyDescent="0.3">
      <c r="A1" t="s">
        <v>538</v>
      </c>
      <c r="B1" t="s">
        <v>539</v>
      </c>
    </row>
    <row r="2" spans="1:2" x14ac:dyDescent="0.3">
      <c r="A2" t="s">
        <v>540</v>
      </c>
      <c r="B2" t="s">
        <v>541</v>
      </c>
    </row>
    <row r="3" spans="1:2" x14ac:dyDescent="0.3">
      <c r="A3" t="s">
        <v>542</v>
      </c>
      <c r="B3" t="s">
        <v>539</v>
      </c>
    </row>
    <row r="4" spans="1:2" x14ac:dyDescent="0.3">
      <c r="A4" t="s">
        <v>543</v>
      </c>
      <c r="B4" t="s">
        <v>541</v>
      </c>
    </row>
    <row r="5" spans="1:2" x14ac:dyDescent="0.3">
      <c r="A5" t="s">
        <v>544</v>
      </c>
      <c r="B5" t="s">
        <v>545</v>
      </c>
    </row>
    <row r="6" spans="1:2" x14ac:dyDescent="0.3">
      <c r="A6" t="s">
        <v>546</v>
      </c>
      <c r="B6" t="s">
        <v>541</v>
      </c>
    </row>
    <row r="7" spans="1:2" x14ac:dyDescent="0.3">
      <c r="A7" t="s">
        <v>551</v>
      </c>
      <c r="B7" t="s">
        <v>541</v>
      </c>
    </row>
    <row r="8" spans="1:2" x14ac:dyDescent="0.3">
      <c r="A8" t="s">
        <v>547</v>
      </c>
      <c r="B8" t="s">
        <v>541</v>
      </c>
    </row>
    <row r="9" spans="1:2" x14ac:dyDescent="0.3">
      <c r="A9" t="s">
        <v>548</v>
      </c>
      <c r="B9" t="s">
        <v>541</v>
      </c>
    </row>
    <row r="10" spans="1:2" x14ac:dyDescent="0.3">
      <c r="A10" t="s">
        <v>549</v>
      </c>
      <c r="B10" t="s">
        <v>541</v>
      </c>
    </row>
    <row r="11" spans="1:2" x14ac:dyDescent="0.3">
      <c r="A11" t="s">
        <v>550</v>
      </c>
      <c r="B11" t="s">
        <v>541</v>
      </c>
    </row>
    <row r="12" spans="1:2" x14ac:dyDescent="0.3">
      <c r="A12" t="s">
        <v>553</v>
      </c>
      <c r="B12" t="s">
        <v>541</v>
      </c>
    </row>
    <row r="13" spans="1:2" x14ac:dyDescent="0.3">
      <c r="A13" t="s">
        <v>552</v>
      </c>
      <c r="B13" t="s">
        <v>541</v>
      </c>
    </row>
    <row r="14" spans="1:2" x14ac:dyDescent="0.3">
      <c r="A14" t="s">
        <v>554</v>
      </c>
      <c r="B14" t="s">
        <v>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A2DC-F072-48B2-BA2A-E0519BF24879}">
  <dimension ref="A1:L16"/>
  <sheetViews>
    <sheetView workbookViewId="0">
      <selection activeCell="C9" sqref="C9"/>
    </sheetView>
  </sheetViews>
  <sheetFormatPr defaultRowHeight="14.4" x14ac:dyDescent="0.3"/>
  <cols>
    <col min="1" max="1" width="11.33203125" bestFit="1" customWidth="1"/>
    <col min="2" max="2" width="16.77734375" bestFit="1" customWidth="1"/>
    <col min="3" max="3" width="18.5546875" bestFit="1" customWidth="1"/>
    <col min="4" max="4" width="22.109375" bestFit="1" customWidth="1"/>
    <col min="5" max="5" width="17.88671875" bestFit="1" customWidth="1"/>
    <col min="6" max="6" width="18.5546875" bestFit="1" customWidth="1"/>
    <col min="7" max="7" width="22.109375" bestFit="1" customWidth="1"/>
    <col min="8" max="8" width="22.33203125" bestFit="1" customWidth="1"/>
    <col min="9" max="9" width="17.77734375" bestFit="1" customWidth="1"/>
    <col min="10" max="10" width="17.44140625" bestFit="1" customWidth="1"/>
    <col min="11" max="11" width="15.44140625" bestFit="1" customWidth="1"/>
    <col min="12" max="12" width="15.109375" bestFit="1" customWidth="1"/>
  </cols>
  <sheetData>
    <row r="1" spans="1:12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</row>
    <row r="2" spans="1:12" x14ac:dyDescent="0.3">
      <c r="A2">
        <v>0</v>
      </c>
      <c r="B2">
        <v>1365</v>
      </c>
      <c r="C2">
        <v>2.68</v>
      </c>
      <c r="D2">
        <v>19</v>
      </c>
      <c r="E2">
        <v>1</v>
      </c>
      <c r="F2">
        <v>3.71</v>
      </c>
      <c r="G2">
        <v>26</v>
      </c>
      <c r="H2">
        <v>457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100</v>
      </c>
      <c r="B3">
        <v>44380</v>
      </c>
      <c r="C3">
        <v>10.18</v>
      </c>
      <c r="D3">
        <v>279</v>
      </c>
      <c r="E3">
        <v>6</v>
      </c>
      <c r="F3">
        <v>177.99</v>
      </c>
      <c r="G3">
        <v>96</v>
      </c>
      <c r="H3">
        <v>7679</v>
      </c>
      <c r="I3">
        <v>0</v>
      </c>
      <c r="J3">
        <v>5</v>
      </c>
      <c r="K3">
        <v>15</v>
      </c>
      <c r="L3">
        <v>0</v>
      </c>
    </row>
    <row r="4" spans="1:12" x14ac:dyDescent="0.3">
      <c r="A4">
        <v>116</v>
      </c>
      <c r="B4">
        <v>6545</v>
      </c>
      <c r="C4">
        <v>8.99</v>
      </c>
      <c r="D4">
        <v>50</v>
      </c>
      <c r="E4">
        <v>0</v>
      </c>
      <c r="F4">
        <v>1.87</v>
      </c>
      <c r="G4">
        <v>12</v>
      </c>
      <c r="H4">
        <v>1179</v>
      </c>
      <c r="I4">
        <v>0</v>
      </c>
      <c r="J4">
        <v>2</v>
      </c>
      <c r="K4">
        <v>0</v>
      </c>
      <c r="L4">
        <v>0</v>
      </c>
    </row>
    <row r="5" spans="1:12" x14ac:dyDescent="0.3">
      <c r="A5">
        <v>124</v>
      </c>
      <c r="B5">
        <v>5320</v>
      </c>
      <c r="C5">
        <v>18.399999999999999</v>
      </c>
      <c r="D5">
        <v>18</v>
      </c>
      <c r="E5">
        <v>0</v>
      </c>
      <c r="F5">
        <v>0</v>
      </c>
      <c r="G5">
        <v>26</v>
      </c>
      <c r="H5">
        <v>1785</v>
      </c>
      <c r="I5">
        <v>0</v>
      </c>
      <c r="J5">
        <v>1</v>
      </c>
      <c r="K5">
        <v>9</v>
      </c>
      <c r="L5">
        <v>0</v>
      </c>
    </row>
    <row r="6" spans="1:12" x14ac:dyDescent="0.3">
      <c r="A6">
        <v>126</v>
      </c>
      <c r="B6">
        <v>6930</v>
      </c>
      <c r="C6">
        <v>22.78</v>
      </c>
      <c r="D6">
        <v>22</v>
      </c>
      <c r="E6">
        <v>2</v>
      </c>
      <c r="F6">
        <v>31.65</v>
      </c>
      <c r="G6">
        <v>1</v>
      </c>
      <c r="H6">
        <v>1295</v>
      </c>
      <c r="I6">
        <v>0</v>
      </c>
      <c r="J6">
        <v>83</v>
      </c>
      <c r="K6">
        <v>18</v>
      </c>
      <c r="L6">
        <v>0</v>
      </c>
    </row>
    <row r="7" spans="1:12" x14ac:dyDescent="0.3">
      <c r="A7">
        <v>132</v>
      </c>
      <c r="B7">
        <v>5060</v>
      </c>
      <c r="C7">
        <v>6.71</v>
      </c>
      <c r="D7">
        <v>33</v>
      </c>
      <c r="E7">
        <v>2</v>
      </c>
      <c r="F7">
        <v>1.64</v>
      </c>
      <c r="G7">
        <v>42</v>
      </c>
      <c r="H7">
        <v>644</v>
      </c>
      <c r="I7">
        <v>0</v>
      </c>
      <c r="J7">
        <v>1</v>
      </c>
      <c r="K7">
        <v>14</v>
      </c>
      <c r="L7">
        <v>0</v>
      </c>
    </row>
    <row r="8" spans="1:12" x14ac:dyDescent="0.3">
      <c r="A8">
        <v>134</v>
      </c>
      <c r="B8">
        <v>3150</v>
      </c>
      <c r="C8">
        <v>0.44</v>
      </c>
      <c r="D8">
        <v>33</v>
      </c>
      <c r="E8">
        <v>0</v>
      </c>
      <c r="F8">
        <v>28.45</v>
      </c>
      <c r="G8">
        <v>11</v>
      </c>
      <c r="H8">
        <v>462</v>
      </c>
      <c r="I8">
        <v>0</v>
      </c>
      <c r="J8">
        <v>1</v>
      </c>
      <c r="K8">
        <v>0</v>
      </c>
      <c r="L8">
        <v>0</v>
      </c>
    </row>
    <row r="9" spans="1:12" x14ac:dyDescent="0.3">
      <c r="A9">
        <v>144</v>
      </c>
      <c r="B9">
        <v>2450</v>
      </c>
      <c r="C9">
        <v>2.75</v>
      </c>
      <c r="D9">
        <v>19</v>
      </c>
      <c r="E9">
        <v>0</v>
      </c>
      <c r="F9">
        <v>14.31</v>
      </c>
      <c r="G9">
        <v>0</v>
      </c>
      <c r="H9">
        <v>770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147</v>
      </c>
      <c r="B10">
        <v>9485</v>
      </c>
      <c r="C10">
        <v>0</v>
      </c>
      <c r="D10">
        <v>6</v>
      </c>
      <c r="E10">
        <v>0</v>
      </c>
      <c r="F10">
        <v>0</v>
      </c>
      <c r="G10">
        <v>0</v>
      </c>
      <c r="H10">
        <v>2282</v>
      </c>
      <c r="I10">
        <v>1</v>
      </c>
      <c r="J10">
        <v>0</v>
      </c>
      <c r="K10">
        <v>1</v>
      </c>
      <c r="L10">
        <v>0</v>
      </c>
    </row>
    <row r="11" spans="1:12" x14ac:dyDescent="0.3">
      <c r="A11">
        <v>148</v>
      </c>
      <c r="B11">
        <v>47420</v>
      </c>
      <c r="C11">
        <v>19.5</v>
      </c>
      <c r="D11">
        <v>466</v>
      </c>
      <c r="E11">
        <v>48</v>
      </c>
      <c r="F11">
        <v>65.599999999999994</v>
      </c>
      <c r="G11">
        <v>70</v>
      </c>
      <c r="H11">
        <v>5438</v>
      </c>
      <c r="I11">
        <v>0</v>
      </c>
      <c r="J11">
        <v>4</v>
      </c>
      <c r="K11">
        <v>31</v>
      </c>
      <c r="L11">
        <v>0</v>
      </c>
    </row>
    <row r="12" spans="1:12" x14ac:dyDescent="0.3">
      <c r="A12">
        <v>149</v>
      </c>
      <c r="B12">
        <v>4690</v>
      </c>
      <c r="C12">
        <v>0</v>
      </c>
      <c r="D12">
        <v>0</v>
      </c>
      <c r="E12">
        <v>0</v>
      </c>
      <c r="F12">
        <v>0</v>
      </c>
      <c r="G12">
        <v>4</v>
      </c>
      <c r="H12">
        <v>1057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150</v>
      </c>
      <c r="B13">
        <v>5980</v>
      </c>
      <c r="C13">
        <v>56.19</v>
      </c>
      <c r="D13">
        <v>44</v>
      </c>
      <c r="E13">
        <v>0</v>
      </c>
      <c r="F13">
        <v>6.25</v>
      </c>
      <c r="G13">
        <v>59</v>
      </c>
      <c r="H13">
        <v>3124</v>
      </c>
      <c r="I13">
        <v>0</v>
      </c>
      <c r="J13">
        <v>3</v>
      </c>
      <c r="K13">
        <v>8</v>
      </c>
      <c r="L13">
        <v>0</v>
      </c>
    </row>
    <row r="14" spans="1:12" x14ac:dyDescent="0.3">
      <c r="A14">
        <v>158</v>
      </c>
      <c r="B14">
        <v>7000</v>
      </c>
      <c r="C14">
        <v>46.77</v>
      </c>
      <c r="D14">
        <v>75</v>
      </c>
      <c r="E14">
        <v>7</v>
      </c>
      <c r="F14">
        <v>8.56</v>
      </c>
      <c r="G14">
        <v>7</v>
      </c>
      <c r="H14">
        <v>1816</v>
      </c>
      <c r="I14">
        <v>0</v>
      </c>
      <c r="J14">
        <v>7</v>
      </c>
      <c r="K14">
        <v>4</v>
      </c>
      <c r="L14">
        <v>0</v>
      </c>
    </row>
    <row r="15" spans="1:12" x14ac:dyDescent="0.3">
      <c r="A15">
        <v>169</v>
      </c>
      <c r="B15">
        <v>2555</v>
      </c>
      <c r="C15">
        <v>0.17</v>
      </c>
      <c r="D15">
        <v>17</v>
      </c>
      <c r="E15">
        <v>0</v>
      </c>
      <c r="F15">
        <v>0</v>
      </c>
      <c r="G15">
        <v>16</v>
      </c>
      <c r="H15">
        <v>363</v>
      </c>
      <c r="I15">
        <v>0</v>
      </c>
      <c r="J15">
        <v>3</v>
      </c>
      <c r="K15">
        <v>0</v>
      </c>
      <c r="L15">
        <v>0</v>
      </c>
    </row>
    <row r="16" spans="1:12" x14ac:dyDescent="0.3">
      <c r="A16">
        <v>181</v>
      </c>
      <c r="B16">
        <v>6115</v>
      </c>
      <c r="C16">
        <v>15.55</v>
      </c>
      <c r="D16">
        <v>71</v>
      </c>
      <c r="E16">
        <v>0</v>
      </c>
      <c r="F16">
        <v>47.16</v>
      </c>
      <c r="G16">
        <v>62</v>
      </c>
      <c r="H16">
        <v>1883</v>
      </c>
      <c r="I16">
        <v>0</v>
      </c>
      <c r="J16">
        <v>6</v>
      </c>
      <c r="K16">
        <v>8</v>
      </c>
      <c r="L16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33A7-072F-4B55-9304-FD75114AA231}">
  <dimension ref="A1:Q257"/>
  <sheetViews>
    <sheetView topLeftCell="D1" workbookViewId="0">
      <selection activeCell="M4" sqref="M4:Q235"/>
    </sheetView>
  </sheetViews>
  <sheetFormatPr defaultRowHeight="14.4" x14ac:dyDescent="0.3"/>
  <cols>
    <col min="1" max="1" width="10.5546875" bestFit="1" customWidth="1"/>
    <col min="2" max="2" width="17.77734375" bestFit="1" customWidth="1"/>
    <col min="3" max="3" width="19.44140625" bestFit="1" customWidth="1"/>
    <col min="7" max="7" width="17.44140625" bestFit="1" customWidth="1"/>
    <col min="8" max="8" width="25.109375" bestFit="1" customWidth="1"/>
    <col min="9" max="9" width="26.5546875" bestFit="1" customWidth="1"/>
    <col min="10" max="10" width="18.88671875" bestFit="1" customWidth="1"/>
    <col min="13" max="13" width="23.44140625" bestFit="1" customWidth="1"/>
    <col min="14" max="14" width="22.44140625" bestFit="1" customWidth="1"/>
  </cols>
  <sheetData>
    <row r="1" spans="1:14" x14ac:dyDescent="0.3">
      <c r="A1" t="s">
        <v>51</v>
      </c>
      <c r="B1" t="s">
        <v>247</v>
      </c>
      <c r="C1" t="s">
        <v>248</v>
      </c>
      <c r="D1" t="s">
        <v>249</v>
      </c>
      <c r="M1" t="s">
        <v>556</v>
      </c>
      <c r="N1" t="s">
        <v>557</v>
      </c>
    </row>
    <row r="2" spans="1:14" x14ac:dyDescent="0.3">
      <c r="A2" s="57">
        <v>100</v>
      </c>
      <c r="B2" s="57" t="s">
        <v>161</v>
      </c>
      <c r="C2" s="57" t="s">
        <v>162</v>
      </c>
      <c r="D2" s="51">
        <v>182</v>
      </c>
      <c r="G2" t="s">
        <v>250</v>
      </c>
      <c r="H2" t="s">
        <v>251</v>
      </c>
      <c r="I2" t="s">
        <v>252</v>
      </c>
      <c r="J2" t="s">
        <v>253</v>
      </c>
      <c r="M2" t="s">
        <v>558</v>
      </c>
      <c r="N2" t="s">
        <v>558</v>
      </c>
    </row>
    <row r="3" spans="1:14" x14ac:dyDescent="0.3">
      <c r="A3" s="53">
        <v>116</v>
      </c>
      <c r="B3" s="53" t="s">
        <v>198</v>
      </c>
      <c r="C3" s="53" t="s">
        <v>199</v>
      </c>
      <c r="D3" s="53">
        <v>71</v>
      </c>
      <c r="M3">
        <v>0</v>
      </c>
      <c r="N3">
        <v>0</v>
      </c>
    </row>
    <row r="4" spans="1:14" x14ac:dyDescent="0.3">
      <c r="A4" s="53">
        <v>124</v>
      </c>
      <c r="B4" s="53" t="s">
        <v>173</v>
      </c>
      <c r="C4" s="53" t="s">
        <v>19</v>
      </c>
      <c r="D4" s="53">
        <v>37</v>
      </c>
      <c r="M4">
        <v>100</v>
      </c>
      <c r="N4">
        <v>100</v>
      </c>
    </row>
    <row r="5" spans="1:14" x14ac:dyDescent="0.3">
      <c r="A5" s="53">
        <v>132</v>
      </c>
      <c r="B5" s="53" t="s">
        <v>173</v>
      </c>
      <c r="C5" s="53" t="s">
        <v>174</v>
      </c>
      <c r="D5" s="53">
        <v>49</v>
      </c>
      <c r="G5">
        <v>102</v>
      </c>
      <c r="H5" t="s">
        <v>0</v>
      </c>
      <c r="I5" t="s">
        <v>1</v>
      </c>
      <c r="J5">
        <v>29</v>
      </c>
    </row>
    <row r="6" spans="1:14" x14ac:dyDescent="0.3">
      <c r="A6" s="53">
        <v>134</v>
      </c>
      <c r="B6" s="53" t="s">
        <v>238</v>
      </c>
      <c r="C6" s="53" t="s">
        <v>239</v>
      </c>
      <c r="D6" s="53">
        <v>146</v>
      </c>
      <c r="G6">
        <v>109</v>
      </c>
      <c r="H6" t="s">
        <v>2</v>
      </c>
      <c r="I6" t="s">
        <v>3</v>
      </c>
      <c r="J6">
        <v>45</v>
      </c>
    </row>
    <row r="7" spans="1:14" x14ac:dyDescent="0.3">
      <c r="A7" s="53">
        <v>144</v>
      </c>
      <c r="B7" s="53" t="s">
        <v>216</v>
      </c>
      <c r="C7" s="53" t="s">
        <v>217</v>
      </c>
      <c r="D7" s="53">
        <v>211</v>
      </c>
      <c r="G7">
        <v>110</v>
      </c>
      <c r="H7" t="s">
        <v>4</v>
      </c>
      <c r="I7" t="s">
        <v>5</v>
      </c>
      <c r="J7">
        <v>62</v>
      </c>
    </row>
    <row r="8" spans="1:14" x14ac:dyDescent="0.3">
      <c r="A8" s="53">
        <v>147</v>
      </c>
      <c r="B8" s="53" t="s">
        <v>218</v>
      </c>
      <c r="C8" s="53" t="s">
        <v>219</v>
      </c>
      <c r="D8" s="53">
        <v>37</v>
      </c>
      <c r="G8">
        <v>112</v>
      </c>
      <c r="H8" t="s">
        <v>6</v>
      </c>
      <c r="I8" t="s">
        <v>7</v>
      </c>
      <c r="J8">
        <v>70</v>
      </c>
    </row>
    <row r="9" spans="1:14" x14ac:dyDescent="0.3">
      <c r="A9" s="53">
        <v>149</v>
      </c>
      <c r="B9" s="53" t="s">
        <v>175</v>
      </c>
      <c r="C9" s="53" t="s">
        <v>38</v>
      </c>
      <c r="D9" s="53">
        <v>219</v>
      </c>
      <c r="G9">
        <v>116</v>
      </c>
      <c r="H9" t="s">
        <v>8</v>
      </c>
      <c r="I9" t="s">
        <v>9</v>
      </c>
      <c r="J9">
        <v>91</v>
      </c>
      <c r="M9">
        <v>116</v>
      </c>
      <c r="N9">
        <v>116</v>
      </c>
    </row>
    <row r="10" spans="1:14" x14ac:dyDescent="0.3">
      <c r="A10" s="53">
        <v>195</v>
      </c>
      <c r="B10" s="53" t="s">
        <v>200</v>
      </c>
      <c r="C10" s="53" t="s">
        <v>201</v>
      </c>
      <c r="D10" s="53">
        <v>116</v>
      </c>
      <c r="G10">
        <v>117</v>
      </c>
      <c r="H10" t="s">
        <v>10</v>
      </c>
      <c r="I10" t="s">
        <v>11</v>
      </c>
      <c r="J10">
        <v>34</v>
      </c>
    </row>
    <row r="11" spans="1:14" x14ac:dyDescent="0.3">
      <c r="A11" s="53">
        <v>199</v>
      </c>
      <c r="B11" s="53" t="s">
        <v>194</v>
      </c>
      <c r="C11" s="53" t="s">
        <v>195</v>
      </c>
      <c r="D11" s="53">
        <v>69</v>
      </c>
      <c r="G11">
        <v>118</v>
      </c>
      <c r="H11" t="s">
        <v>12</v>
      </c>
      <c r="I11" t="s">
        <v>13</v>
      </c>
      <c r="J11">
        <v>49</v>
      </c>
    </row>
    <row r="12" spans="1:14" x14ac:dyDescent="0.3">
      <c r="A12" s="53">
        <v>203</v>
      </c>
      <c r="B12" s="53" t="s">
        <v>175</v>
      </c>
      <c r="C12" s="53" t="s">
        <v>231</v>
      </c>
      <c r="D12" s="53">
        <v>129</v>
      </c>
      <c r="G12">
        <v>119</v>
      </c>
      <c r="H12" t="s">
        <v>14</v>
      </c>
      <c r="I12" t="s">
        <v>15</v>
      </c>
      <c r="J12">
        <v>52</v>
      </c>
    </row>
    <row r="13" spans="1:14" x14ac:dyDescent="0.3">
      <c r="A13" s="53">
        <v>238</v>
      </c>
      <c r="B13" s="53" t="s">
        <v>175</v>
      </c>
      <c r="C13" s="53" t="s">
        <v>191</v>
      </c>
      <c r="D13" s="53">
        <v>50</v>
      </c>
      <c r="G13">
        <v>120</v>
      </c>
      <c r="H13" t="s">
        <v>16</v>
      </c>
      <c r="I13" t="s">
        <v>17</v>
      </c>
      <c r="J13">
        <v>99</v>
      </c>
    </row>
    <row r="14" spans="1:14" x14ac:dyDescent="0.3">
      <c r="A14" s="53">
        <v>244</v>
      </c>
      <c r="B14" s="53" t="s">
        <v>213</v>
      </c>
      <c r="C14" s="53" t="s">
        <v>214</v>
      </c>
      <c r="D14" s="53">
        <v>118</v>
      </c>
      <c r="G14">
        <v>124</v>
      </c>
      <c r="H14" t="s">
        <v>18</v>
      </c>
      <c r="I14" t="s">
        <v>19</v>
      </c>
      <c r="J14">
        <v>33</v>
      </c>
      <c r="M14">
        <v>124</v>
      </c>
      <c r="N14">
        <v>124</v>
      </c>
    </row>
    <row r="15" spans="1:14" x14ac:dyDescent="0.3">
      <c r="A15" s="53">
        <v>250</v>
      </c>
      <c r="B15" s="53" t="s">
        <v>220</v>
      </c>
      <c r="C15" s="53" t="s">
        <v>221</v>
      </c>
      <c r="D15" s="53">
        <v>334</v>
      </c>
      <c r="M15">
        <v>126</v>
      </c>
      <c r="N15">
        <v>126</v>
      </c>
    </row>
    <row r="16" spans="1:14" x14ac:dyDescent="0.3">
      <c r="A16" s="53">
        <v>257</v>
      </c>
      <c r="B16" s="53" t="s">
        <v>185</v>
      </c>
      <c r="C16" s="53" t="s">
        <v>186</v>
      </c>
      <c r="D16" s="53">
        <v>122</v>
      </c>
      <c r="G16">
        <v>131</v>
      </c>
      <c r="H16" t="s">
        <v>20</v>
      </c>
      <c r="I16" t="s">
        <v>7</v>
      </c>
      <c r="J16">
        <v>96</v>
      </c>
    </row>
    <row r="17" spans="1:14" x14ac:dyDescent="0.3">
      <c r="A17" s="53">
        <v>258</v>
      </c>
      <c r="B17" s="53" t="s">
        <v>204</v>
      </c>
      <c r="C17" s="53" t="s">
        <v>205</v>
      </c>
      <c r="D17" s="53">
        <v>73</v>
      </c>
      <c r="G17">
        <v>132</v>
      </c>
      <c r="H17" t="s">
        <v>21</v>
      </c>
      <c r="I17" t="s">
        <v>22</v>
      </c>
      <c r="J17">
        <v>48</v>
      </c>
      <c r="M17">
        <v>132</v>
      </c>
      <c r="N17">
        <v>132</v>
      </c>
    </row>
    <row r="18" spans="1:14" x14ac:dyDescent="0.3">
      <c r="A18" s="53">
        <v>278</v>
      </c>
      <c r="B18" s="53" t="s">
        <v>163</v>
      </c>
      <c r="C18" s="53" t="s">
        <v>164</v>
      </c>
      <c r="D18" s="53">
        <v>27</v>
      </c>
      <c r="G18">
        <v>133</v>
      </c>
      <c r="H18" t="s">
        <v>23</v>
      </c>
      <c r="I18" t="s">
        <v>24</v>
      </c>
      <c r="J18">
        <v>24</v>
      </c>
    </row>
    <row r="19" spans="1:14" x14ac:dyDescent="0.3">
      <c r="A19" s="52">
        <v>283</v>
      </c>
      <c r="B19" s="52" t="s">
        <v>196</v>
      </c>
      <c r="C19" s="52" t="s">
        <v>197</v>
      </c>
      <c r="D19" s="53">
        <v>170</v>
      </c>
      <c r="M19">
        <v>134</v>
      </c>
      <c r="N19">
        <v>134</v>
      </c>
    </row>
    <row r="20" spans="1:14" x14ac:dyDescent="0.3">
      <c r="A20" s="53">
        <v>296</v>
      </c>
      <c r="B20" s="53" t="s">
        <v>192</v>
      </c>
      <c r="C20" s="53" t="s">
        <v>193</v>
      </c>
      <c r="D20" s="53">
        <v>41</v>
      </c>
      <c r="G20">
        <v>135</v>
      </c>
      <c r="H20" t="s">
        <v>25</v>
      </c>
      <c r="I20" t="s">
        <v>26</v>
      </c>
      <c r="J20">
        <v>61</v>
      </c>
    </row>
    <row r="21" spans="1:14" x14ac:dyDescent="0.3">
      <c r="A21" s="52">
        <v>299</v>
      </c>
      <c r="B21" s="52" t="s">
        <v>165</v>
      </c>
      <c r="C21" s="52" t="s">
        <v>166</v>
      </c>
      <c r="D21" s="53">
        <v>98</v>
      </c>
      <c r="G21">
        <v>136</v>
      </c>
      <c r="H21" t="s">
        <v>27</v>
      </c>
      <c r="I21" t="s">
        <v>28</v>
      </c>
      <c r="J21">
        <v>59</v>
      </c>
    </row>
    <row r="22" spans="1:14" x14ac:dyDescent="0.3">
      <c r="A22" s="53">
        <v>310</v>
      </c>
      <c r="B22" s="53" t="s">
        <v>227</v>
      </c>
      <c r="C22" s="53" t="s">
        <v>228</v>
      </c>
      <c r="D22" s="53">
        <v>129</v>
      </c>
      <c r="G22">
        <v>137</v>
      </c>
      <c r="H22" t="s">
        <v>29</v>
      </c>
      <c r="I22" t="s">
        <v>30</v>
      </c>
      <c r="J22">
        <v>36</v>
      </c>
    </row>
    <row r="23" spans="1:14" x14ac:dyDescent="0.3">
      <c r="A23" s="53">
        <v>328</v>
      </c>
      <c r="B23" s="53" t="s">
        <v>157</v>
      </c>
      <c r="C23" s="53" t="s">
        <v>209</v>
      </c>
      <c r="D23" s="53">
        <v>179</v>
      </c>
      <c r="M23">
        <v>144</v>
      </c>
      <c r="N23">
        <v>144</v>
      </c>
    </row>
    <row r="24" spans="1:14" x14ac:dyDescent="0.3">
      <c r="A24" s="53">
        <v>334</v>
      </c>
      <c r="B24" s="53" t="s">
        <v>213</v>
      </c>
      <c r="C24" s="53" t="s">
        <v>215</v>
      </c>
      <c r="D24" s="53">
        <v>171</v>
      </c>
      <c r="G24">
        <v>145</v>
      </c>
      <c r="H24" t="s">
        <v>31</v>
      </c>
      <c r="I24" t="s">
        <v>32</v>
      </c>
      <c r="J24">
        <v>44</v>
      </c>
    </row>
    <row r="25" spans="1:14" x14ac:dyDescent="0.3">
      <c r="A25" s="53">
        <v>339</v>
      </c>
      <c r="B25" s="53" t="s">
        <v>225</v>
      </c>
      <c r="C25" s="53" t="s">
        <v>226</v>
      </c>
      <c r="D25" s="53">
        <v>202</v>
      </c>
      <c r="G25">
        <v>147</v>
      </c>
      <c r="H25" t="s">
        <v>33</v>
      </c>
      <c r="I25" t="s">
        <v>34</v>
      </c>
      <c r="J25">
        <v>41</v>
      </c>
      <c r="M25">
        <v>147</v>
      </c>
      <c r="N25">
        <v>147</v>
      </c>
    </row>
    <row r="26" spans="1:14" x14ac:dyDescent="0.3">
      <c r="A26" s="52">
        <v>352</v>
      </c>
      <c r="B26" s="52" t="s">
        <v>181</v>
      </c>
      <c r="C26" s="52" t="s">
        <v>182</v>
      </c>
      <c r="D26" s="53">
        <v>107</v>
      </c>
      <c r="G26">
        <v>148</v>
      </c>
      <c r="H26" t="s">
        <v>35</v>
      </c>
      <c r="I26" t="s">
        <v>36</v>
      </c>
      <c r="J26">
        <v>100</v>
      </c>
      <c r="M26">
        <v>148</v>
      </c>
      <c r="N26">
        <v>148</v>
      </c>
    </row>
    <row r="27" spans="1:14" x14ac:dyDescent="0.3">
      <c r="A27" s="53">
        <v>354</v>
      </c>
      <c r="B27" s="53" t="s">
        <v>179</v>
      </c>
      <c r="C27" s="53" t="s">
        <v>180</v>
      </c>
      <c r="D27" s="53">
        <v>134</v>
      </c>
      <c r="G27">
        <v>149</v>
      </c>
      <c r="H27" t="s">
        <v>37</v>
      </c>
      <c r="I27" t="s">
        <v>38</v>
      </c>
      <c r="J27">
        <v>219</v>
      </c>
      <c r="M27">
        <v>149</v>
      </c>
      <c r="N27">
        <v>149</v>
      </c>
    </row>
    <row r="28" spans="1:14" x14ac:dyDescent="0.3">
      <c r="A28" s="52">
        <v>363</v>
      </c>
      <c r="B28" s="52" t="s">
        <v>175</v>
      </c>
      <c r="C28" s="52" t="s">
        <v>176</v>
      </c>
      <c r="D28" s="53">
        <v>70</v>
      </c>
      <c r="G28">
        <v>150</v>
      </c>
      <c r="H28" t="s">
        <v>56</v>
      </c>
      <c r="I28" t="s">
        <v>57</v>
      </c>
      <c r="J28">
        <v>82</v>
      </c>
      <c r="M28">
        <v>150</v>
      </c>
      <c r="N28">
        <v>150</v>
      </c>
    </row>
    <row r="29" spans="1:14" x14ac:dyDescent="0.3">
      <c r="A29" s="52">
        <v>368</v>
      </c>
      <c r="B29" s="52" t="s">
        <v>159</v>
      </c>
      <c r="C29" s="52" t="s">
        <v>160</v>
      </c>
      <c r="D29" s="53">
        <v>52</v>
      </c>
      <c r="G29">
        <v>151</v>
      </c>
      <c r="H29" t="s">
        <v>254</v>
      </c>
      <c r="I29" t="s">
        <v>255</v>
      </c>
      <c r="J29">
        <v>87</v>
      </c>
    </row>
    <row r="30" spans="1:14" x14ac:dyDescent="0.3">
      <c r="A30" s="53">
        <v>383</v>
      </c>
      <c r="B30" s="53" t="s">
        <v>177</v>
      </c>
      <c r="C30" s="53" t="s">
        <v>178</v>
      </c>
      <c r="D30" s="53">
        <v>86</v>
      </c>
      <c r="G30">
        <v>152</v>
      </c>
      <c r="H30" t="s">
        <v>256</v>
      </c>
      <c r="I30" t="s">
        <v>257</v>
      </c>
      <c r="J30">
        <v>42</v>
      </c>
    </row>
    <row r="31" spans="1:14" x14ac:dyDescent="0.3">
      <c r="A31" s="53">
        <v>391</v>
      </c>
      <c r="B31" s="53" t="s">
        <v>175</v>
      </c>
      <c r="C31" s="53" t="s">
        <v>222</v>
      </c>
      <c r="D31" s="53">
        <v>112</v>
      </c>
      <c r="G31">
        <v>156</v>
      </c>
      <c r="H31" t="s">
        <v>258</v>
      </c>
      <c r="I31" t="s">
        <v>259</v>
      </c>
      <c r="J31">
        <v>52</v>
      </c>
    </row>
    <row r="32" spans="1:14" x14ac:dyDescent="0.3">
      <c r="A32" s="53">
        <v>404</v>
      </c>
      <c r="B32" s="53" t="s">
        <v>240</v>
      </c>
      <c r="C32" s="53" t="s">
        <v>241</v>
      </c>
      <c r="D32" s="53">
        <v>85</v>
      </c>
      <c r="M32">
        <v>158</v>
      </c>
      <c r="N32">
        <v>158</v>
      </c>
    </row>
    <row r="33" spans="1:14" x14ac:dyDescent="0.3">
      <c r="A33" s="53">
        <v>413</v>
      </c>
      <c r="B33" s="53" t="s">
        <v>163</v>
      </c>
      <c r="C33" s="53" t="s">
        <v>208</v>
      </c>
      <c r="D33" s="53">
        <v>58</v>
      </c>
      <c r="G33">
        <v>161</v>
      </c>
      <c r="H33" t="s">
        <v>260</v>
      </c>
      <c r="I33" t="s">
        <v>57</v>
      </c>
      <c r="J33">
        <v>75</v>
      </c>
    </row>
    <row r="34" spans="1:14" x14ac:dyDescent="0.3">
      <c r="A34" s="53">
        <v>468</v>
      </c>
      <c r="B34" s="53" t="s">
        <v>202</v>
      </c>
      <c r="C34" s="53" t="s">
        <v>203</v>
      </c>
      <c r="D34" s="53">
        <v>93</v>
      </c>
      <c r="G34">
        <v>163</v>
      </c>
      <c r="H34" t="s">
        <v>261</v>
      </c>
      <c r="I34" t="s">
        <v>262</v>
      </c>
      <c r="J34">
        <v>147</v>
      </c>
    </row>
    <row r="35" spans="1:14" x14ac:dyDescent="0.3">
      <c r="A35" s="53">
        <v>479</v>
      </c>
      <c r="B35" s="53" t="s">
        <v>223</v>
      </c>
      <c r="C35" s="53" t="s">
        <v>224</v>
      </c>
      <c r="D35" s="53">
        <v>117</v>
      </c>
      <c r="G35">
        <v>168</v>
      </c>
      <c r="H35" t="s">
        <v>263</v>
      </c>
      <c r="I35" t="s">
        <v>264</v>
      </c>
      <c r="J35">
        <v>29</v>
      </c>
    </row>
    <row r="36" spans="1:14" x14ac:dyDescent="0.3">
      <c r="A36" s="53">
        <v>494</v>
      </c>
      <c r="B36" s="53" t="s">
        <v>242</v>
      </c>
      <c r="C36" s="53" t="s">
        <v>243</v>
      </c>
      <c r="D36" s="53">
        <v>117</v>
      </c>
      <c r="G36">
        <v>169</v>
      </c>
      <c r="H36" t="s">
        <v>58</v>
      </c>
      <c r="I36" t="s">
        <v>265</v>
      </c>
      <c r="J36">
        <v>27</v>
      </c>
      <c r="M36">
        <v>169</v>
      </c>
      <c r="N36">
        <v>169</v>
      </c>
    </row>
    <row r="37" spans="1:14" x14ac:dyDescent="0.3">
      <c r="A37" s="53">
        <v>524</v>
      </c>
      <c r="B37" s="53" t="s">
        <v>232</v>
      </c>
      <c r="C37" s="53" t="s">
        <v>233</v>
      </c>
      <c r="D37" s="53">
        <v>150</v>
      </c>
      <c r="G37">
        <v>171</v>
      </c>
      <c r="H37" t="s">
        <v>266</v>
      </c>
      <c r="I37" t="s">
        <v>267</v>
      </c>
      <c r="J37">
        <v>82</v>
      </c>
    </row>
    <row r="38" spans="1:14" x14ac:dyDescent="0.3">
      <c r="A38" s="53">
        <v>527</v>
      </c>
      <c r="B38" s="53" t="s">
        <v>163</v>
      </c>
      <c r="C38" s="53" t="s">
        <v>210</v>
      </c>
      <c r="D38" s="53">
        <v>20</v>
      </c>
      <c r="G38">
        <v>173</v>
      </c>
      <c r="H38" t="s">
        <v>268</v>
      </c>
      <c r="I38" t="s">
        <v>13</v>
      </c>
      <c r="J38">
        <v>69</v>
      </c>
    </row>
    <row r="39" spans="1:14" x14ac:dyDescent="0.3">
      <c r="A39" s="53">
        <v>532</v>
      </c>
      <c r="B39" s="53" t="s">
        <v>229</v>
      </c>
      <c r="C39" s="53" t="s">
        <v>230</v>
      </c>
      <c r="D39" s="53">
        <v>145</v>
      </c>
      <c r="G39">
        <v>174</v>
      </c>
      <c r="H39" t="s">
        <v>269</v>
      </c>
      <c r="I39" t="s">
        <v>270</v>
      </c>
      <c r="J39">
        <v>131</v>
      </c>
    </row>
    <row r="40" spans="1:14" x14ac:dyDescent="0.3">
      <c r="A40" s="53">
        <v>577</v>
      </c>
      <c r="B40" s="53" t="s">
        <v>206</v>
      </c>
      <c r="C40" s="53" t="s">
        <v>207</v>
      </c>
      <c r="D40" s="53">
        <v>57</v>
      </c>
      <c r="G40">
        <v>175</v>
      </c>
      <c r="H40" t="s">
        <v>271</v>
      </c>
      <c r="I40" t="s">
        <v>272</v>
      </c>
      <c r="J40">
        <v>56</v>
      </c>
    </row>
    <row r="41" spans="1:14" x14ac:dyDescent="0.3">
      <c r="A41" s="52">
        <v>619</v>
      </c>
      <c r="B41" s="52" t="s">
        <v>157</v>
      </c>
      <c r="C41" s="52" t="s">
        <v>158</v>
      </c>
      <c r="D41" s="53">
        <v>35</v>
      </c>
      <c r="G41">
        <v>177</v>
      </c>
      <c r="H41" t="s">
        <v>271</v>
      </c>
      <c r="I41" t="s">
        <v>273</v>
      </c>
      <c r="J41">
        <v>81</v>
      </c>
    </row>
    <row r="42" spans="1:14" x14ac:dyDescent="0.3">
      <c r="A42" s="53">
        <v>626</v>
      </c>
      <c r="B42" s="53" t="s">
        <v>236</v>
      </c>
      <c r="C42" s="53" t="s">
        <v>237</v>
      </c>
      <c r="D42" s="53">
        <v>89</v>
      </c>
      <c r="G42">
        <v>178</v>
      </c>
      <c r="H42" t="s">
        <v>274</v>
      </c>
      <c r="I42" t="s">
        <v>272</v>
      </c>
      <c r="J42">
        <v>62</v>
      </c>
    </row>
    <row r="43" spans="1:14" x14ac:dyDescent="0.3">
      <c r="A43" s="53">
        <v>638</v>
      </c>
      <c r="B43" s="53" t="s">
        <v>187</v>
      </c>
      <c r="C43" s="53" t="s">
        <v>188</v>
      </c>
      <c r="D43" s="53">
        <v>91</v>
      </c>
      <c r="G43">
        <v>180</v>
      </c>
      <c r="H43" t="s">
        <v>275</v>
      </c>
      <c r="I43" t="s">
        <v>276</v>
      </c>
      <c r="J43">
        <v>67</v>
      </c>
    </row>
    <row r="44" spans="1:14" x14ac:dyDescent="0.3">
      <c r="A44" s="53">
        <v>664</v>
      </c>
      <c r="B44" s="53" t="s">
        <v>189</v>
      </c>
      <c r="C44" s="53" t="s">
        <v>190</v>
      </c>
      <c r="D44" s="53">
        <v>46</v>
      </c>
      <c r="G44">
        <v>181</v>
      </c>
      <c r="H44" t="s">
        <v>54</v>
      </c>
      <c r="I44" t="s">
        <v>55</v>
      </c>
      <c r="J44">
        <v>35</v>
      </c>
      <c r="M44">
        <v>181</v>
      </c>
      <c r="N44">
        <v>181</v>
      </c>
    </row>
    <row r="45" spans="1:14" x14ac:dyDescent="0.3">
      <c r="A45" s="53">
        <v>671</v>
      </c>
      <c r="B45" s="53" t="s">
        <v>244</v>
      </c>
      <c r="C45" s="53" t="s">
        <v>245</v>
      </c>
      <c r="D45" s="53">
        <v>105</v>
      </c>
      <c r="G45">
        <v>183</v>
      </c>
      <c r="H45" t="s">
        <v>277</v>
      </c>
      <c r="I45" t="s">
        <v>278</v>
      </c>
      <c r="J45">
        <v>152</v>
      </c>
    </row>
    <row r="46" spans="1:14" x14ac:dyDescent="0.3">
      <c r="A46" s="53">
        <v>688</v>
      </c>
      <c r="B46" s="53" t="s">
        <v>234</v>
      </c>
      <c r="C46" s="53" t="s">
        <v>235</v>
      </c>
      <c r="D46" s="53">
        <v>88</v>
      </c>
      <c r="G46">
        <v>188</v>
      </c>
      <c r="H46" t="s">
        <v>279</v>
      </c>
      <c r="I46" t="s">
        <v>280</v>
      </c>
      <c r="J46">
        <v>64</v>
      </c>
    </row>
    <row r="47" spans="1:14" x14ac:dyDescent="0.3">
      <c r="A47" s="53">
        <v>729</v>
      </c>
      <c r="B47" s="53" t="s">
        <v>167</v>
      </c>
      <c r="C47" s="53" t="s">
        <v>168</v>
      </c>
      <c r="D47" s="53">
        <v>97</v>
      </c>
      <c r="G47">
        <v>189</v>
      </c>
      <c r="H47" t="s">
        <v>281</v>
      </c>
      <c r="I47" t="s">
        <v>282</v>
      </c>
      <c r="J47">
        <v>71</v>
      </c>
    </row>
    <row r="48" spans="1:14" x14ac:dyDescent="0.3">
      <c r="A48" s="53">
        <v>730</v>
      </c>
      <c r="B48" s="53" t="s">
        <v>234</v>
      </c>
      <c r="C48" s="53" t="s">
        <v>246</v>
      </c>
      <c r="D48" s="53">
        <v>64</v>
      </c>
      <c r="G48">
        <v>192</v>
      </c>
      <c r="H48" t="s">
        <v>283</v>
      </c>
      <c r="I48" t="s">
        <v>284</v>
      </c>
      <c r="J48">
        <v>86</v>
      </c>
    </row>
    <row r="49" spans="1:14" x14ac:dyDescent="0.3">
      <c r="A49" s="53">
        <v>745</v>
      </c>
      <c r="B49" s="53" t="s">
        <v>211</v>
      </c>
      <c r="C49" s="53" t="s">
        <v>212</v>
      </c>
      <c r="D49" s="53">
        <v>180</v>
      </c>
      <c r="M49">
        <v>193</v>
      </c>
      <c r="N49">
        <v>193</v>
      </c>
    </row>
    <row r="50" spans="1:14" x14ac:dyDescent="0.3">
      <c r="A50" s="54">
        <v>758</v>
      </c>
      <c r="B50" s="54" t="s">
        <v>169</v>
      </c>
      <c r="C50" s="54" t="s">
        <v>170</v>
      </c>
      <c r="D50" s="54">
        <v>37</v>
      </c>
      <c r="G50">
        <v>195</v>
      </c>
      <c r="H50" t="s">
        <v>285</v>
      </c>
      <c r="I50" t="s">
        <v>201</v>
      </c>
      <c r="J50">
        <v>132</v>
      </c>
      <c r="M50">
        <v>195</v>
      </c>
      <c r="N50">
        <v>195</v>
      </c>
    </row>
    <row r="51" spans="1:14" x14ac:dyDescent="0.3">
      <c r="A51" s="52">
        <v>762</v>
      </c>
      <c r="B51" s="52" t="s">
        <v>171</v>
      </c>
      <c r="C51" s="52" t="s">
        <v>172</v>
      </c>
      <c r="D51" s="53">
        <v>128</v>
      </c>
      <c r="G51">
        <v>196</v>
      </c>
      <c r="H51" t="s">
        <v>286</v>
      </c>
      <c r="I51" t="s">
        <v>287</v>
      </c>
      <c r="J51">
        <v>23</v>
      </c>
    </row>
    <row r="52" spans="1:14" x14ac:dyDescent="0.3">
      <c r="A52" s="56">
        <v>778</v>
      </c>
      <c r="B52" s="56" t="s">
        <v>183</v>
      </c>
      <c r="C52" s="56" t="s">
        <v>184</v>
      </c>
      <c r="D52" s="55">
        <v>40</v>
      </c>
      <c r="G52">
        <v>197</v>
      </c>
      <c r="H52" t="s">
        <v>288</v>
      </c>
      <c r="I52" t="s">
        <v>289</v>
      </c>
      <c r="J52">
        <v>54</v>
      </c>
    </row>
    <row r="53" spans="1:14" x14ac:dyDescent="0.3">
      <c r="M53">
        <v>199</v>
      </c>
      <c r="N53">
        <v>199</v>
      </c>
    </row>
    <row r="54" spans="1:14" x14ac:dyDescent="0.3">
      <c r="G54">
        <v>201</v>
      </c>
      <c r="H54" t="s">
        <v>277</v>
      </c>
      <c r="I54" t="s">
        <v>290</v>
      </c>
      <c r="J54">
        <v>80</v>
      </c>
    </row>
    <row r="55" spans="1:14" x14ac:dyDescent="0.3">
      <c r="G55">
        <v>202</v>
      </c>
      <c r="H55" t="s">
        <v>285</v>
      </c>
      <c r="I55" t="s">
        <v>291</v>
      </c>
      <c r="J55">
        <v>99</v>
      </c>
    </row>
    <row r="56" spans="1:14" x14ac:dyDescent="0.3">
      <c r="G56">
        <v>203</v>
      </c>
      <c r="H56" t="s">
        <v>292</v>
      </c>
      <c r="I56" t="s">
        <v>231</v>
      </c>
      <c r="J56">
        <v>139</v>
      </c>
      <c r="M56">
        <v>203</v>
      </c>
      <c r="N56">
        <v>203</v>
      </c>
    </row>
    <row r="57" spans="1:14" x14ac:dyDescent="0.3">
      <c r="G57">
        <v>204</v>
      </c>
      <c r="H57" t="s">
        <v>293</v>
      </c>
      <c r="I57" t="s">
        <v>294</v>
      </c>
      <c r="J57">
        <v>96</v>
      </c>
    </row>
    <row r="58" spans="1:14" x14ac:dyDescent="0.3">
      <c r="M58">
        <v>205</v>
      </c>
      <c r="N58">
        <v>205</v>
      </c>
    </row>
    <row r="59" spans="1:14" x14ac:dyDescent="0.3">
      <c r="G59">
        <v>206</v>
      </c>
      <c r="H59" t="s">
        <v>295</v>
      </c>
      <c r="I59" t="s">
        <v>296</v>
      </c>
      <c r="J59">
        <v>82</v>
      </c>
    </row>
    <row r="60" spans="1:14" x14ac:dyDescent="0.3">
      <c r="G60">
        <v>208</v>
      </c>
      <c r="H60" t="s">
        <v>244</v>
      </c>
      <c r="I60" t="s">
        <v>297</v>
      </c>
      <c r="J60">
        <v>55</v>
      </c>
    </row>
    <row r="61" spans="1:14" x14ac:dyDescent="0.3">
      <c r="G61">
        <v>209</v>
      </c>
      <c r="H61" t="s">
        <v>298</v>
      </c>
      <c r="I61" t="s">
        <v>262</v>
      </c>
      <c r="J61">
        <v>65</v>
      </c>
    </row>
    <row r="62" spans="1:14" x14ac:dyDescent="0.3">
      <c r="G62">
        <v>210</v>
      </c>
      <c r="H62" t="s">
        <v>299</v>
      </c>
      <c r="I62" t="s">
        <v>300</v>
      </c>
      <c r="J62">
        <v>21</v>
      </c>
    </row>
    <row r="63" spans="1:14" x14ac:dyDescent="0.3">
      <c r="G63">
        <v>211</v>
      </c>
      <c r="H63" t="s">
        <v>301</v>
      </c>
      <c r="I63" t="s">
        <v>289</v>
      </c>
      <c r="J63">
        <v>47</v>
      </c>
    </row>
    <row r="64" spans="1:14" x14ac:dyDescent="0.3">
      <c r="G64">
        <v>220</v>
      </c>
      <c r="H64" t="s">
        <v>302</v>
      </c>
      <c r="I64" t="s">
        <v>303</v>
      </c>
      <c r="J64">
        <v>26</v>
      </c>
    </row>
    <row r="65" spans="7:14" x14ac:dyDescent="0.3">
      <c r="G65">
        <v>229</v>
      </c>
      <c r="H65" t="s">
        <v>304</v>
      </c>
      <c r="I65" t="s">
        <v>305</v>
      </c>
      <c r="J65">
        <v>31</v>
      </c>
    </row>
    <row r="66" spans="7:14" x14ac:dyDescent="0.3">
      <c r="G66">
        <v>235</v>
      </c>
      <c r="H66" t="s">
        <v>306</v>
      </c>
      <c r="I66" t="s">
        <v>307</v>
      </c>
      <c r="J66">
        <v>37</v>
      </c>
    </row>
    <row r="67" spans="7:14" x14ac:dyDescent="0.3">
      <c r="G67">
        <v>236</v>
      </c>
      <c r="H67" t="s">
        <v>308</v>
      </c>
      <c r="I67" t="s">
        <v>309</v>
      </c>
      <c r="J67">
        <v>74</v>
      </c>
    </row>
    <row r="68" spans="7:14" x14ac:dyDescent="0.3">
      <c r="G68">
        <v>238</v>
      </c>
      <c r="H68" t="s">
        <v>310</v>
      </c>
      <c r="I68" t="s">
        <v>191</v>
      </c>
      <c r="J68">
        <v>61</v>
      </c>
      <c r="M68">
        <v>238</v>
      </c>
      <c r="N68">
        <v>238</v>
      </c>
    </row>
    <row r="69" spans="7:14" x14ac:dyDescent="0.3">
      <c r="G69">
        <v>241</v>
      </c>
      <c r="H69" t="s">
        <v>311</v>
      </c>
      <c r="I69" t="s">
        <v>312</v>
      </c>
      <c r="J69">
        <v>85</v>
      </c>
      <c r="M69">
        <v>241</v>
      </c>
      <c r="N69">
        <v>241</v>
      </c>
    </row>
    <row r="70" spans="7:14" x14ac:dyDescent="0.3">
      <c r="G70">
        <v>243</v>
      </c>
      <c r="H70" t="s">
        <v>8</v>
      </c>
      <c r="I70" t="s">
        <v>313</v>
      </c>
      <c r="J70">
        <v>123</v>
      </c>
    </row>
    <row r="71" spans="7:14" x14ac:dyDescent="0.3">
      <c r="G71">
        <v>244</v>
      </c>
      <c r="H71" t="s">
        <v>314</v>
      </c>
      <c r="I71" t="s">
        <v>214</v>
      </c>
      <c r="J71">
        <v>150</v>
      </c>
      <c r="M71">
        <v>244</v>
      </c>
      <c r="N71">
        <v>244</v>
      </c>
    </row>
    <row r="72" spans="7:14" x14ac:dyDescent="0.3">
      <c r="G72">
        <v>246</v>
      </c>
      <c r="H72" t="s">
        <v>315</v>
      </c>
      <c r="I72" t="s">
        <v>316</v>
      </c>
      <c r="J72">
        <v>122</v>
      </c>
    </row>
    <row r="73" spans="7:14" x14ac:dyDescent="0.3">
      <c r="G73">
        <v>247</v>
      </c>
      <c r="H73" t="s">
        <v>317</v>
      </c>
      <c r="I73" t="s">
        <v>318</v>
      </c>
      <c r="J73">
        <v>229</v>
      </c>
    </row>
    <row r="74" spans="7:14" x14ac:dyDescent="0.3">
      <c r="G74">
        <v>249</v>
      </c>
      <c r="H74" t="s">
        <v>200</v>
      </c>
      <c r="I74" t="s">
        <v>264</v>
      </c>
      <c r="J74">
        <v>44</v>
      </c>
    </row>
    <row r="75" spans="7:14" x14ac:dyDescent="0.3">
      <c r="M75">
        <v>250</v>
      </c>
      <c r="N75">
        <v>250</v>
      </c>
    </row>
    <row r="76" spans="7:14" x14ac:dyDescent="0.3">
      <c r="G76">
        <v>257</v>
      </c>
      <c r="H76" t="s">
        <v>319</v>
      </c>
      <c r="I76" t="s">
        <v>186</v>
      </c>
      <c r="J76">
        <v>133</v>
      </c>
      <c r="M76">
        <v>257</v>
      </c>
      <c r="N76">
        <v>257</v>
      </c>
    </row>
    <row r="77" spans="7:14" x14ac:dyDescent="0.3">
      <c r="G77">
        <v>258</v>
      </c>
      <c r="H77" t="s">
        <v>320</v>
      </c>
      <c r="I77" t="s">
        <v>205</v>
      </c>
      <c r="J77">
        <v>50</v>
      </c>
      <c r="M77">
        <v>258</v>
      </c>
      <c r="N77">
        <v>258</v>
      </c>
    </row>
    <row r="78" spans="7:14" x14ac:dyDescent="0.3">
      <c r="G78">
        <v>264</v>
      </c>
      <c r="H78" t="s">
        <v>321</v>
      </c>
      <c r="I78" t="s">
        <v>322</v>
      </c>
      <c r="J78">
        <v>103</v>
      </c>
    </row>
    <row r="79" spans="7:14" x14ac:dyDescent="0.3">
      <c r="G79">
        <v>265</v>
      </c>
      <c r="H79" t="s">
        <v>323</v>
      </c>
      <c r="I79" t="s">
        <v>324</v>
      </c>
      <c r="J79">
        <v>132</v>
      </c>
    </row>
    <row r="80" spans="7:14" x14ac:dyDescent="0.3">
      <c r="G80">
        <v>267</v>
      </c>
      <c r="H80" t="s">
        <v>325</v>
      </c>
      <c r="I80" t="s">
        <v>294</v>
      </c>
      <c r="J80">
        <v>107</v>
      </c>
    </row>
    <row r="81" spans="7:14" x14ac:dyDescent="0.3">
      <c r="G81">
        <v>269</v>
      </c>
      <c r="H81" t="s">
        <v>326</v>
      </c>
      <c r="I81" t="s">
        <v>327</v>
      </c>
      <c r="J81">
        <v>265</v>
      </c>
      <c r="M81">
        <v>269</v>
      </c>
    </row>
    <row r="82" spans="7:14" x14ac:dyDescent="0.3">
      <c r="G82">
        <v>272</v>
      </c>
      <c r="H82" t="s">
        <v>328</v>
      </c>
      <c r="I82" t="s">
        <v>329</v>
      </c>
      <c r="J82">
        <v>35</v>
      </c>
    </row>
    <row r="83" spans="7:14" x14ac:dyDescent="0.3">
      <c r="G83">
        <v>273</v>
      </c>
      <c r="H83" t="s">
        <v>29</v>
      </c>
      <c r="I83" t="s">
        <v>330</v>
      </c>
      <c r="J83">
        <v>17</v>
      </c>
    </row>
    <row r="84" spans="7:14" x14ac:dyDescent="0.3">
      <c r="G84">
        <v>274</v>
      </c>
      <c r="H84" t="s">
        <v>331</v>
      </c>
      <c r="I84" t="s">
        <v>332</v>
      </c>
      <c r="J84">
        <v>31</v>
      </c>
    </row>
    <row r="85" spans="7:14" x14ac:dyDescent="0.3">
      <c r="G85">
        <v>278</v>
      </c>
      <c r="H85" t="s">
        <v>333</v>
      </c>
      <c r="I85" t="s">
        <v>164</v>
      </c>
      <c r="J85">
        <v>32</v>
      </c>
      <c r="M85">
        <v>278</v>
      </c>
      <c r="N85">
        <v>278</v>
      </c>
    </row>
    <row r="86" spans="7:14" x14ac:dyDescent="0.3">
      <c r="G86">
        <v>282</v>
      </c>
      <c r="H86" t="s">
        <v>334</v>
      </c>
      <c r="I86" t="s">
        <v>335</v>
      </c>
      <c r="J86">
        <v>160</v>
      </c>
    </row>
    <row r="87" spans="7:14" x14ac:dyDescent="0.3">
      <c r="M87">
        <v>283</v>
      </c>
      <c r="N87">
        <v>283</v>
      </c>
    </row>
    <row r="88" spans="7:14" x14ac:dyDescent="0.3">
      <c r="G88">
        <v>286</v>
      </c>
      <c r="H88" t="s">
        <v>200</v>
      </c>
      <c r="I88" t="s">
        <v>336</v>
      </c>
      <c r="J88">
        <v>94</v>
      </c>
    </row>
    <row r="89" spans="7:14" x14ac:dyDescent="0.3">
      <c r="G89">
        <v>289</v>
      </c>
      <c r="H89" t="s">
        <v>337</v>
      </c>
      <c r="I89" t="s">
        <v>338</v>
      </c>
      <c r="J89">
        <v>73</v>
      </c>
    </row>
    <row r="90" spans="7:14" x14ac:dyDescent="0.3">
      <c r="G90">
        <v>292</v>
      </c>
      <c r="H90" t="s">
        <v>234</v>
      </c>
      <c r="I90" t="s">
        <v>36</v>
      </c>
      <c r="J90">
        <v>45</v>
      </c>
    </row>
    <row r="91" spans="7:14" x14ac:dyDescent="0.3">
      <c r="G91">
        <v>295</v>
      </c>
      <c r="H91" t="s">
        <v>306</v>
      </c>
      <c r="I91" t="s">
        <v>307</v>
      </c>
      <c r="J91">
        <v>29</v>
      </c>
    </row>
    <row r="92" spans="7:14" x14ac:dyDescent="0.3">
      <c r="M92">
        <v>296</v>
      </c>
      <c r="N92">
        <v>296</v>
      </c>
    </row>
    <row r="93" spans="7:14" x14ac:dyDescent="0.3">
      <c r="G93">
        <v>297</v>
      </c>
      <c r="H93" t="s">
        <v>339</v>
      </c>
      <c r="I93" t="s">
        <v>340</v>
      </c>
      <c r="J93">
        <v>93</v>
      </c>
    </row>
    <row r="94" spans="7:14" x14ac:dyDescent="0.3">
      <c r="M94">
        <v>299</v>
      </c>
      <c r="N94">
        <v>299</v>
      </c>
    </row>
    <row r="95" spans="7:14" x14ac:dyDescent="0.3">
      <c r="G95">
        <v>300</v>
      </c>
      <c r="H95" t="s">
        <v>295</v>
      </c>
      <c r="I95" t="s">
        <v>341</v>
      </c>
      <c r="J95">
        <v>32</v>
      </c>
    </row>
    <row r="96" spans="7:14" x14ac:dyDescent="0.3">
      <c r="G96">
        <v>303</v>
      </c>
      <c r="H96" t="s">
        <v>342</v>
      </c>
      <c r="I96" t="s">
        <v>343</v>
      </c>
      <c r="J96">
        <v>130</v>
      </c>
    </row>
    <row r="97" spans="7:14" x14ac:dyDescent="0.3">
      <c r="G97">
        <v>306</v>
      </c>
      <c r="H97" t="s">
        <v>8</v>
      </c>
      <c r="I97" t="s">
        <v>313</v>
      </c>
      <c r="J97">
        <v>109</v>
      </c>
    </row>
    <row r="98" spans="7:14" x14ac:dyDescent="0.3">
      <c r="G98">
        <v>309</v>
      </c>
      <c r="H98" t="s">
        <v>18</v>
      </c>
      <c r="I98" t="s">
        <v>344</v>
      </c>
      <c r="J98">
        <v>69</v>
      </c>
    </row>
    <row r="99" spans="7:14" x14ac:dyDescent="0.3">
      <c r="M99">
        <v>310</v>
      </c>
      <c r="N99">
        <v>310</v>
      </c>
    </row>
    <row r="100" spans="7:14" x14ac:dyDescent="0.3">
      <c r="G100">
        <v>311</v>
      </c>
      <c r="H100" t="s">
        <v>345</v>
      </c>
      <c r="I100" t="s">
        <v>346</v>
      </c>
      <c r="J100">
        <v>79</v>
      </c>
    </row>
    <row r="101" spans="7:14" x14ac:dyDescent="0.3">
      <c r="M101">
        <v>315</v>
      </c>
    </row>
    <row r="102" spans="7:14" x14ac:dyDescent="0.3">
      <c r="G102">
        <v>317</v>
      </c>
      <c r="H102" t="s">
        <v>234</v>
      </c>
      <c r="I102" t="s">
        <v>36</v>
      </c>
      <c r="J102">
        <v>56</v>
      </c>
    </row>
    <row r="103" spans="7:14" x14ac:dyDescent="0.3">
      <c r="G103">
        <v>320</v>
      </c>
      <c r="H103" t="s">
        <v>347</v>
      </c>
      <c r="I103" t="s">
        <v>348</v>
      </c>
      <c r="J103">
        <v>82</v>
      </c>
      <c r="M103">
        <v>320</v>
      </c>
    </row>
    <row r="104" spans="7:14" x14ac:dyDescent="0.3">
      <c r="G104">
        <v>322</v>
      </c>
      <c r="H104" t="s">
        <v>349</v>
      </c>
      <c r="I104" t="s">
        <v>350</v>
      </c>
      <c r="J104">
        <v>42</v>
      </c>
    </row>
    <row r="105" spans="7:14" x14ac:dyDescent="0.3">
      <c r="G105">
        <v>327</v>
      </c>
      <c r="H105" t="s">
        <v>351</v>
      </c>
      <c r="I105" t="s">
        <v>352</v>
      </c>
      <c r="J105">
        <v>32</v>
      </c>
    </row>
    <row r="106" spans="7:14" x14ac:dyDescent="0.3">
      <c r="M106">
        <v>328</v>
      </c>
      <c r="N106">
        <v>328</v>
      </c>
    </row>
    <row r="107" spans="7:14" x14ac:dyDescent="0.3">
      <c r="G107">
        <v>332</v>
      </c>
      <c r="H107" t="s">
        <v>353</v>
      </c>
      <c r="I107" t="s">
        <v>354</v>
      </c>
      <c r="J107">
        <v>64</v>
      </c>
    </row>
    <row r="108" spans="7:14" x14ac:dyDescent="0.3">
      <c r="G108">
        <v>334</v>
      </c>
      <c r="H108" t="s">
        <v>355</v>
      </c>
      <c r="I108" t="s">
        <v>215</v>
      </c>
      <c r="J108">
        <v>145</v>
      </c>
      <c r="M108">
        <v>334</v>
      </c>
      <c r="N108">
        <v>334</v>
      </c>
    </row>
    <row r="109" spans="7:14" x14ac:dyDescent="0.3">
      <c r="G109">
        <v>337</v>
      </c>
      <c r="H109" t="s">
        <v>356</v>
      </c>
      <c r="I109" t="s">
        <v>36</v>
      </c>
      <c r="J109">
        <v>66</v>
      </c>
    </row>
    <row r="110" spans="7:14" x14ac:dyDescent="0.3">
      <c r="M110">
        <v>339</v>
      </c>
      <c r="N110">
        <v>339</v>
      </c>
    </row>
    <row r="111" spans="7:14" x14ac:dyDescent="0.3">
      <c r="M111">
        <v>340</v>
      </c>
      <c r="N111">
        <v>340</v>
      </c>
    </row>
    <row r="112" spans="7:14" x14ac:dyDescent="0.3">
      <c r="G112">
        <v>343</v>
      </c>
      <c r="H112" t="s">
        <v>357</v>
      </c>
      <c r="I112" t="s">
        <v>358</v>
      </c>
      <c r="J112">
        <v>189</v>
      </c>
      <c r="M112">
        <v>343</v>
      </c>
      <c r="N112">
        <v>343</v>
      </c>
    </row>
    <row r="113" spans="7:14" x14ac:dyDescent="0.3">
      <c r="M113">
        <v>352</v>
      </c>
      <c r="N113">
        <v>352</v>
      </c>
    </row>
    <row r="114" spans="7:14" x14ac:dyDescent="0.3">
      <c r="M114">
        <v>354</v>
      </c>
      <c r="N114">
        <v>354</v>
      </c>
    </row>
    <row r="115" spans="7:14" x14ac:dyDescent="0.3">
      <c r="G115">
        <v>355</v>
      </c>
      <c r="H115" t="s">
        <v>359</v>
      </c>
      <c r="I115" t="s">
        <v>360</v>
      </c>
      <c r="J115">
        <v>234</v>
      </c>
    </row>
    <row r="116" spans="7:14" x14ac:dyDescent="0.3">
      <c r="G116">
        <v>363</v>
      </c>
      <c r="H116" t="s">
        <v>361</v>
      </c>
      <c r="I116" t="s">
        <v>176</v>
      </c>
      <c r="J116">
        <v>113</v>
      </c>
      <c r="M116">
        <v>363</v>
      </c>
      <c r="N116">
        <v>363</v>
      </c>
    </row>
    <row r="117" spans="7:14" x14ac:dyDescent="0.3">
      <c r="G117">
        <v>366</v>
      </c>
      <c r="H117" t="s">
        <v>175</v>
      </c>
      <c r="I117" t="s">
        <v>362</v>
      </c>
      <c r="J117">
        <v>91</v>
      </c>
      <c r="M117">
        <v>368</v>
      </c>
      <c r="N117">
        <v>368</v>
      </c>
    </row>
    <row r="118" spans="7:14" x14ac:dyDescent="0.3">
      <c r="G118">
        <v>368</v>
      </c>
      <c r="H118" t="s">
        <v>363</v>
      </c>
      <c r="I118" t="s">
        <v>160</v>
      </c>
      <c r="J118">
        <v>58</v>
      </c>
    </row>
    <row r="119" spans="7:14" x14ac:dyDescent="0.3">
      <c r="G119">
        <v>374</v>
      </c>
      <c r="H119" t="s">
        <v>364</v>
      </c>
      <c r="I119" t="s">
        <v>338</v>
      </c>
      <c r="J119">
        <v>55</v>
      </c>
    </row>
    <row r="120" spans="7:14" x14ac:dyDescent="0.3">
      <c r="G120">
        <v>375</v>
      </c>
      <c r="H120" t="s">
        <v>365</v>
      </c>
      <c r="I120" t="s">
        <v>366</v>
      </c>
      <c r="J120">
        <v>43</v>
      </c>
    </row>
    <row r="121" spans="7:14" x14ac:dyDescent="0.3">
      <c r="G121">
        <v>376</v>
      </c>
      <c r="H121" t="s">
        <v>367</v>
      </c>
      <c r="I121" t="s">
        <v>368</v>
      </c>
      <c r="J121">
        <v>114</v>
      </c>
      <c r="M121">
        <v>376</v>
      </c>
      <c r="N121">
        <v>376</v>
      </c>
    </row>
    <row r="122" spans="7:14" x14ac:dyDescent="0.3">
      <c r="G122">
        <v>378</v>
      </c>
      <c r="H122" t="s">
        <v>369</v>
      </c>
      <c r="I122" t="s">
        <v>327</v>
      </c>
      <c r="J122">
        <v>52</v>
      </c>
    </row>
    <row r="123" spans="7:14" x14ac:dyDescent="0.3">
      <c r="G123">
        <v>379</v>
      </c>
      <c r="H123" t="s">
        <v>370</v>
      </c>
      <c r="I123" t="s">
        <v>309</v>
      </c>
      <c r="J123">
        <v>44</v>
      </c>
    </row>
    <row r="124" spans="7:14" x14ac:dyDescent="0.3">
      <c r="M124">
        <v>380</v>
      </c>
      <c r="N124">
        <v>380</v>
      </c>
    </row>
    <row r="125" spans="7:14" x14ac:dyDescent="0.3">
      <c r="M125">
        <v>382</v>
      </c>
      <c r="N125">
        <v>382</v>
      </c>
    </row>
    <row r="126" spans="7:14" x14ac:dyDescent="0.3">
      <c r="G126">
        <v>383</v>
      </c>
      <c r="H126" t="s">
        <v>371</v>
      </c>
      <c r="I126" t="s">
        <v>178</v>
      </c>
      <c r="J126">
        <v>91</v>
      </c>
      <c r="M126">
        <v>383</v>
      </c>
      <c r="N126">
        <v>383</v>
      </c>
    </row>
    <row r="127" spans="7:14" x14ac:dyDescent="0.3">
      <c r="G127">
        <v>385</v>
      </c>
      <c r="H127" t="s">
        <v>372</v>
      </c>
      <c r="I127" t="s">
        <v>373</v>
      </c>
      <c r="J127">
        <v>132</v>
      </c>
      <c r="M127">
        <v>385</v>
      </c>
    </row>
    <row r="128" spans="7:14" x14ac:dyDescent="0.3">
      <c r="G128">
        <v>386</v>
      </c>
      <c r="H128" t="s">
        <v>374</v>
      </c>
      <c r="I128" t="s">
        <v>375</v>
      </c>
      <c r="J128">
        <v>181</v>
      </c>
    </row>
    <row r="129" spans="7:14" x14ac:dyDescent="0.3">
      <c r="G129">
        <v>388</v>
      </c>
      <c r="H129" t="s">
        <v>376</v>
      </c>
      <c r="I129" t="s">
        <v>377</v>
      </c>
      <c r="J129">
        <v>85</v>
      </c>
    </row>
    <row r="130" spans="7:14" x14ac:dyDescent="0.3">
      <c r="G130">
        <v>390</v>
      </c>
      <c r="H130" t="s">
        <v>161</v>
      </c>
      <c r="I130" t="s">
        <v>378</v>
      </c>
      <c r="J130">
        <v>149</v>
      </c>
    </row>
    <row r="131" spans="7:14" x14ac:dyDescent="0.3">
      <c r="G131">
        <v>391</v>
      </c>
      <c r="H131" t="s">
        <v>379</v>
      </c>
      <c r="I131" t="s">
        <v>222</v>
      </c>
      <c r="J131">
        <v>142</v>
      </c>
      <c r="M131">
        <v>391</v>
      </c>
      <c r="N131">
        <v>391</v>
      </c>
    </row>
    <row r="132" spans="7:14" x14ac:dyDescent="0.3">
      <c r="G132">
        <v>393</v>
      </c>
      <c r="H132" t="s">
        <v>380</v>
      </c>
      <c r="I132" t="s">
        <v>381</v>
      </c>
      <c r="J132">
        <v>83</v>
      </c>
    </row>
    <row r="133" spans="7:14" x14ac:dyDescent="0.3">
      <c r="G133">
        <v>394</v>
      </c>
      <c r="H133" t="s">
        <v>382</v>
      </c>
      <c r="I133" t="s">
        <v>294</v>
      </c>
      <c r="J133">
        <v>119</v>
      </c>
    </row>
    <row r="134" spans="7:14" x14ac:dyDescent="0.3">
      <c r="G134">
        <v>395</v>
      </c>
      <c r="H134" t="s">
        <v>383</v>
      </c>
      <c r="I134" t="s">
        <v>384</v>
      </c>
      <c r="J134">
        <v>34</v>
      </c>
    </row>
    <row r="135" spans="7:14" x14ac:dyDescent="0.3">
      <c r="M135">
        <v>397</v>
      </c>
    </row>
    <row r="136" spans="7:14" x14ac:dyDescent="0.3">
      <c r="G136">
        <v>400</v>
      </c>
      <c r="H136" t="s">
        <v>385</v>
      </c>
      <c r="I136" t="s">
        <v>386</v>
      </c>
      <c r="J136">
        <v>81</v>
      </c>
    </row>
    <row r="137" spans="7:14" x14ac:dyDescent="0.3">
      <c r="G137">
        <v>402</v>
      </c>
      <c r="H137" t="s">
        <v>387</v>
      </c>
      <c r="I137" t="s">
        <v>388</v>
      </c>
      <c r="J137">
        <v>55</v>
      </c>
    </row>
    <row r="138" spans="7:14" x14ac:dyDescent="0.3">
      <c r="G138">
        <v>403</v>
      </c>
      <c r="H138" t="s">
        <v>163</v>
      </c>
      <c r="I138" t="s">
        <v>389</v>
      </c>
      <c r="J138">
        <v>39</v>
      </c>
    </row>
    <row r="139" spans="7:14" x14ac:dyDescent="0.3">
      <c r="M139">
        <v>404</v>
      </c>
      <c r="N139">
        <v>404</v>
      </c>
    </row>
    <row r="140" spans="7:14" x14ac:dyDescent="0.3">
      <c r="G140">
        <v>405</v>
      </c>
      <c r="H140" t="s">
        <v>390</v>
      </c>
      <c r="I140" t="s">
        <v>391</v>
      </c>
      <c r="J140">
        <v>32</v>
      </c>
    </row>
    <row r="141" spans="7:14" x14ac:dyDescent="0.3">
      <c r="G141">
        <v>410</v>
      </c>
      <c r="H141" t="s">
        <v>392</v>
      </c>
      <c r="I141" t="s">
        <v>393</v>
      </c>
      <c r="J141">
        <v>42</v>
      </c>
    </row>
    <row r="142" spans="7:14" x14ac:dyDescent="0.3">
      <c r="G142">
        <v>411</v>
      </c>
      <c r="H142" t="s">
        <v>394</v>
      </c>
      <c r="I142" t="s">
        <v>395</v>
      </c>
      <c r="J142">
        <v>59</v>
      </c>
    </row>
    <row r="143" spans="7:14" x14ac:dyDescent="0.3">
      <c r="G143">
        <v>413</v>
      </c>
      <c r="H143" t="s">
        <v>175</v>
      </c>
      <c r="I143" t="s">
        <v>208</v>
      </c>
      <c r="J143">
        <v>56</v>
      </c>
      <c r="M143">
        <v>413</v>
      </c>
      <c r="N143">
        <v>413</v>
      </c>
    </row>
    <row r="144" spans="7:14" x14ac:dyDescent="0.3">
      <c r="G144">
        <v>414</v>
      </c>
      <c r="H144" t="s">
        <v>396</v>
      </c>
      <c r="I144" t="s">
        <v>30</v>
      </c>
      <c r="J144">
        <v>16</v>
      </c>
    </row>
    <row r="145" spans="7:16" x14ac:dyDescent="0.3">
      <c r="G145">
        <v>417</v>
      </c>
      <c r="H145" t="s">
        <v>397</v>
      </c>
      <c r="I145" t="s">
        <v>398</v>
      </c>
      <c r="J145">
        <v>25</v>
      </c>
    </row>
    <row r="146" spans="7:16" x14ac:dyDescent="0.3">
      <c r="G146">
        <v>418</v>
      </c>
      <c r="H146" t="s">
        <v>399</v>
      </c>
      <c r="I146" t="s">
        <v>24</v>
      </c>
      <c r="J146">
        <v>42</v>
      </c>
    </row>
    <row r="147" spans="7:16" x14ac:dyDescent="0.3">
      <c r="G147">
        <v>420</v>
      </c>
      <c r="H147" t="s">
        <v>400</v>
      </c>
      <c r="I147" t="s">
        <v>401</v>
      </c>
      <c r="J147">
        <v>18</v>
      </c>
    </row>
    <row r="148" spans="7:16" x14ac:dyDescent="0.3">
      <c r="G148">
        <v>422</v>
      </c>
      <c r="H148" t="s">
        <v>394</v>
      </c>
      <c r="I148" t="s">
        <v>395</v>
      </c>
      <c r="J148">
        <v>75</v>
      </c>
    </row>
    <row r="149" spans="7:16" x14ac:dyDescent="0.3">
      <c r="G149">
        <v>423</v>
      </c>
      <c r="H149" t="s">
        <v>402</v>
      </c>
      <c r="I149" t="s">
        <v>403</v>
      </c>
      <c r="J149">
        <v>46</v>
      </c>
    </row>
    <row r="150" spans="7:16" x14ac:dyDescent="0.3">
      <c r="M150">
        <v>425</v>
      </c>
      <c r="N150">
        <v>425</v>
      </c>
    </row>
    <row r="151" spans="7:16" x14ac:dyDescent="0.3">
      <c r="G151">
        <v>426</v>
      </c>
      <c r="H151" t="s">
        <v>404</v>
      </c>
      <c r="I151" t="s">
        <v>32</v>
      </c>
      <c r="J151">
        <v>85</v>
      </c>
    </row>
    <row r="152" spans="7:16" x14ac:dyDescent="0.3">
      <c r="G152">
        <v>427</v>
      </c>
      <c r="H152" t="s">
        <v>405</v>
      </c>
      <c r="I152" t="s">
        <v>406</v>
      </c>
      <c r="J152">
        <v>104</v>
      </c>
    </row>
    <row r="153" spans="7:16" x14ac:dyDescent="0.3">
      <c r="M153">
        <v>436</v>
      </c>
      <c r="N153">
        <v>436</v>
      </c>
    </row>
    <row r="154" spans="7:16" x14ac:dyDescent="0.3">
      <c r="G154">
        <v>440</v>
      </c>
      <c r="H154" t="s">
        <v>407</v>
      </c>
      <c r="I154" t="s">
        <v>408</v>
      </c>
      <c r="J154">
        <v>133</v>
      </c>
    </row>
    <row r="155" spans="7:16" x14ac:dyDescent="0.3">
      <c r="G155">
        <v>443</v>
      </c>
      <c r="H155" t="s">
        <v>409</v>
      </c>
      <c r="I155" t="s">
        <v>410</v>
      </c>
      <c r="J155">
        <v>124</v>
      </c>
      <c r="P155">
        <v>488</v>
      </c>
    </row>
    <row r="156" spans="7:16" x14ac:dyDescent="0.3">
      <c r="G156">
        <v>450</v>
      </c>
      <c r="H156" t="s">
        <v>411</v>
      </c>
      <c r="I156" t="s">
        <v>300</v>
      </c>
      <c r="J156">
        <v>7</v>
      </c>
    </row>
    <row r="157" spans="7:16" x14ac:dyDescent="0.3">
      <c r="G157">
        <v>451</v>
      </c>
      <c r="H157" t="s">
        <v>412</v>
      </c>
      <c r="I157" t="s">
        <v>413</v>
      </c>
      <c r="J157">
        <v>62</v>
      </c>
    </row>
    <row r="158" spans="7:16" x14ac:dyDescent="0.3">
      <c r="G158">
        <v>453</v>
      </c>
      <c r="H158" t="s">
        <v>414</v>
      </c>
      <c r="I158" t="s">
        <v>415</v>
      </c>
      <c r="J158">
        <v>53</v>
      </c>
    </row>
    <row r="159" spans="7:16" x14ac:dyDescent="0.3">
      <c r="G159">
        <v>454</v>
      </c>
      <c r="H159" t="s">
        <v>416</v>
      </c>
      <c r="I159" t="s">
        <v>346</v>
      </c>
      <c r="J159">
        <v>54</v>
      </c>
    </row>
    <row r="160" spans="7:16" x14ac:dyDescent="0.3">
      <c r="G160">
        <v>455</v>
      </c>
      <c r="H160" t="s">
        <v>374</v>
      </c>
      <c r="I160" t="s">
        <v>417</v>
      </c>
      <c r="J160">
        <v>152</v>
      </c>
      <c r="M160">
        <v>455</v>
      </c>
      <c r="N160">
        <v>455</v>
      </c>
    </row>
    <row r="161" spans="7:14" x14ac:dyDescent="0.3">
      <c r="G161">
        <v>456</v>
      </c>
      <c r="H161" t="s">
        <v>418</v>
      </c>
      <c r="I161" t="s">
        <v>419</v>
      </c>
      <c r="J161">
        <v>55</v>
      </c>
    </row>
    <row r="162" spans="7:14" x14ac:dyDescent="0.3">
      <c r="G162">
        <v>458</v>
      </c>
      <c r="H162" t="s">
        <v>420</v>
      </c>
      <c r="I162" t="s">
        <v>421</v>
      </c>
      <c r="J162">
        <v>33</v>
      </c>
    </row>
    <row r="163" spans="7:14" x14ac:dyDescent="0.3">
      <c r="G163">
        <v>459</v>
      </c>
      <c r="H163" t="s">
        <v>422</v>
      </c>
      <c r="I163" t="s">
        <v>423</v>
      </c>
      <c r="J163">
        <v>69</v>
      </c>
    </row>
    <row r="164" spans="7:14" x14ac:dyDescent="0.3">
      <c r="G164">
        <v>461</v>
      </c>
      <c r="H164" t="s">
        <v>424</v>
      </c>
      <c r="I164" t="s">
        <v>425</v>
      </c>
      <c r="J164">
        <v>85</v>
      </c>
    </row>
    <row r="165" spans="7:14" x14ac:dyDescent="0.3">
      <c r="G165">
        <v>465</v>
      </c>
      <c r="H165" t="s">
        <v>426</v>
      </c>
      <c r="I165" t="s">
        <v>336</v>
      </c>
      <c r="J165">
        <v>58</v>
      </c>
    </row>
    <row r="166" spans="7:14" x14ac:dyDescent="0.3">
      <c r="G166">
        <v>467</v>
      </c>
      <c r="H166" t="s">
        <v>427</v>
      </c>
      <c r="I166" t="s">
        <v>428</v>
      </c>
      <c r="J166">
        <v>38</v>
      </c>
    </row>
    <row r="167" spans="7:14" x14ac:dyDescent="0.3">
      <c r="M167">
        <v>468</v>
      </c>
      <c r="N167">
        <v>468</v>
      </c>
    </row>
    <row r="168" spans="7:14" x14ac:dyDescent="0.3">
      <c r="G168">
        <v>470</v>
      </c>
      <c r="H168" t="s">
        <v>429</v>
      </c>
      <c r="I168" t="s">
        <v>430</v>
      </c>
      <c r="J168">
        <v>31</v>
      </c>
    </row>
    <row r="169" spans="7:14" x14ac:dyDescent="0.3">
      <c r="G169">
        <v>474</v>
      </c>
      <c r="H169" t="s">
        <v>302</v>
      </c>
      <c r="I169" t="s">
        <v>303</v>
      </c>
      <c r="J169">
        <v>43</v>
      </c>
    </row>
    <row r="170" spans="7:14" x14ac:dyDescent="0.3">
      <c r="G170">
        <v>477</v>
      </c>
      <c r="H170" t="s">
        <v>283</v>
      </c>
      <c r="I170" t="s">
        <v>284</v>
      </c>
      <c r="J170">
        <v>36</v>
      </c>
    </row>
    <row r="171" spans="7:14" x14ac:dyDescent="0.3">
      <c r="M171">
        <v>479</v>
      </c>
      <c r="N171">
        <v>479</v>
      </c>
    </row>
    <row r="172" spans="7:14" x14ac:dyDescent="0.3">
      <c r="G172">
        <v>481</v>
      </c>
      <c r="H172" t="s">
        <v>431</v>
      </c>
      <c r="I172" t="s">
        <v>432</v>
      </c>
      <c r="J172">
        <v>97</v>
      </c>
    </row>
    <row r="173" spans="7:14" x14ac:dyDescent="0.3">
      <c r="G173">
        <v>482</v>
      </c>
      <c r="H173" t="s">
        <v>433</v>
      </c>
      <c r="I173" t="s">
        <v>434</v>
      </c>
      <c r="J173">
        <v>80</v>
      </c>
    </row>
    <row r="174" spans="7:14" x14ac:dyDescent="0.3">
      <c r="M174">
        <v>484</v>
      </c>
      <c r="N174">
        <v>484</v>
      </c>
    </row>
    <row r="175" spans="7:14" x14ac:dyDescent="0.3">
      <c r="G175">
        <v>488</v>
      </c>
      <c r="H175" t="s">
        <v>397</v>
      </c>
      <c r="I175" t="s">
        <v>398</v>
      </c>
      <c r="J175">
        <v>38</v>
      </c>
    </row>
    <row r="176" spans="7:14" x14ac:dyDescent="0.3">
      <c r="G176">
        <v>489</v>
      </c>
      <c r="H176" t="s">
        <v>269</v>
      </c>
      <c r="I176" t="s">
        <v>270</v>
      </c>
      <c r="J176">
        <v>34</v>
      </c>
    </row>
    <row r="177" spans="7:14" x14ac:dyDescent="0.3">
      <c r="G177">
        <v>492</v>
      </c>
      <c r="H177" t="s">
        <v>435</v>
      </c>
      <c r="I177" t="s">
        <v>436</v>
      </c>
      <c r="J177">
        <v>110</v>
      </c>
    </row>
    <row r="178" spans="7:14" x14ac:dyDescent="0.3">
      <c r="M178">
        <v>494</v>
      </c>
      <c r="N178">
        <v>494</v>
      </c>
    </row>
    <row r="179" spans="7:14" x14ac:dyDescent="0.3">
      <c r="G179">
        <v>497</v>
      </c>
      <c r="H179" t="s">
        <v>179</v>
      </c>
      <c r="I179" t="s">
        <v>11</v>
      </c>
      <c r="J179">
        <v>32</v>
      </c>
    </row>
    <row r="180" spans="7:14" x14ac:dyDescent="0.3">
      <c r="G180">
        <v>500</v>
      </c>
      <c r="H180" t="s">
        <v>437</v>
      </c>
      <c r="I180" t="s">
        <v>438</v>
      </c>
      <c r="J180">
        <v>120</v>
      </c>
    </row>
    <row r="181" spans="7:14" x14ac:dyDescent="0.3">
      <c r="G181">
        <v>506</v>
      </c>
      <c r="H181" t="s">
        <v>439</v>
      </c>
      <c r="I181" t="s">
        <v>322</v>
      </c>
      <c r="J181">
        <v>18</v>
      </c>
    </row>
    <row r="182" spans="7:14" x14ac:dyDescent="0.3">
      <c r="G182">
        <v>507</v>
      </c>
      <c r="H182" t="s">
        <v>440</v>
      </c>
      <c r="I182" t="s">
        <v>441</v>
      </c>
      <c r="J182">
        <v>97</v>
      </c>
    </row>
    <row r="183" spans="7:14" x14ac:dyDescent="0.3">
      <c r="G183">
        <v>509</v>
      </c>
      <c r="H183" t="s">
        <v>342</v>
      </c>
      <c r="I183" t="s">
        <v>343</v>
      </c>
      <c r="J183">
        <v>51</v>
      </c>
    </row>
    <row r="184" spans="7:14" x14ac:dyDescent="0.3">
      <c r="M184">
        <v>510</v>
      </c>
      <c r="N184">
        <v>510</v>
      </c>
    </row>
    <row r="185" spans="7:14" x14ac:dyDescent="0.3">
      <c r="G185">
        <v>514</v>
      </c>
      <c r="H185" t="s">
        <v>442</v>
      </c>
      <c r="I185" t="s">
        <v>443</v>
      </c>
      <c r="J185">
        <v>83</v>
      </c>
      <c r="M185">
        <v>514</v>
      </c>
      <c r="N185">
        <v>514</v>
      </c>
    </row>
    <row r="186" spans="7:14" x14ac:dyDescent="0.3">
      <c r="G186">
        <v>515</v>
      </c>
      <c r="H186" t="s">
        <v>363</v>
      </c>
      <c r="I186" t="s">
        <v>160</v>
      </c>
      <c r="J186">
        <v>53</v>
      </c>
    </row>
    <row r="187" spans="7:14" x14ac:dyDescent="0.3">
      <c r="G187">
        <v>522</v>
      </c>
      <c r="H187" t="s">
        <v>402</v>
      </c>
      <c r="I187" t="s">
        <v>444</v>
      </c>
      <c r="J187">
        <v>69</v>
      </c>
    </row>
    <row r="188" spans="7:14" x14ac:dyDescent="0.3">
      <c r="G188">
        <v>523</v>
      </c>
      <c r="H188" t="s">
        <v>445</v>
      </c>
      <c r="I188" t="s">
        <v>398</v>
      </c>
      <c r="J188">
        <v>16</v>
      </c>
    </row>
    <row r="189" spans="7:14" x14ac:dyDescent="0.3">
      <c r="M189">
        <v>524</v>
      </c>
      <c r="N189">
        <v>524</v>
      </c>
    </row>
    <row r="190" spans="7:14" x14ac:dyDescent="0.3">
      <c r="G190">
        <v>526</v>
      </c>
      <c r="H190" t="s">
        <v>446</v>
      </c>
      <c r="I190" t="s">
        <v>332</v>
      </c>
      <c r="J190">
        <v>59</v>
      </c>
    </row>
    <row r="191" spans="7:14" x14ac:dyDescent="0.3">
      <c r="G191">
        <v>527</v>
      </c>
      <c r="H191" t="s">
        <v>333</v>
      </c>
      <c r="I191" t="s">
        <v>210</v>
      </c>
      <c r="J191">
        <v>21</v>
      </c>
      <c r="M191">
        <v>527</v>
      </c>
      <c r="N191">
        <v>527</v>
      </c>
    </row>
    <row r="192" spans="7:14" x14ac:dyDescent="0.3">
      <c r="G192">
        <v>528</v>
      </c>
      <c r="H192" t="s">
        <v>447</v>
      </c>
      <c r="I192" t="s">
        <v>448</v>
      </c>
      <c r="J192">
        <v>44</v>
      </c>
    </row>
    <row r="193" spans="7:14" x14ac:dyDescent="0.3">
      <c r="G193">
        <v>529</v>
      </c>
      <c r="H193" t="s">
        <v>449</v>
      </c>
      <c r="I193" t="s">
        <v>450</v>
      </c>
      <c r="J193">
        <v>76</v>
      </c>
    </row>
    <row r="194" spans="7:14" x14ac:dyDescent="0.3">
      <c r="G194">
        <v>531</v>
      </c>
      <c r="H194" t="s">
        <v>451</v>
      </c>
      <c r="I194" t="s">
        <v>452</v>
      </c>
      <c r="J194">
        <v>94</v>
      </c>
    </row>
    <row r="195" spans="7:14" x14ac:dyDescent="0.3">
      <c r="M195">
        <v>532</v>
      </c>
      <c r="N195">
        <v>532</v>
      </c>
    </row>
    <row r="196" spans="7:14" x14ac:dyDescent="0.3">
      <c r="G196">
        <v>538</v>
      </c>
      <c r="H196" t="s">
        <v>453</v>
      </c>
      <c r="I196" t="s">
        <v>1</v>
      </c>
      <c r="J196">
        <v>38</v>
      </c>
    </row>
    <row r="197" spans="7:14" x14ac:dyDescent="0.3">
      <c r="G197">
        <v>542</v>
      </c>
      <c r="H197" t="s">
        <v>454</v>
      </c>
      <c r="I197" t="s">
        <v>455</v>
      </c>
      <c r="J197">
        <v>24</v>
      </c>
    </row>
    <row r="198" spans="7:14" x14ac:dyDescent="0.3">
      <c r="M198">
        <v>547</v>
      </c>
      <c r="N198">
        <v>547</v>
      </c>
    </row>
    <row r="199" spans="7:14" x14ac:dyDescent="0.3">
      <c r="G199">
        <v>552</v>
      </c>
      <c r="H199" t="s">
        <v>429</v>
      </c>
      <c r="I199" t="s">
        <v>430</v>
      </c>
      <c r="J199">
        <v>62</v>
      </c>
    </row>
    <row r="200" spans="7:14" x14ac:dyDescent="0.3">
      <c r="G200">
        <v>557</v>
      </c>
      <c r="H200" t="s">
        <v>456</v>
      </c>
      <c r="I200" t="s">
        <v>457</v>
      </c>
      <c r="J200">
        <v>23</v>
      </c>
    </row>
    <row r="201" spans="7:14" x14ac:dyDescent="0.3">
      <c r="G201">
        <v>558</v>
      </c>
      <c r="H201" t="s">
        <v>187</v>
      </c>
      <c r="I201" t="s">
        <v>458</v>
      </c>
      <c r="J201">
        <v>25</v>
      </c>
    </row>
    <row r="202" spans="7:14" x14ac:dyDescent="0.3">
      <c r="G202">
        <v>568</v>
      </c>
      <c r="H202" t="s">
        <v>459</v>
      </c>
      <c r="I202" t="s">
        <v>460</v>
      </c>
      <c r="J202">
        <v>42</v>
      </c>
    </row>
    <row r="203" spans="7:14" x14ac:dyDescent="0.3">
      <c r="G203">
        <v>576</v>
      </c>
      <c r="H203" t="s">
        <v>461</v>
      </c>
      <c r="I203" t="s">
        <v>462</v>
      </c>
      <c r="J203">
        <v>56</v>
      </c>
    </row>
    <row r="204" spans="7:14" x14ac:dyDescent="0.3">
      <c r="M204">
        <v>577</v>
      </c>
      <c r="N204">
        <v>577</v>
      </c>
    </row>
    <row r="205" spans="7:14" x14ac:dyDescent="0.3">
      <c r="M205">
        <v>579</v>
      </c>
      <c r="N205">
        <v>579</v>
      </c>
    </row>
    <row r="206" spans="7:14" x14ac:dyDescent="0.3">
      <c r="G206">
        <v>583</v>
      </c>
      <c r="H206" t="s">
        <v>463</v>
      </c>
      <c r="I206" t="s">
        <v>287</v>
      </c>
      <c r="J206">
        <v>28</v>
      </c>
    </row>
    <row r="207" spans="7:14" x14ac:dyDescent="0.3">
      <c r="G207">
        <v>586</v>
      </c>
      <c r="H207" t="s">
        <v>218</v>
      </c>
      <c r="I207" t="s">
        <v>464</v>
      </c>
      <c r="J207">
        <v>38</v>
      </c>
    </row>
    <row r="208" spans="7:14" x14ac:dyDescent="0.3">
      <c r="G208">
        <v>587</v>
      </c>
      <c r="H208" t="s">
        <v>465</v>
      </c>
      <c r="I208" t="s">
        <v>466</v>
      </c>
      <c r="J208">
        <v>31</v>
      </c>
    </row>
    <row r="209" spans="7:17" x14ac:dyDescent="0.3">
      <c r="G209">
        <v>588</v>
      </c>
      <c r="H209" t="s">
        <v>161</v>
      </c>
      <c r="I209" t="s">
        <v>467</v>
      </c>
      <c r="J209">
        <v>68</v>
      </c>
    </row>
    <row r="210" spans="7:17" x14ac:dyDescent="0.3">
      <c r="G210">
        <v>589</v>
      </c>
      <c r="H210" t="s">
        <v>468</v>
      </c>
      <c r="I210" t="s">
        <v>469</v>
      </c>
      <c r="J210">
        <v>38</v>
      </c>
    </row>
    <row r="211" spans="7:17" x14ac:dyDescent="0.3">
      <c r="G211">
        <v>591</v>
      </c>
      <c r="H211" t="s">
        <v>470</v>
      </c>
      <c r="I211" t="s">
        <v>471</v>
      </c>
      <c r="J211">
        <v>46</v>
      </c>
    </row>
    <row r="212" spans="7:17" x14ac:dyDescent="0.3">
      <c r="G212">
        <v>599</v>
      </c>
      <c r="H212" t="s">
        <v>472</v>
      </c>
      <c r="I212" t="s">
        <v>377</v>
      </c>
      <c r="J212">
        <v>51</v>
      </c>
    </row>
    <row r="213" spans="7:17" x14ac:dyDescent="0.3">
      <c r="M213">
        <v>601</v>
      </c>
      <c r="N213">
        <v>601</v>
      </c>
    </row>
    <row r="214" spans="7:17" x14ac:dyDescent="0.3">
      <c r="M214">
        <v>603</v>
      </c>
      <c r="N214">
        <v>603</v>
      </c>
    </row>
    <row r="215" spans="7:17" x14ac:dyDescent="0.3">
      <c r="G215">
        <v>605</v>
      </c>
      <c r="H215" t="s">
        <v>422</v>
      </c>
      <c r="I215" t="s">
        <v>473</v>
      </c>
      <c r="J215">
        <v>42</v>
      </c>
      <c r="P215">
        <v>619</v>
      </c>
      <c r="Q215">
        <v>619</v>
      </c>
    </row>
    <row r="216" spans="7:17" x14ac:dyDescent="0.3">
      <c r="G216">
        <v>611</v>
      </c>
      <c r="H216" t="s">
        <v>474</v>
      </c>
      <c r="I216" t="s">
        <v>475</v>
      </c>
      <c r="J216">
        <v>52</v>
      </c>
      <c r="P216">
        <v>626</v>
      </c>
      <c r="Q216">
        <v>626</v>
      </c>
    </row>
    <row r="217" spans="7:17" x14ac:dyDescent="0.3">
      <c r="G217">
        <v>614</v>
      </c>
      <c r="H217" t="s">
        <v>476</v>
      </c>
      <c r="I217" t="s">
        <v>477</v>
      </c>
      <c r="J217">
        <v>107</v>
      </c>
      <c r="P217">
        <v>638</v>
      </c>
      <c r="Q217">
        <v>638</v>
      </c>
    </row>
    <row r="218" spans="7:17" x14ac:dyDescent="0.3">
      <c r="P218">
        <v>652</v>
      </c>
      <c r="Q218">
        <v>652</v>
      </c>
    </row>
    <row r="219" spans="7:17" x14ac:dyDescent="0.3">
      <c r="G219">
        <v>632</v>
      </c>
      <c r="H219" t="s">
        <v>478</v>
      </c>
      <c r="I219" t="s">
        <v>479</v>
      </c>
      <c r="J219">
        <v>27</v>
      </c>
      <c r="P219">
        <v>662</v>
      </c>
      <c r="Q219">
        <v>662</v>
      </c>
    </row>
    <row r="220" spans="7:17" x14ac:dyDescent="0.3">
      <c r="P220">
        <v>664</v>
      </c>
      <c r="Q220">
        <v>664</v>
      </c>
    </row>
    <row r="221" spans="7:17" x14ac:dyDescent="0.3">
      <c r="G221">
        <v>640</v>
      </c>
      <c r="H221" t="s">
        <v>163</v>
      </c>
      <c r="I221" t="s">
        <v>389</v>
      </c>
      <c r="J221">
        <v>37</v>
      </c>
      <c r="P221">
        <v>671</v>
      </c>
      <c r="Q221">
        <v>671</v>
      </c>
    </row>
    <row r="222" spans="7:17" x14ac:dyDescent="0.3">
      <c r="G222">
        <v>647</v>
      </c>
      <c r="H222" t="s">
        <v>480</v>
      </c>
      <c r="I222" t="s">
        <v>481</v>
      </c>
      <c r="J222">
        <v>183</v>
      </c>
      <c r="P222">
        <v>688</v>
      </c>
      <c r="Q222">
        <v>688</v>
      </c>
    </row>
    <row r="223" spans="7:17" x14ac:dyDescent="0.3">
      <c r="G223">
        <v>651</v>
      </c>
      <c r="H223" t="s">
        <v>163</v>
      </c>
      <c r="I223" t="s">
        <v>460</v>
      </c>
      <c r="J223">
        <v>29</v>
      </c>
      <c r="P223">
        <v>700</v>
      </c>
      <c r="Q223">
        <v>700</v>
      </c>
    </row>
    <row r="224" spans="7:17" x14ac:dyDescent="0.3">
      <c r="P224">
        <v>708</v>
      </c>
      <c r="Q224">
        <v>708</v>
      </c>
    </row>
    <row r="225" spans="7:17" x14ac:dyDescent="0.3">
      <c r="G225">
        <v>655</v>
      </c>
      <c r="H225" t="s">
        <v>482</v>
      </c>
      <c r="I225" t="s">
        <v>483</v>
      </c>
      <c r="J225">
        <v>145</v>
      </c>
      <c r="P225">
        <v>717</v>
      </c>
      <c r="Q225">
        <v>717</v>
      </c>
    </row>
    <row r="226" spans="7:17" x14ac:dyDescent="0.3">
      <c r="G226">
        <v>660</v>
      </c>
      <c r="H226" t="s">
        <v>484</v>
      </c>
      <c r="I226" t="s">
        <v>485</v>
      </c>
      <c r="J226">
        <v>53</v>
      </c>
      <c r="P226">
        <v>729</v>
      </c>
      <c r="Q226">
        <v>729</v>
      </c>
    </row>
    <row r="227" spans="7:17" x14ac:dyDescent="0.3">
      <c r="G227">
        <v>683</v>
      </c>
      <c r="H227" t="s">
        <v>486</v>
      </c>
      <c r="I227" t="s">
        <v>458</v>
      </c>
      <c r="J227">
        <v>12</v>
      </c>
      <c r="P227">
        <v>730</v>
      </c>
      <c r="Q227">
        <v>730</v>
      </c>
    </row>
    <row r="228" spans="7:17" x14ac:dyDescent="0.3">
      <c r="G228">
        <v>691</v>
      </c>
      <c r="H228" t="s">
        <v>487</v>
      </c>
      <c r="I228" t="s">
        <v>488</v>
      </c>
      <c r="J228">
        <v>30</v>
      </c>
      <c r="P228">
        <v>745</v>
      </c>
      <c r="Q228">
        <v>745</v>
      </c>
    </row>
    <row r="229" spans="7:17" x14ac:dyDescent="0.3">
      <c r="G229">
        <v>694</v>
      </c>
      <c r="H229" t="s">
        <v>489</v>
      </c>
      <c r="I229" t="s">
        <v>436</v>
      </c>
      <c r="J229">
        <v>69</v>
      </c>
      <c r="P229">
        <v>758</v>
      </c>
      <c r="Q229">
        <v>758</v>
      </c>
    </row>
    <row r="230" spans="7:17" x14ac:dyDescent="0.3">
      <c r="G230">
        <v>697</v>
      </c>
      <c r="H230" t="s">
        <v>490</v>
      </c>
      <c r="I230" t="s">
        <v>491</v>
      </c>
      <c r="J230">
        <v>64</v>
      </c>
      <c r="P230">
        <v>762</v>
      </c>
      <c r="Q230">
        <v>762</v>
      </c>
    </row>
    <row r="231" spans="7:17" x14ac:dyDescent="0.3">
      <c r="G231">
        <v>698</v>
      </c>
      <c r="H231" t="s">
        <v>468</v>
      </c>
      <c r="I231" t="s">
        <v>469</v>
      </c>
      <c r="J231">
        <v>38</v>
      </c>
      <c r="P231">
        <v>778</v>
      </c>
      <c r="Q231">
        <v>778</v>
      </c>
    </row>
    <row r="232" spans="7:17" x14ac:dyDescent="0.3">
      <c r="G232">
        <v>701</v>
      </c>
      <c r="H232" t="s">
        <v>492</v>
      </c>
      <c r="I232" t="s">
        <v>493</v>
      </c>
      <c r="J232">
        <v>56</v>
      </c>
      <c r="Q232">
        <v>785</v>
      </c>
    </row>
    <row r="233" spans="7:17" x14ac:dyDescent="0.3">
      <c r="G233">
        <v>702</v>
      </c>
      <c r="H233" t="s">
        <v>494</v>
      </c>
      <c r="I233" t="s">
        <v>495</v>
      </c>
      <c r="J233">
        <v>56</v>
      </c>
      <c r="P233">
        <v>790</v>
      </c>
      <c r="Q233">
        <v>790</v>
      </c>
    </row>
    <row r="234" spans="7:17" x14ac:dyDescent="0.3">
      <c r="G234">
        <v>705</v>
      </c>
      <c r="H234" t="s">
        <v>496</v>
      </c>
      <c r="I234" t="s">
        <v>497</v>
      </c>
      <c r="J234">
        <v>59</v>
      </c>
      <c r="P234">
        <v>809</v>
      </c>
      <c r="Q234">
        <v>809</v>
      </c>
    </row>
    <row r="235" spans="7:17" x14ac:dyDescent="0.3">
      <c r="G235">
        <v>709</v>
      </c>
      <c r="H235" t="s">
        <v>498</v>
      </c>
      <c r="I235" t="s">
        <v>499</v>
      </c>
      <c r="J235">
        <v>50</v>
      </c>
      <c r="P235">
        <v>820</v>
      </c>
      <c r="Q235">
        <v>820</v>
      </c>
    </row>
    <row r="236" spans="7:17" x14ac:dyDescent="0.3">
      <c r="G236">
        <v>710</v>
      </c>
      <c r="H236" t="s">
        <v>500</v>
      </c>
      <c r="I236" t="s">
        <v>501</v>
      </c>
      <c r="J236">
        <v>86</v>
      </c>
    </row>
    <row r="237" spans="7:17" x14ac:dyDescent="0.3">
      <c r="G237">
        <v>711</v>
      </c>
      <c r="H237" t="s">
        <v>502</v>
      </c>
      <c r="I237" t="s">
        <v>503</v>
      </c>
      <c r="J237">
        <v>48</v>
      </c>
    </row>
    <row r="238" spans="7:17" x14ac:dyDescent="0.3">
      <c r="G238">
        <v>720</v>
      </c>
      <c r="H238" t="s">
        <v>504</v>
      </c>
      <c r="I238" t="s">
        <v>505</v>
      </c>
      <c r="J238">
        <v>54</v>
      </c>
    </row>
    <row r="239" spans="7:17" x14ac:dyDescent="0.3">
      <c r="G239">
        <v>733</v>
      </c>
      <c r="H239" t="s">
        <v>506</v>
      </c>
      <c r="I239" t="s">
        <v>507</v>
      </c>
      <c r="J239">
        <v>118</v>
      </c>
    </row>
    <row r="240" spans="7:17" x14ac:dyDescent="0.3">
      <c r="G240">
        <v>735</v>
      </c>
      <c r="H240" t="s">
        <v>508</v>
      </c>
      <c r="I240" t="s">
        <v>509</v>
      </c>
      <c r="J240">
        <v>70</v>
      </c>
    </row>
    <row r="241" spans="7:10" x14ac:dyDescent="0.3">
      <c r="G241">
        <v>738</v>
      </c>
      <c r="H241" t="s">
        <v>510</v>
      </c>
      <c r="I241" t="s">
        <v>430</v>
      </c>
      <c r="J241">
        <v>34</v>
      </c>
    </row>
    <row r="242" spans="7:10" x14ac:dyDescent="0.3">
      <c r="G242">
        <v>748</v>
      </c>
      <c r="H242" t="s">
        <v>511</v>
      </c>
      <c r="I242" t="s">
        <v>512</v>
      </c>
      <c r="J242">
        <v>60</v>
      </c>
    </row>
    <row r="243" spans="7:10" x14ac:dyDescent="0.3">
      <c r="G243">
        <v>750</v>
      </c>
      <c r="H243" t="s">
        <v>513</v>
      </c>
      <c r="I243" t="s">
        <v>514</v>
      </c>
      <c r="J243">
        <v>83</v>
      </c>
    </row>
    <row r="244" spans="7:10" x14ac:dyDescent="0.3">
      <c r="G244">
        <v>752</v>
      </c>
      <c r="H244" t="s">
        <v>515</v>
      </c>
      <c r="I244" t="s">
        <v>516</v>
      </c>
      <c r="J244">
        <v>49</v>
      </c>
    </row>
    <row r="245" spans="7:10" x14ac:dyDescent="0.3">
      <c r="G245">
        <v>769</v>
      </c>
      <c r="H245" t="s">
        <v>517</v>
      </c>
      <c r="I245" t="s">
        <v>518</v>
      </c>
      <c r="J245">
        <v>41</v>
      </c>
    </row>
    <row r="246" spans="7:10" x14ac:dyDescent="0.3">
      <c r="G246">
        <v>770</v>
      </c>
      <c r="H246" t="s">
        <v>519</v>
      </c>
      <c r="I246" t="s">
        <v>520</v>
      </c>
      <c r="J246">
        <v>20</v>
      </c>
    </row>
    <row r="247" spans="7:10" x14ac:dyDescent="0.3">
      <c r="G247">
        <v>776</v>
      </c>
      <c r="H247" t="s">
        <v>521</v>
      </c>
      <c r="I247" t="s">
        <v>522</v>
      </c>
      <c r="J247">
        <v>22</v>
      </c>
    </row>
    <row r="248" spans="7:10" x14ac:dyDescent="0.3">
      <c r="G248">
        <v>793</v>
      </c>
      <c r="H248" t="s">
        <v>523</v>
      </c>
      <c r="I248" t="s">
        <v>524</v>
      </c>
      <c r="J248">
        <v>119</v>
      </c>
    </row>
    <row r="249" spans="7:10" x14ac:dyDescent="0.3">
      <c r="G249">
        <v>795</v>
      </c>
      <c r="H249" t="s">
        <v>525</v>
      </c>
      <c r="I249" t="s">
        <v>352</v>
      </c>
      <c r="J249">
        <v>39</v>
      </c>
    </row>
    <row r="250" spans="7:10" x14ac:dyDescent="0.3">
      <c r="G250">
        <v>801</v>
      </c>
      <c r="H250" t="s">
        <v>21</v>
      </c>
      <c r="I250" t="s">
        <v>526</v>
      </c>
      <c r="J250">
        <v>31</v>
      </c>
    </row>
    <row r="251" spans="7:10" x14ac:dyDescent="0.3">
      <c r="G251">
        <v>804</v>
      </c>
      <c r="H251" t="s">
        <v>527</v>
      </c>
      <c r="I251" t="s">
        <v>528</v>
      </c>
      <c r="J251">
        <v>37</v>
      </c>
    </row>
    <row r="252" spans="7:10" x14ac:dyDescent="0.3">
      <c r="G252">
        <v>806</v>
      </c>
      <c r="H252" t="s">
        <v>347</v>
      </c>
      <c r="I252" t="s">
        <v>529</v>
      </c>
      <c r="J252">
        <v>77</v>
      </c>
    </row>
    <row r="253" spans="7:10" x14ac:dyDescent="0.3">
      <c r="G253">
        <v>807</v>
      </c>
      <c r="H253" t="s">
        <v>530</v>
      </c>
      <c r="I253" t="s">
        <v>531</v>
      </c>
      <c r="J253">
        <v>31</v>
      </c>
    </row>
    <row r="255" spans="7:10" x14ac:dyDescent="0.3">
      <c r="G255">
        <v>825</v>
      </c>
      <c r="H255" t="s">
        <v>532</v>
      </c>
      <c r="I255" t="s">
        <v>533</v>
      </c>
      <c r="J255">
        <v>53</v>
      </c>
    </row>
    <row r="256" spans="7:10" x14ac:dyDescent="0.3">
      <c r="G256">
        <v>834</v>
      </c>
      <c r="H256" t="s">
        <v>534</v>
      </c>
      <c r="I256" t="s">
        <v>535</v>
      </c>
      <c r="J256">
        <v>3</v>
      </c>
    </row>
    <row r="257" spans="7:10" x14ac:dyDescent="0.3">
      <c r="G257">
        <v>835</v>
      </c>
      <c r="H257" t="s">
        <v>536</v>
      </c>
      <c r="I257" t="s">
        <v>537</v>
      </c>
      <c r="J257">
        <v>20</v>
      </c>
    </row>
  </sheetData>
  <sortState xmlns:xlrd2="http://schemas.microsoft.com/office/spreadsheetml/2017/richdata2" ref="A3:D67">
    <sortCondition ref="A3:A6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6766-59FE-4784-8E79-C404705C69A2}">
  <dimension ref="A1:AD14"/>
  <sheetViews>
    <sheetView workbookViewId="0">
      <selection activeCell="H2" sqref="H2"/>
    </sheetView>
  </sheetViews>
  <sheetFormatPr defaultRowHeight="14.4" x14ac:dyDescent="0.3"/>
  <cols>
    <col min="2" max="3" width="16.6640625" customWidth="1"/>
    <col min="4" max="4" width="13.6640625" customWidth="1"/>
    <col min="5" max="5" width="14.6640625" customWidth="1"/>
    <col min="6" max="6" width="15" customWidth="1"/>
    <col min="7" max="7" width="12.88671875" customWidth="1"/>
    <col min="8" max="9" width="10.33203125" customWidth="1"/>
    <col min="10" max="11" width="11.5546875" customWidth="1"/>
    <col min="12" max="12" width="14" customWidth="1"/>
    <col min="13" max="13" width="13.33203125" customWidth="1"/>
    <col min="14" max="14" width="22.109375" customWidth="1"/>
    <col min="15" max="16" width="13.33203125" customWidth="1"/>
    <col min="17" max="17" width="8.109375" customWidth="1"/>
    <col min="18" max="18" width="13.33203125" customWidth="1"/>
    <col min="19" max="19" width="0" hidden="1" customWidth="1"/>
    <col min="20" max="20" width="10" customWidth="1"/>
    <col min="21" max="21" width="11.6640625" customWidth="1"/>
    <col min="22" max="22" width="11.109375" customWidth="1"/>
    <col min="23" max="23" width="11.6640625" customWidth="1"/>
    <col min="24" max="24" width="12.6640625" customWidth="1"/>
    <col min="25" max="25" width="11.21875" customWidth="1"/>
    <col min="26" max="26" width="12.5546875" customWidth="1"/>
    <col min="27" max="27" width="11.21875" customWidth="1"/>
    <col min="28" max="28" width="11.44140625" customWidth="1"/>
    <col min="29" max="29" width="12.88671875" customWidth="1"/>
  </cols>
  <sheetData>
    <row r="1" spans="1:30" ht="28.2" customHeight="1" x14ac:dyDescent="0.3">
      <c r="A1" s="8" t="s">
        <v>51</v>
      </c>
      <c r="B1" s="8" t="s">
        <v>52</v>
      </c>
      <c r="C1" s="8" t="s">
        <v>53</v>
      </c>
      <c r="D1" s="8" t="s">
        <v>60</v>
      </c>
      <c r="E1" s="8" t="s">
        <v>61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68</v>
      </c>
      <c r="L1" s="8" t="s">
        <v>69</v>
      </c>
      <c r="M1" s="8" t="s">
        <v>70</v>
      </c>
      <c r="N1" s="8" t="s">
        <v>71</v>
      </c>
      <c r="O1" s="8" t="s">
        <v>72</v>
      </c>
      <c r="P1" s="8" t="s">
        <v>73</v>
      </c>
      <c r="Q1" s="8" t="s">
        <v>74</v>
      </c>
      <c r="R1" s="8" t="s">
        <v>75</v>
      </c>
      <c r="S1" s="9" t="s">
        <v>39</v>
      </c>
      <c r="T1" s="10" t="s">
        <v>40</v>
      </c>
      <c r="U1" s="10" t="s">
        <v>41</v>
      </c>
      <c r="V1" s="10" t="s">
        <v>46</v>
      </c>
      <c r="W1" s="10" t="s">
        <v>42</v>
      </c>
      <c r="X1" s="10" t="s">
        <v>43</v>
      </c>
      <c r="Y1" s="10" t="s">
        <v>44</v>
      </c>
      <c r="Z1" s="10" t="s">
        <v>45</v>
      </c>
      <c r="AA1" s="10" t="s">
        <v>47</v>
      </c>
      <c r="AB1" s="10" t="s">
        <v>48</v>
      </c>
      <c r="AC1" s="10" t="s">
        <v>49</v>
      </c>
      <c r="AD1" s="11" t="s">
        <v>50</v>
      </c>
    </row>
    <row r="2" spans="1:30" s="14" customFormat="1" x14ac:dyDescent="0.3">
      <c r="A2" s="14">
        <v>116</v>
      </c>
      <c r="B2" s="15" t="s">
        <v>8</v>
      </c>
      <c r="C2" s="15" t="s">
        <v>9</v>
      </c>
      <c r="D2" s="14">
        <v>1028</v>
      </c>
      <c r="E2" s="14">
        <v>0</v>
      </c>
      <c r="F2" s="14">
        <v>1028</v>
      </c>
      <c r="G2" s="14">
        <f t="shared" ref="G2" si="0">117+16+7</f>
        <v>140</v>
      </c>
      <c r="H2" s="14">
        <v>117</v>
      </c>
      <c r="I2" s="16">
        <f>Franchiseheader_count4[[#This Row],[Total IC Clients Served]]/Franchiseheader_count4[[#This Row],[IC Eligible Clients]]</f>
        <v>0.11381322957198443</v>
      </c>
      <c r="J2" s="16">
        <f>Franchiseheader_count4[[#This Row],[Total IC Clients Served]]/Franchiseheader_count4[[#This Row],[Total Subcriptions]]</f>
        <v>0.83571428571428574</v>
      </c>
      <c r="K2" s="16">
        <f>Franchiseheader_count4[[#This Row],[Total IC Clients Served]]/Franchiseheader_count4[[#This Row],[IC Eligible Clients]]</f>
        <v>0.11381322957198443</v>
      </c>
      <c r="L2" s="15">
        <v>110</v>
      </c>
      <c r="M2" s="15"/>
      <c r="N2" s="15"/>
      <c r="O2" s="15"/>
      <c r="P2" s="18">
        <v>0</v>
      </c>
      <c r="Q2" s="15"/>
      <c r="R2" s="15"/>
      <c r="S2" s="17">
        <v>116</v>
      </c>
      <c r="T2" s="18">
        <v>6545</v>
      </c>
      <c r="U2" s="29">
        <f>8.99/24</f>
        <v>0.37458333333333332</v>
      </c>
      <c r="V2" s="18">
        <v>1179</v>
      </c>
      <c r="W2" s="18">
        <v>50</v>
      </c>
      <c r="X2" s="18">
        <v>0</v>
      </c>
      <c r="Y2" s="29">
        <f>1.87/24</f>
        <v>7.7916666666666676E-2</v>
      </c>
      <c r="Z2" s="18">
        <v>12</v>
      </c>
      <c r="AA2" s="18">
        <v>0</v>
      </c>
      <c r="AB2" s="18">
        <v>2</v>
      </c>
      <c r="AC2" s="18">
        <v>0</v>
      </c>
      <c r="AD2" s="19">
        <v>0</v>
      </c>
    </row>
    <row r="3" spans="1:30" s="14" customFormat="1" x14ac:dyDescent="0.3">
      <c r="A3" s="14">
        <v>124</v>
      </c>
      <c r="B3" s="15" t="s">
        <v>18</v>
      </c>
      <c r="C3" s="15" t="s">
        <v>19</v>
      </c>
      <c r="D3" s="14">
        <v>319</v>
      </c>
      <c r="E3" s="14">
        <v>0</v>
      </c>
      <c r="F3" s="14">
        <v>319</v>
      </c>
      <c r="G3" s="14">
        <f>49+21</f>
        <v>70</v>
      </c>
      <c r="H3" s="14">
        <v>49</v>
      </c>
      <c r="I3" s="16">
        <f>Franchiseheader_count4[[#This Row],[Total IC Clients Served]]/Franchiseheader_count4[[#This Row],[IC Eligible Clients]]</f>
        <v>0.15360501567398119</v>
      </c>
      <c r="J3" s="16">
        <f>Franchiseheader_count4[[#This Row],[Total IC Clients Served]]/Franchiseheader_count4[[#This Row],[Total Subcriptions]]</f>
        <v>0.7</v>
      </c>
      <c r="K3" s="16">
        <f>Franchiseheader_count4[[#This Row],[Total IC Clients Served]]/Franchiseheader_count4[[#This Row],[IC Eligible Clients]]</f>
        <v>0.15360501567398119</v>
      </c>
      <c r="L3" s="15">
        <v>49</v>
      </c>
      <c r="M3" s="15"/>
      <c r="N3" s="15"/>
      <c r="O3" s="15"/>
      <c r="P3" s="21">
        <v>9</v>
      </c>
      <c r="Q3" s="15"/>
      <c r="R3" s="15"/>
      <c r="S3" s="20">
        <v>124</v>
      </c>
      <c r="T3" s="21">
        <v>5320</v>
      </c>
      <c r="U3" s="30">
        <f>18.4/24</f>
        <v>0.76666666666666661</v>
      </c>
      <c r="V3" s="21">
        <v>1785</v>
      </c>
      <c r="W3" s="21">
        <v>18</v>
      </c>
      <c r="X3" s="21">
        <v>0</v>
      </c>
      <c r="Y3" s="30">
        <v>0</v>
      </c>
      <c r="Z3" s="21">
        <v>26</v>
      </c>
      <c r="AA3" s="21">
        <v>0</v>
      </c>
      <c r="AB3" s="21">
        <v>1</v>
      </c>
      <c r="AC3" s="21">
        <v>9</v>
      </c>
      <c r="AD3" s="22">
        <v>0</v>
      </c>
    </row>
    <row r="4" spans="1:30" s="14" customFormat="1" x14ac:dyDescent="0.3">
      <c r="A4" s="14">
        <v>126</v>
      </c>
      <c r="E4" s="14">
        <v>0</v>
      </c>
      <c r="G4" s="14">
        <f>175+35</f>
        <v>210</v>
      </c>
      <c r="H4" s="14">
        <v>175</v>
      </c>
      <c r="I4" s="16"/>
      <c r="J4" s="16">
        <f>Franchiseheader_count4[[#This Row],[Total IC Clients Served]]/Franchiseheader_count4[[#This Row],[Total Subcriptions]]</f>
        <v>0.83333333333333337</v>
      </c>
      <c r="K4" s="16"/>
      <c r="L4" s="15">
        <v>140</v>
      </c>
      <c r="M4" s="15"/>
      <c r="N4" s="15"/>
      <c r="O4" s="15"/>
      <c r="P4" s="18">
        <v>18</v>
      </c>
      <c r="Q4" s="15"/>
      <c r="R4" s="15"/>
      <c r="S4" s="17">
        <v>126</v>
      </c>
      <c r="T4" s="18">
        <v>6930</v>
      </c>
      <c r="U4" s="29">
        <f>22.78/24</f>
        <v>0.94916666666666671</v>
      </c>
      <c r="V4" s="18">
        <v>1295</v>
      </c>
      <c r="W4" s="18">
        <v>22</v>
      </c>
      <c r="X4" s="18">
        <v>2</v>
      </c>
      <c r="Y4" s="29">
        <f>31.65/24</f>
        <v>1.3187499999999999</v>
      </c>
      <c r="Z4" s="18">
        <v>1</v>
      </c>
      <c r="AA4" s="18">
        <v>0</v>
      </c>
      <c r="AB4" s="18">
        <v>83</v>
      </c>
      <c r="AC4" s="18">
        <v>18</v>
      </c>
      <c r="AD4" s="19">
        <v>0</v>
      </c>
    </row>
    <row r="5" spans="1:30" s="14" customFormat="1" x14ac:dyDescent="0.3">
      <c r="A5" s="14">
        <v>132</v>
      </c>
      <c r="B5" s="15" t="s">
        <v>21</v>
      </c>
      <c r="C5" s="15" t="s">
        <v>22</v>
      </c>
      <c r="D5" s="14">
        <v>490</v>
      </c>
      <c r="E5" s="14">
        <v>0</v>
      </c>
      <c r="F5" s="14">
        <v>490</v>
      </c>
      <c r="G5" s="14">
        <v>91</v>
      </c>
      <c r="H5" s="14">
        <v>80</v>
      </c>
      <c r="I5" s="16">
        <f>Franchiseheader_count4[[#This Row],[Total IC Clients Served]]/Franchiseheader_count4[[#This Row],[IC Eligible Clients]]</f>
        <v>0.16326530612244897</v>
      </c>
      <c r="J5" s="16">
        <f>Franchiseheader_count4[[#This Row],[Total IC Clients Served]]/Franchiseheader_count4[[#This Row],[Total Subcriptions]]</f>
        <v>0.87912087912087911</v>
      </c>
      <c r="K5" s="16">
        <f>Franchiseheader_count4[[#This Row],[Total IC Clients Served]]/Franchiseheader_count4[[#This Row],[IC Eligible Clients]]</f>
        <v>0.16326530612244897</v>
      </c>
      <c r="L5" s="15">
        <v>73</v>
      </c>
      <c r="M5" s="15"/>
      <c r="N5" s="15"/>
      <c r="O5" s="15"/>
      <c r="P5" s="21">
        <v>14</v>
      </c>
      <c r="Q5" s="15"/>
      <c r="R5" s="15"/>
      <c r="S5" s="20">
        <v>132</v>
      </c>
      <c r="T5" s="21">
        <v>5060</v>
      </c>
      <c r="U5" s="30">
        <f>6.71/24</f>
        <v>0.27958333333333335</v>
      </c>
      <c r="V5" s="21">
        <v>644</v>
      </c>
      <c r="W5" s="21">
        <v>33</v>
      </c>
      <c r="X5" s="21">
        <v>2</v>
      </c>
      <c r="Y5" s="30">
        <f>1.64/24</f>
        <v>6.8333333333333329E-2</v>
      </c>
      <c r="Z5" s="21">
        <v>42</v>
      </c>
      <c r="AA5" s="21">
        <v>0</v>
      </c>
      <c r="AB5" s="21">
        <v>1</v>
      </c>
      <c r="AC5" s="21">
        <v>14</v>
      </c>
      <c r="AD5" s="22">
        <v>0</v>
      </c>
    </row>
    <row r="6" spans="1:30" s="14" customFormat="1" x14ac:dyDescent="0.3">
      <c r="A6" s="14">
        <v>134</v>
      </c>
      <c r="E6" s="14">
        <v>0</v>
      </c>
      <c r="G6" s="14">
        <v>70</v>
      </c>
      <c r="H6" s="14">
        <v>70</v>
      </c>
      <c r="I6" s="16"/>
      <c r="J6" s="16">
        <f>Franchiseheader_count4[[#This Row],[Total IC Clients Served]]/Franchiseheader_count4[[#This Row],[Total Subcriptions]]</f>
        <v>1</v>
      </c>
      <c r="K6" s="16"/>
      <c r="L6" s="15">
        <v>56</v>
      </c>
      <c r="M6" s="15"/>
      <c r="N6" s="15"/>
      <c r="O6" s="15"/>
      <c r="P6" s="18">
        <v>0</v>
      </c>
      <c r="Q6" s="15"/>
      <c r="R6" s="15"/>
      <c r="S6" s="17">
        <v>134</v>
      </c>
      <c r="T6" s="18">
        <v>3150</v>
      </c>
      <c r="U6" s="29">
        <f>0.44/24</f>
        <v>1.8333333333333333E-2</v>
      </c>
      <c r="V6" s="18">
        <v>462</v>
      </c>
      <c r="W6" s="18">
        <v>33</v>
      </c>
      <c r="X6" s="18">
        <v>0</v>
      </c>
      <c r="Y6" s="29">
        <f>28.45/24</f>
        <v>1.1854166666666666</v>
      </c>
      <c r="Z6" s="18">
        <v>11</v>
      </c>
      <c r="AA6" s="18">
        <v>0</v>
      </c>
      <c r="AB6" s="18">
        <v>1</v>
      </c>
      <c r="AC6" s="18">
        <v>0</v>
      </c>
      <c r="AD6" s="19">
        <v>0</v>
      </c>
    </row>
    <row r="7" spans="1:30" s="14" customFormat="1" x14ac:dyDescent="0.3">
      <c r="A7" s="14">
        <v>144</v>
      </c>
      <c r="E7" s="14">
        <v>0</v>
      </c>
      <c r="G7" s="14">
        <f>42+28</f>
        <v>70</v>
      </c>
      <c r="H7" s="14">
        <v>42</v>
      </c>
      <c r="I7" s="16"/>
      <c r="J7" s="16">
        <f>Franchiseheader_count4[[#This Row],[Total IC Clients Served]]/Franchiseheader_count4[[#This Row],[Total Subcriptions]]</f>
        <v>0.6</v>
      </c>
      <c r="K7" s="16"/>
      <c r="L7" s="15">
        <v>35</v>
      </c>
      <c r="M7" s="15"/>
      <c r="N7" s="15"/>
      <c r="O7" s="15"/>
      <c r="P7" s="21">
        <v>0</v>
      </c>
      <c r="Q7" s="15"/>
      <c r="R7" s="15"/>
      <c r="S7" s="20">
        <v>144</v>
      </c>
      <c r="T7" s="21">
        <v>2450</v>
      </c>
      <c r="U7" s="30">
        <f>2.75/24</f>
        <v>0.11458333333333333</v>
      </c>
      <c r="V7" s="21">
        <v>770</v>
      </c>
      <c r="W7" s="21">
        <v>19</v>
      </c>
      <c r="X7" s="21">
        <v>0</v>
      </c>
      <c r="Y7" s="30">
        <f>14.31/24</f>
        <v>0.59625000000000006</v>
      </c>
      <c r="Z7" s="21">
        <v>0</v>
      </c>
      <c r="AA7" s="21">
        <v>0</v>
      </c>
      <c r="AB7" s="21">
        <v>0</v>
      </c>
      <c r="AC7" s="21">
        <v>0</v>
      </c>
      <c r="AD7" s="22">
        <v>0</v>
      </c>
    </row>
    <row r="8" spans="1:30" s="14" customFormat="1" x14ac:dyDescent="0.3">
      <c r="A8" s="14">
        <v>147</v>
      </c>
      <c r="B8" s="15" t="s">
        <v>33</v>
      </c>
      <c r="C8" s="15" t="s">
        <v>34</v>
      </c>
      <c r="D8" s="14">
        <v>413</v>
      </c>
      <c r="E8" s="14">
        <v>0</v>
      </c>
      <c r="F8" s="14">
        <v>413</v>
      </c>
      <c r="G8" s="14">
        <v>7</v>
      </c>
      <c r="H8" s="14">
        <v>7</v>
      </c>
      <c r="I8" s="16">
        <f>Franchiseheader_count4[[#This Row],[Total IC Clients Served]]/Franchiseheader_count4[[#This Row],[IC Eligible Clients]]</f>
        <v>1.6949152542372881E-2</v>
      </c>
      <c r="J8" s="16">
        <f>Franchiseheader_count4[[#This Row],[Total IC Clients Served]]/Franchiseheader_count4[[#This Row],[Total Subcriptions]]</f>
        <v>1</v>
      </c>
      <c r="K8" s="16">
        <f>Franchiseheader_count4[[#This Row],[Total IC Clients Served]]/Franchiseheader_count4[[#This Row],[IC Eligible Clients]]</f>
        <v>1.6949152542372881E-2</v>
      </c>
      <c r="L8" s="15">
        <v>7</v>
      </c>
      <c r="M8" s="15"/>
      <c r="N8" s="15"/>
      <c r="O8" s="15"/>
      <c r="P8" s="18">
        <v>1</v>
      </c>
      <c r="Q8" s="15"/>
      <c r="R8" s="15"/>
      <c r="S8" s="17">
        <v>147</v>
      </c>
      <c r="T8" s="18">
        <v>9485</v>
      </c>
      <c r="U8" s="29">
        <v>0</v>
      </c>
      <c r="V8" s="18">
        <v>2282</v>
      </c>
      <c r="W8" s="18">
        <v>6</v>
      </c>
      <c r="X8" s="18">
        <v>0</v>
      </c>
      <c r="Y8" s="29">
        <v>0</v>
      </c>
      <c r="Z8" s="18">
        <v>0</v>
      </c>
      <c r="AA8" s="18">
        <v>1</v>
      </c>
      <c r="AB8" s="18">
        <v>0</v>
      </c>
      <c r="AC8" s="18">
        <v>1</v>
      </c>
      <c r="AD8" s="19">
        <v>0</v>
      </c>
    </row>
    <row r="9" spans="1:30" s="14" customFormat="1" x14ac:dyDescent="0.3">
      <c r="A9" s="14">
        <v>148</v>
      </c>
      <c r="B9" s="15" t="s">
        <v>35</v>
      </c>
      <c r="C9" s="15" t="s">
        <v>36</v>
      </c>
      <c r="D9" s="14">
        <v>1665</v>
      </c>
      <c r="E9" s="14">
        <v>0</v>
      </c>
      <c r="F9" s="14">
        <v>1665</v>
      </c>
      <c r="G9" s="14">
        <f>994+7+70</f>
        <v>1071</v>
      </c>
      <c r="H9" s="14">
        <v>994</v>
      </c>
      <c r="I9" s="16">
        <f>Franchiseheader_count4[[#This Row],[Total IC Clients Served]]/Franchiseheader_count4[[#This Row],[IC Eligible Clients]]</f>
        <v>0.59699699699699704</v>
      </c>
      <c r="J9" s="16">
        <f>Franchiseheader_count4[[#This Row],[Total IC Clients Served]]/Franchiseheader_count4[[#This Row],[Total Subcriptions]]</f>
        <v>0.92810457516339873</v>
      </c>
      <c r="K9" s="16">
        <f>Franchiseheader_count4[[#This Row],[Total IC Clients Served]]/Franchiseheader_count4[[#This Row],[IC Eligible Clients]]</f>
        <v>0.59699699699699704</v>
      </c>
      <c r="L9" s="15">
        <v>931</v>
      </c>
      <c r="M9" s="15"/>
      <c r="N9" s="15"/>
      <c r="O9" s="15"/>
      <c r="P9" s="21">
        <v>31</v>
      </c>
      <c r="Q9" s="15"/>
      <c r="R9" s="15"/>
      <c r="S9" s="20">
        <v>148</v>
      </c>
      <c r="T9" s="21">
        <v>47420</v>
      </c>
      <c r="U9" s="30">
        <f>19.5/24</f>
        <v>0.8125</v>
      </c>
      <c r="V9" s="21">
        <v>5438</v>
      </c>
      <c r="W9" s="21">
        <v>466</v>
      </c>
      <c r="X9" s="21">
        <v>48</v>
      </c>
      <c r="Y9" s="30">
        <f>65.6/24</f>
        <v>2.7333333333333329</v>
      </c>
      <c r="Z9" s="21">
        <v>70</v>
      </c>
      <c r="AA9" s="21">
        <v>0</v>
      </c>
      <c r="AB9" s="21">
        <v>4</v>
      </c>
      <c r="AC9" s="21">
        <v>31</v>
      </c>
      <c r="AD9" s="22">
        <v>0</v>
      </c>
    </row>
    <row r="10" spans="1:30" s="14" customFormat="1" x14ac:dyDescent="0.3">
      <c r="A10" s="14">
        <v>149</v>
      </c>
      <c r="B10" s="15" t="s">
        <v>37</v>
      </c>
      <c r="C10" s="15" t="s">
        <v>38</v>
      </c>
      <c r="D10" s="14">
        <v>1249</v>
      </c>
      <c r="E10" s="14">
        <v>0</v>
      </c>
      <c r="F10" s="14">
        <v>1249</v>
      </c>
      <c r="G10" s="14">
        <v>7</v>
      </c>
      <c r="H10" s="14">
        <v>7</v>
      </c>
      <c r="I10" s="16">
        <f>Franchiseheader_count4[[#This Row],[Total IC Clients Served]]/Franchiseheader_count4[[#This Row],[IC Eligible Clients]]</f>
        <v>5.6044835868694952E-3</v>
      </c>
      <c r="J10" s="16">
        <f>Franchiseheader_count4[[#This Row],[Total IC Clients Served]]/Franchiseheader_count4[[#This Row],[Total Subcriptions]]</f>
        <v>1</v>
      </c>
      <c r="K10" s="16">
        <f>Franchiseheader_count4[[#This Row],[Total IC Clients Served]]/Franchiseheader_count4[[#This Row],[IC Eligible Clients]]</f>
        <v>5.6044835868694952E-3</v>
      </c>
      <c r="L10" s="15">
        <v>7</v>
      </c>
      <c r="M10" s="15"/>
      <c r="N10" s="15"/>
      <c r="O10" s="15"/>
      <c r="P10" s="18">
        <v>0</v>
      </c>
      <c r="Q10" s="15"/>
      <c r="R10" s="15"/>
      <c r="S10" s="17">
        <v>149</v>
      </c>
      <c r="T10" s="18">
        <v>4690</v>
      </c>
      <c r="U10" s="29">
        <v>0</v>
      </c>
      <c r="V10" s="18">
        <v>1057</v>
      </c>
      <c r="W10" s="18">
        <v>0</v>
      </c>
      <c r="X10" s="18">
        <v>0</v>
      </c>
      <c r="Y10" s="29">
        <v>0</v>
      </c>
      <c r="Z10" s="18">
        <v>4</v>
      </c>
      <c r="AA10" s="18">
        <v>0</v>
      </c>
      <c r="AB10" s="18">
        <v>0</v>
      </c>
      <c r="AC10" s="18">
        <v>0</v>
      </c>
      <c r="AD10" s="19">
        <v>0</v>
      </c>
    </row>
    <row r="11" spans="1:30" s="14" customFormat="1" x14ac:dyDescent="0.3">
      <c r="A11" s="14">
        <v>150</v>
      </c>
      <c r="B11" s="15" t="s">
        <v>56</v>
      </c>
      <c r="C11" s="15" t="s">
        <v>57</v>
      </c>
      <c r="D11" s="14">
        <v>730</v>
      </c>
      <c r="E11" s="14" t="s">
        <v>62</v>
      </c>
      <c r="G11" s="14">
        <f>103+37</f>
        <v>140</v>
      </c>
      <c r="H11" s="14">
        <v>103</v>
      </c>
      <c r="I11" s="16"/>
      <c r="J11" s="16">
        <f>Franchiseheader_count4[[#This Row],[Total IC Clients Served]]/Franchiseheader_count4[[#This Row],[Total Subcriptions]]</f>
        <v>0.73571428571428577</v>
      </c>
      <c r="K11" s="16"/>
      <c r="L11" s="15">
        <v>82</v>
      </c>
      <c r="M11" s="15"/>
      <c r="N11" s="15"/>
      <c r="O11" s="15"/>
      <c r="P11" s="21">
        <v>8</v>
      </c>
      <c r="Q11" s="15"/>
      <c r="R11" s="15"/>
      <c r="S11" s="20">
        <v>150</v>
      </c>
      <c r="T11" s="21">
        <v>5980</v>
      </c>
      <c r="U11" s="30">
        <f>56.19/24</f>
        <v>2.3412500000000001</v>
      </c>
      <c r="V11" s="21">
        <v>3124</v>
      </c>
      <c r="W11" s="21">
        <v>44</v>
      </c>
      <c r="X11" s="21">
        <v>0</v>
      </c>
      <c r="Y11" s="30">
        <f>6.25/24</f>
        <v>0.26041666666666669</v>
      </c>
      <c r="Z11" s="21">
        <v>59</v>
      </c>
      <c r="AA11" s="21">
        <v>0</v>
      </c>
      <c r="AB11" s="21">
        <v>3</v>
      </c>
      <c r="AC11" s="21">
        <v>8</v>
      </c>
      <c r="AD11" s="22">
        <v>0</v>
      </c>
    </row>
    <row r="12" spans="1:30" s="14" customFormat="1" x14ac:dyDescent="0.3">
      <c r="A12" s="14">
        <v>158</v>
      </c>
      <c r="B12" s="15"/>
      <c r="C12" s="15"/>
      <c r="G12" s="15">
        <f>168+14+28</f>
        <v>210</v>
      </c>
      <c r="H12" s="14">
        <v>168</v>
      </c>
      <c r="I12" s="24"/>
      <c r="J12" s="16">
        <f>Franchiseheader_count4[[#This Row],[Total IC Clients Served]]/Franchiseheader_count4[[#This Row],[Total Subcriptions]]</f>
        <v>0.8</v>
      </c>
      <c r="K12" s="24"/>
      <c r="L12" s="15">
        <v>168</v>
      </c>
      <c r="M12" s="15"/>
      <c r="N12" s="15"/>
      <c r="O12" s="15"/>
      <c r="P12" s="18">
        <v>4</v>
      </c>
      <c r="Q12" s="15"/>
      <c r="R12" s="15"/>
      <c r="S12" s="17">
        <v>158</v>
      </c>
      <c r="T12" s="18">
        <v>7000</v>
      </c>
      <c r="U12" s="29">
        <f>46.77/24</f>
        <v>1.9487500000000002</v>
      </c>
      <c r="V12" s="18">
        <v>1816</v>
      </c>
      <c r="W12" s="18">
        <v>75</v>
      </c>
      <c r="X12" s="18">
        <v>7</v>
      </c>
      <c r="Y12" s="29">
        <f>8.56/24</f>
        <v>0.35666666666666669</v>
      </c>
      <c r="Z12" s="18">
        <v>7</v>
      </c>
      <c r="AA12" s="18">
        <v>0</v>
      </c>
      <c r="AB12" s="18">
        <v>7</v>
      </c>
      <c r="AC12" s="18">
        <v>4</v>
      </c>
      <c r="AD12" s="19">
        <v>0</v>
      </c>
    </row>
    <row r="13" spans="1:30" s="14" customFormat="1" x14ac:dyDescent="0.3">
      <c r="A13" s="14">
        <v>169</v>
      </c>
      <c r="B13" s="15" t="s">
        <v>58</v>
      </c>
      <c r="C13" s="15" t="s">
        <v>59</v>
      </c>
      <c r="D13" s="14">
        <v>342</v>
      </c>
      <c r="E13" s="14">
        <v>0</v>
      </c>
      <c r="F13" s="14">
        <v>342</v>
      </c>
      <c r="G13" s="15">
        <f>35+28+7</f>
        <v>70</v>
      </c>
      <c r="H13" s="14">
        <v>35</v>
      </c>
      <c r="I13" s="23">
        <f>H13/F13</f>
        <v>0.1023391812865497</v>
      </c>
      <c r="J13" s="16">
        <f>H13/G13</f>
        <v>0.5</v>
      </c>
      <c r="K13" s="16">
        <f>H13/F13</f>
        <v>0.1023391812865497</v>
      </c>
      <c r="L13" s="15">
        <v>28</v>
      </c>
      <c r="M13" s="15"/>
      <c r="N13" s="15"/>
      <c r="O13" s="15"/>
      <c r="P13" s="21">
        <v>0</v>
      </c>
      <c r="Q13" s="15"/>
      <c r="R13" s="15"/>
      <c r="S13" s="20">
        <v>169</v>
      </c>
      <c r="T13" s="21">
        <v>2555</v>
      </c>
      <c r="U13" s="30">
        <f>0.17/24</f>
        <v>7.0833333333333338E-3</v>
      </c>
      <c r="V13" s="21">
        <v>363</v>
      </c>
      <c r="W13" s="21">
        <v>17</v>
      </c>
      <c r="X13" s="21">
        <v>0</v>
      </c>
      <c r="Y13" s="30">
        <v>0</v>
      </c>
      <c r="Z13" s="21">
        <v>16</v>
      </c>
      <c r="AA13" s="21">
        <v>0</v>
      </c>
      <c r="AB13" s="21">
        <v>3</v>
      </c>
      <c r="AC13" s="21">
        <v>0</v>
      </c>
      <c r="AD13" s="22">
        <v>0</v>
      </c>
    </row>
    <row r="14" spans="1:30" s="14" customFormat="1" x14ac:dyDescent="0.3">
      <c r="A14" s="25">
        <v>181</v>
      </c>
      <c r="B14" s="26" t="s">
        <v>54</v>
      </c>
      <c r="C14" s="26" t="s">
        <v>55</v>
      </c>
      <c r="D14" s="25">
        <v>389</v>
      </c>
      <c r="E14" s="25">
        <v>0</v>
      </c>
      <c r="F14" s="25">
        <v>389</v>
      </c>
      <c r="G14" s="26">
        <f>160+120</f>
        <v>280</v>
      </c>
      <c r="H14" s="25">
        <v>160</v>
      </c>
      <c r="I14" s="27">
        <f>H14/F14</f>
        <v>0.41131105398457585</v>
      </c>
      <c r="J14" s="28">
        <f>H14/G14</f>
        <v>0.5714285714285714</v>
      </c>
      <c r="K14" s="28">
        <f>H14/F14</f>
        <v>0.41131105398457585</v>
      </c>
      <c r="L14" s="26">
        <v>132</v>
      </c>
      <c r="M14" s="26"/>
      <c r="N14" s="15"/>
      <c r="O14" s="15"/>
      <c r="P14" s="18">
        <v>8</v>
      </c>
      <c r="Q14" s="15"/>
      <c r="R14" s="15"/>
      <c r="S14" s="17">
        <v>181</v>
      </c>
      <c r="T14" s="18">
        <v>6115</v>
      </c>
      <c r="U14" s="29">
        <f>15.55/24</f>
        <v>0.6479166666666667</v>
      </c>
      <c r="V14" s="18">
        <v>1883</v>
      </c>
      <c r="W14" s="18">
        <v>71</v>
      </c>
      <c r="X14" s="18">
        <v>0</v>
      </c>
      <c r="Y14" s="29">
        <f>47.16/24</f>
        <v>1.9649999999999999</v>
      </c>
      <c r="Z14" s="18">
        <v>62</v>
      </c>
      <c r="AA14" s="18">
        <v>0</v>
      </c>
      <c r="AB14" s="18">
        <v>6</v>
      </c>
      <c r="AC14" s="18">
        <v>8</v>
      </c>
      <c r="AD14" s="1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AFA4-65BF-4BEB-9752-7F8CD99D5BB0}">
  <dimension ref="A1:AD10"/>
  <sheetViews>
    <sheetView workbookViewId="0">
      <selection activeCell="M1" sqref="M1:R10"/>
    </sheetView>
  </sheetViews>
  <sheetFormatPr defaultRowHeight="14.4" x14ac:dyDescent="0.3"/>
  <sheetData>
    <row r="1" spans="1:30" ht="28.2" customHeight="1" x14ac:dyDescent="0.3">
      <c r="A1" s="8" t="s">
        <v>51</v>
      </c>
      <c r="B1" s="8" t="s">
        <v>52</v>
      </c>
      <c r="C1" s="8" t="s">
        <v>53</v>
      </c>
      <c r="D1" s="8" t="s">
        <v>60</v>
      </c>
      <c r="E1" s="8" t="s">
        <v>61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68</v>
      </c>
      <c r="L1" s="8" t="s">
        <v>69</v>
      </c>
      <c r="M1" s="8" t="s">
        <v>70</v>
      </c>
      <c r="N1" s="8" t="s">
        <v>71</v>
      </c>
      <c r="O1" s="8" t="s">
        <v>72</v>
      </c>
      <c r="P1" s="8" t="s">
        <v>73</v>
      </c>
      <c r="Q1" s="8" t="s">
        <v>74</v>
      </c>
      <c r="R1" s="8" t="s">
        <v>75</v>
      </c>
      <c r="S1" s="9" t="s">
        <v>39</v>
      </c>
      <c r="T1" s="10" t="s">
        <v>40</v>
      </c>
      <c r="U1" s="10" t="s">
        <v>41</v>
      </c>
      <c r="V1" s="10" t="s">
        <v>46</v>
      </c>
      <c r="W1" s="10" t="s">
        <v>42</v>
      </c>
      <c r="X1" s="10" t="s">
        <v>43</v>
      </c>
      <c r="Y1" s="10" t="s">
        <v>44</v>
      </c>
      <c r="Z1" s="10" t="s">
        <v>45</v>
      </c>
      <c r="AA1" s="10" t="s">
        <v>47</v>
      </c>
      <c r="AB1" s="10" t="s">
        <v>48</v>
      </c>
      <c r="AC1" s="10" t="s">
        <v>49</v>
      </c>
      <c r="AD1" s="11" t="s">
        <v>50</v>
      </c>
    </row>
    <row r="2" spans="1:30" s="14" customFormat="1" x14ac:dyDescent="0.3">
      <c r="A2" s="14">
        <v>116</v>
      </c>
      <c r="B2" s="15" t="s">
        <v>8</v>
      </c>
      <c r="C2" s="15" t="s">
        <v>9</v>
      </c>
      <c r="D2" s="14">
        <v>1028</v>
      </c>
      <c r="E2" s="14">
        <v>0</v>
      </c>
      <c r="F2" s="14">
        <v>1028</v>
      </c>
      <c r="G2" s="14">
        <f t="shared" ref="G2" si="0">117+16+7</f>
        <v>140</v>
      </c>
      <c r="H2" s="14">
        <v>117</v>
      </c>
      <c r="I2" s="16">
        <f>Franchiseheader_count45[[#This Row],[Total IC Clients Served]]/Franchiseheader_count45[[#This Row],[IC Eligible Clients]]</f>
        <v>0.11381322957198443</v>
      </c>
      <c r="J2" s="16">
        <f>Franchiseheader_count45[[#This Row],[Total IC Clients Served]]/Franchiseheader_count45[[#This Row],[Total Subcriptions]]</f>
        <v>0.83571428571428574</v>
      </c>
      <c r="K2" s="16">
        <f>Franchiseheader_count45[[#This Row],[Total IC Clients Served]]/Franchiseheader_count45[[#This Row],[IC Eligible Clients]]</f>
        <v>0.11381322957198443</v>
      </c>
      <c r="L2" s="15">
        <v>110</v>
      </c>
      <c r="M2" s="15"/>
      <c r="N2" s="15"/>
      <c r="O2" s="15"/>
      <c r="P2" s="18">
        <v>0</v>
      </c>
      <c r="Q2" s="15"/>
      <c r="R2" s="15"/>
      <c r="S2" s="17">
        <v>116</v>
      </c>
      <c r="T2" s="18">
        <v>6545</v>
      </c>
      <c r="U2" s="31">
        <f>8.99</f>
        <v>8.99</v>
      </c>
      <c r="V2" s="18">
        <v>1179</v>
      </c>
      <c r="W2" s="18">
        <v>50</v>
      </c>
      <c r="X2" s="18">
        <v>0</v>
      </c>
      <c r="Y2" s="31">
        <f>1.87</f>
        <v>1.87</v>
      </c>
      <c r="Z2" s="18">
        <v>12</v>
      </c>
      <c r="AA2" s="18">
        <v>0</v>
      </c>
      <c r="AB2" s="18">
        <v>2</v>
      </c>
      <c r="AC2" s="18">
        <v>0</v>
      </c>
      <c r="AD2" s="19">
        <v>0</v>
      </c>
    </row>
    <row r="3" spans="1:30" s="14" customFormat="1" x14ac:dyDescent="0.3">
      <c r="A3" s="14">
        <v>124</v>
      </c>
      <c r="B3" s="15" t="s">
        <v>18</v>
      </c>
      <c r="C3" s="15" t="s">
        <v>19</v>
      </c>
      <c r="D3" s="14">
        <v>319</v>
      </c>
      <c r="E3" s="14">
        <v>0</v>
      </c>
      <c r="F3" s="14">
        <v>319</v>
      </c>
      <c r="G3" s="14">
        <f>49+21</f>
        <v>70</v>
      </c>
      <c r="H3" s="14">
        <v>49</v>
      </c>
      <c r="I3" s="16">
        <f>Franchiseheader_count45[[#This Row],[Total IC Clients Served]]/Franchiseheader_count45[[#This Row],[IC Eligible Clients]]</f>
        <v>0.15360501567398119</v>
      </c>
      <c r="J3" s="16">
        <f>Franchiseheader_count45[[#This Row],[Total IC Clients Served]]/Franchiseheader_count45[[#This Row],[Total Subcriptions]]</f>
        <v>0.7</v>
      </c>
      <c r="K3" s="16">
        <f>Franchiseheader_count45[[#This Row],[Total IC Clients Served]]/Franchiseheader_count45[[#This Row],[IC Eligible Clients]]</f>
        <v>0.15360501567398119</v>
      </c>
      <c r="L3" s="15">
        <v>49</v>
      </c>
      <c r="M3" s="15"/>
      <c r="N3" s="15"/>
      <c r="O3" s="15"/>
      <c r="P3" s="21">
        <v>9</v>
      </c>
      <c r="Q3" s="15"/>
      <c r="R3" s="15"/>
      <c r="S3" s="20">
        <v>124</v>
      </c>
      <c r="T3" s="21">
        <v>5320</v>
      </c>
      <c r="U3" s="32">
        <f>18.4</f>
        <v>18.399999999999999</v>
      </c>
      <c r="V3" s="21">
        <v>1785</v>
      </c>
      <c r="W3" s="21">
        <v>18</v>
      </c>
      <c r="X3" s="21">
        <v>0</v>
      </c>
      <c r="Y3" s="32">
        <v>0</v>
      </c>
      <c r="Z3" s="21">
        <v>26</v>
      </c>
      <c r="AA3" s="21">
        <v>0</v>
      </c>
      <c r="AB3" s="21">
        <v>1</v>
      </c>
      <c r="AC3" s="21">
        <v>9</v>
      </c>
      <c r="AD3" s="22">
        <v>0</v>
      </c>
    </row>
    <row r="4" spans="1:30" s="14" customFormat="1" x14ac:dyDescent="0.3">
      <c r="A4" s="14">
        <v>132</v>
      </c>
      <c r="B4" s="15" t="s">
        <v>21</v>
      </c>
      <c r="C4" s="15" t="s">
        <v>22</v>
      </c>
      <c r="D4" s="14">
        <v>490</v>
      </c>
      <c r="E4" s="14">
        <v>0</v>
      </c>
      <c r="F4" s="14">
        <v>490</v>
      </c>
      <c r="G4" s="14">
        <v>91</v>
      </c>
      <c r="H4" s="14">
        <v>80</v>
      </c>
      <c r="I4" s="16">
        <f>Franchiseheader_count45[[#This Row],[Total IC Clients Served]]/Franchiseheader_count45[[#This Row],[IC Eligible Clients]]</f>
        <v>0.16326530612244897</v>
      </c>
      <c r="J4" s="16">
        <f>Franchiseheader_count45[[#This Row],[Total IC Clients Served]]/Franchiseheader_count45[[#This Row],[Total Subcriptions]]</f>
        <v>0.87912087912087911</v>
      </c>
      <c r="K4" s="16">
        <f>Franchiseheader_count45[[#This Row],[Total IC Clients Served]]/Franchiseheader_count45[[#This Row],[IC Eligible Clients]]</f>
        <v>0.16326530612244897</v>
      </c>
      <c r="L4" s="15">
        <v>73</v>
      </c>
      <c r="M4" s="15"/>
      <c r="N4" s="15"/>
      <c r="O4" s="15"/>
      <c r="P4" s="21">
        <v>14</v>
      </c>
      <c r="Q4" s="15"/>
      <c r="R4" s="15"/>
      <c r="S4" s="20">
        <v>132</v>
      </c>
      <c r="T4" s="21">
        <v>5060</v>
      </c>
      <c r="U4" s="32">
        <f>6.71</f>
        <v>6.71</v>
      </c>
      <c r="V4" s="21">
        <v>644</v>
      </c>
      <c r="W4" s="21">
        <v>33</v>
      </c>
      <c r="X4" s="21">
        <v>2</v>
      </c>
      <c r="Y4" s="32">
        <f>1.64</f>
        <v>1.64</v>
      </c>
      <c r="Z4" s="21">
        <v>42</v>
      </c>
      <c r="AA4" s="21">
        <v>0</v>
      </c>
      <c r="AB4" s="21">
        <v>1</v>
      </c>
      <c r="AC4" s="21">
        <v>14</v>
      </c>
      <c r="AD4" s="22">
        <v>0</v>
      </c>
    </row>
    <row r="5" spans="1:30" s="14" customFormat="1" x14ac:dyDescent="0.3">
      <c r="A5" s="14">
        <v>147</v>
      </c>
      <c r="B5" s="15" t="s">
        <v>33</v>
      </c>
      <c r="C5" s="15" t="s">
        <v>34</v>
      </c>
      <c r="D5" s="14">
        <v>413</v>
      </c>
      <c r="E5" s="14">
        <v>0</v>
      </c>
      <c r="F5" s="14">
        <v>413</v>
      </c>
      <c r="G5" s="14">
        <v>7</v>
      </c>
      <c r="H5" s="14">
        <v>7</v>
      </c>
      <c r="I5" s="16">
        <f>Franchiseheader_count45[[#This Row],[Total IC Clients Served]]/Franchiseheader_count45[[#This Row],[IC Eligible Clients]]</f>
        <v>1.6949152542372881E-2</v>
      </c>
      <c r="J5" s="16">
        <f>Franchiseheader_count45[[#This Row],[Total IC Clients Served]]/Franchiseheader_count45[[#This Row],[Total Subcriptions]]</f>
        <v>1</v>
      </c>
      <c r="K5" s="16">
        <f>Franchiseheader_count45[[#This Row],[Total IC Clients Served]]/Franchiseheader_count45[[#This Row],[IC Eligible Clients]]</f>
        <v>1.6949152542372881E-2</v>
      </c>
      <c r="L5" s="15">
        <v>7</v>
      </c>
      <c r="M5" s="15"/>
      <c r="N5" s="15"/>
      <c r="O5" s="15"/>
      <c r="P5" s="18">
        <v>1</v>
      </c>
      <c r="Q5" s="15"/>
      <c r="R5" s="15"/>
      <c r="S5" s="17">
        <v>147</v>
      </c>
      <c r="T5" s="18">
        <v>9485</v>
      </c>
      <c r="U5" s="31">
        <v>0</v>
      </c>
      <c r="V5" s="18">
        <v>2282</v>
      </c>
      <c r="W5" s="18">
        <v>6</v>
      </c>
      <c r="X5" s="18">
        <v>0</v>
      </c>
      <c r="Y5" s="31">
        <v>0</v>
      </c>
      <c r="Z5" s="18">
        <v>0</v>
      </c>
      <c r="AA5" s="18">
        <v>1</v>
      </c>
      <c r="AB5" s="18">
        <v>0</v>
      </c>
      <c r="AC5" s="18">
        <v>1</v>
      </c>
      <c r="AD5" s="19">
        <v>0</v>
      </c>
    </row>
    <row r="6" spans="1:30" s="14" customFormat="1" x14ac:dyDescent="0.3">
      <c r="A6" s="14">
        <v>148</v>
      </c>
      <c r="B6" s="15" t="s">
        <v>35</v>
      </c>
      <c r="C6" s="15" t="s">
        <v>36</v>
      </c>
      <c r="D6" s="14">
        <v>1665</v>
      </c>
      <c r="E6" s="14">
        <v>0</v>
      </c>
      <c r="F6" s="14">
        <v>1665</v>
      </c>
      <c r="G6" s="14">
        <f>994+7+70</f>
        <v>1071</v>
      </c>
      <c r="H6" s="14">
        <v>994</v>
      </c>
      <c r="I6" s="16">
        <f>Franchiseheader_count45[[#This Row],[Total IC Clients Served]]/Franchiseheader_count45[[#This Row],[IC Eligible Clients]]</f>
        <v>0.59699699699699704</v>
      </c>
      <c r="J6" s="16">
        <f>Franchiseheader_count45[[#This Row],[Total IC Clients Served]]/Franchiseheader_count45[[#This Row],[Total Subcriptions]]</f>
        <v>0.92810457516339873</v>
      </c>
      <c r="K6" s="16">
        <f>Franchiseheader_count45[[#This Row],[Total IC Clients Served]]/Franchiseheader_count45[[#This Row],[IC Eligible Clients]]</f>
        <v>0.59699699699699704</v>
      </c>
      <c r="L6" s="15">
        <v>931</v>
      </c>
      <c r="M6" s="15"/>
      <c r="N6" s="15"/>
      <c r="O6" s="15"/>
      <c r="P6" s="21">
        <v>31</v>
      </c>
      <c r="Q6" s="15"/>
      <c r="R6" s="15"/>
      <c r="S6" s="20">
        <v>148</v>
      </c>
      <c r="T6" s="21">
        <v>47420</v>
      </c>
      <c r="U6" s="32">
        <f>19.5</f>
        <v>19.5</v>
      </c>
      <c r="V6" s="21">
        <v>5438</v>
      </c>
      <c r="W6" s="21">
        <v>466</v>
      </c>
      <c r="X6" s="21">
        <v>48</v>
      </c>
      <c r="Y6" s="32">
        <f>65.6</f>
        <v>65.599999999999994</v>
      </c>
      <c r="Z6" s="21">
        <v>70</v>
      </c>
      <c r="AA6" s="21">
        <v>0</v>
      </c>
      <c r="AB6" s="21">
        <v>4</v>
      </c>
      <c r="AC6" s="21">
        <v>31</v>
      </c>
      <c r="AD6" s="22">
        <v>0</v>
      </c>
    </row>
    <row r="7" spans="1:30" s="14" customFormat="1" x14ac:dyDescent="0.3">
      <c r="A7" s="14">
        <v>149</v>
      </c>
      <c r="B7" s="15" t="s">
        <v>37</v>
      </c>
      <c r="C7" s="15" t="s">
        <v>38</v>
      </c>
      <c r="D7" s="14">
        <v>1249</v>
      </c>
      <c r="E7" s="14">
        <v>0</v>
      </c>
      <c r="F7" s="14">
        <v>1249</v>
      </c>
      <c r="G7" s="14">
        <v>7</v>
      </c>
      <c r="H7" s="14">
        <v>7</v>
      </c>
      <c r="I7" s="16">
        <f>Franchiseheader_count45[[#This Row],[Total IC Clients Served]]/Franchiseheader_count45[[#This Row],[IC Eligible Clients]]</f>
        <v>5.6044835868694952E-3</v>
      </c>
      <c r="J7" s="16">
        <f>Franchiseheader_count45[[#This Row],[Total IC Clients Served]]/Franchiseheader_count45[[#This Row],[Total Subcriptions]]</f>
        <v>1</v>
      </c>
      <c r="K7" s="16">
        <f>Franchiseheader_count45[[#This Row],[Total IC Clients Served]]/Franchiseheader_count45[[#This Row],[IC Eligible Clients]]</f>
        <v>5.6044835868694952E-3</v>
      </c>
      <c r="L7" s="15">
        <v>7</v>
      </c>
      <c r="M7" s="15"/>
      <c r="N7" s="15"/>
      <c r="O7" s="15"/>
      <c r="P7" s="18">
        <v>0</v>
      </c>
      <c r="Q7" s="15"/>
      <c r="R7" s="15"/>
      <c r="S7" s="17">
        <v>149</v>
      </c>
      <c r="T7" s="18">
        <v>4690</v>
      </c>
      <c r="U7" s="31">
        <v>0</v>
      </c>
      <c r="V7" s="18">
        <v>1057</v>
      </c>
      <c r="W7" s="18">
        <v>0</v>
      </c>
      <c r="X7" s="18">
        <v>0</v>
      </c>
      <c r="Y7" s="31">
        <v>0</v>
      </c>
      <c r="Z7" s="18">
        <v>4</v>
      </c>
      <c r="AA7" s="18">
        <v>0</v>
      </c>
      <c r="AB7" s="18">
        <v>0</v>
      </c>
      <c r="AC7" s="18">
        <v>0</v>
      </c>
      <c r="AD7" s="19">
        <v>0</v>
      </c>
    </row>
    <row r="8" spans="1:30" s="14" customFormat="1" x14ac:dyDescent="0.3">
      <c r="A8" s="14">
        <v>150</v>
      </c>
      <c r="B8" s="15" t="s">
        <v>56</v>
      </c>
      <c r="C8" s="15" t="s">
        <v>57</v>
      </c>
      <c r="D8" s="14">
        <v>730</v>
      </c>
      <c r="E8" s="14" t="s">
        <v>62</v>
      </c>
      <c r="G8" s="14">
        <f>103+37</f>
        <v>140</v>
      </c>
      <c r="H8" s="14">
        <v>103</v>
      </c>
      <c r="I8" s="16"/>
      <c r="J8" s="16">
        <f>Franchiseheader_count45[[#This Row],[Total IC Clients Served]]/Franchiseheader_count45[[#This Row],[Total Subcriptions]]</f>
        <v>0.73571428571428577</v>
      </c>
      <c r="K8" s="16"/>
      <c r="L8" s="15">
        <v>82</v>
      </c>
      <c r="M8" s="15"/>
      <c r="N8" s="15"/>
      <c r="O8" s="15"/>
      <c r="P8" s="21">
        <v>8</v>
      </c>
      <c r="Q8" s="15"/>
      <c r="R8" s="15"/>
      <c r="S8" s="20">
        <v>150</v>
      </c>
      <c r="T8" s="21">
        <v>5980</v>
      </c>
      <c r="U8" s="32">
        <f>56.19</f>
        <v>56.19</v>
      </c>
      <c r="V8" s="21">
        <v>3124</v>
      </c>
      <c r="W8" s="21">
        <v>44</v>
      </c>
      <c r="X8" s="21">
        <v>0</v>
      </c>
      <c r="Y8" s="32">
        <f>6.25</f>
        <v>6.25</v>
      </c>
      <c r="Z8" s="21">
        <v>59</v>
      </c>
      <c r="AA8" s="21">
        <v>0</v>
      </c>
      <c r="AB8" s="21">
        <v>3</v>
      </c>
      <c r="AC8" s="21">
        <v>8</v>
      </c>
      <c r="AD8" s="22">
        <v>0</v>
      </c>
    </row>
    <row r="9" spans="1:30" s="14" customFormat="1" x14ac:dyDescent="0.3">
      <c r="A9" s="14">
        <v>169</v>
      </c>
      <c r="B9" s="15" t="s">
        <v>58</v>
      </c>
      <c r="C9" s="15" t="s">
        <v>59</v>
      </c>
      <c r="D9" s="14">
        <v>342</v>
      </c>
      <c r="E9" s="14">
        <v>0</v>
      </c>
      <c r="F9" s="14">
        <v>342</v>
      </c>
      <c r="G9" s="15">
        <f>35+28+7</f>
        <v>70</v>
      </c>
      <c r="H9" s="14">
        <v>35</v>
      </c>
      <c r="I9" s="23">
        <f>H9/F9</f>
        <v>0.1023391812865497</v>
      </c>
      <c r="J9" s="16">
        <f>H9/G9</f>
        <v>0.5</v>
      </c>
      <c r="K9" s="16">
        <f>H9/F9</f>
        <v>0.1023391812865497</v>
      </c>
      <c r="L9" s="15">
        <v>28</v>
      </c>
      <c r="M9" s="15"/>
      <c r="N9" s="15"/>
      <c r="O9" s="15"/>
      <c r="P9" s="21">
        <v>0</v>
      </c>
      <c r="Q9" s="15"/>
      <c r="R9" s="15"/>
      <c r="S9" s="20">
        <v>169</v>
      </c>
      <c r="T9" s="21">
        <v>2555</v>
      </c>
      <c r="U9" s="32">
        <f>0.17</f>
        <v>0.17</v>
      </c>
      <c r="V9" s="21">
        <v>363</v>
      </c>
      <c r="W9" s="21">
        <v>17</v>
      </c>
      <c r="X9" s="21">
        <v>0</v>
      </c>
      <c r="Y9" s="32">
        <v>0</v>
      </c>
      <c r="Z9" s="21">
        <v>16</v>
      </c>
      <c r="AA9" s="21">
        <v>0</v>
      </c>
      <c r="AB9" s="21">
        <v>3</v>
      </c>
      <c r="AC9" s="21">
        <v>0</v>
      </c>
      <c r="AD9" s="22">
        <v>0</v>
      </c>
    </row>
    <row r="10" spans="1:30" s="14" customFormat="1" x14ac:dyDescent="0.3">
      <c r="A10" s="25">
        <v>181</v>
      </c>
      <c r="B10" s="26" t="s">
        <v>54</v>
      </c>
      <c r="C10" s="26" t="s">
        <v>55</v>
      </c>
      <c r="D10" s="25">
        <v>389</v>
      </c>
      <c r="E10" s="25">
        <v>0</v>
      </c>
      <c r="F10" s="25">
        <v>389</v>
      </c>
      <c r="G10" s="26">
        <f>160+120</f>
        <v>280</v>
      </c>
      <c r="H10" s="25">
        <v>160</v>
      </c>
      <c r="I10" s="27">
        <f>H10/F10</f>
        <v>0.41131105398457585</v>
      </c>
      <c r="J10" s="28">
        <f>H10/G10</f>
        <v>0.5714285714285714</v>
      </c>
      <c r="K10" s="28">
        <f>H10/F10</f>
        <v>0.41131105398457585</v>
      </c>
      <c r="L10" s="26">
        <v>132</v>
      </c>
      <c r="M10" s="26"/>
      <c r="N10" s="15"/>
      <c r="O10" s="15"/>
      <c r="P10" s="18">
        <v>8</v>
      </c>
      <c r="Q10" s="15"/>
      <c r="R10" s="15"/>
      <c r="S10" s="17">
        <v>181</v>
      </c>
      <c r="T10" s="18">
        <v>6115</v>
      </c>
      <c r="U10" s="31">
        <f>15.55</f>
        <v>15.55</v>
      </c>
      <c r="V10" s="18">
        <v>1883</v>
      </c>
      <c r="W10" s="18">
        <v>71</v>
      </c>
      <c r="X10" s="18">
        <v>0</v>
      </c>
      <c r="Y10" s="31">
        <f>47.16</f>
        <v>47.16</v>
      </c>
      <c r="Z10" s="18">
        <v>62</v>
      </c>
      <c r="AA10" s="18">
        <v>0</v>
      </c>
      <c r="AB10" s="18">
        <v>6</v>
      </c>
      <c r="AC10" s="18">
        <v>8</v>
      </c>
      <c r="AD10" s="1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q o 2 P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q j Y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2 P U G W M 1 g 7 4 A Q A A n Q o A A B M A H A B G b 3 J t d W x h c y 9 T Z W N 0 a W 9 u M S 5 t I K I Y A C i g F A A A A A A A A A A A A A A A A A A A A A A A A A A A A O 2 U z 2 + b M B T H z 4 u U / 8 F 6 u Y C E o k D S t N v E i T b d D p u 2 B v W y T p E D b 8 U S t i N s u k Z V / / c 5 I k 3 A x b d p 6 y F w I L z v y / v 1 M U 9 h p p k U Z N k 8 w 4 / D w X C g C l p h T h Y V F V n B F B Z I c 6 x W m a y F J j E p U Q 8 H x F x L W V c Z G k u i H s a X M q s 5 C u 0 t W I n j R A p t X p Q H y Y e 7 F J U m O d W U K N S K / J L V M f Z d b 5 a x f t T g B z 8 u s W S c a a x i G H m a r n 0 I S C L L m g s V z w J y J T K Z M 3 E f z 8 8 m k z A g 3 2 u p c a m 3 J c b H n + O v U u B P P 2 h q H k F S U H F v 2 k u 3 G w R T f E r X x i k 1 Z S h T G W / C 7 0 T l N Q 0 G T 0 / Q W E O T / r P Q 8 9 l 4 p z 8 H 5 E W I j K C N i W h 8 1 C 3 7 1 G G f d Q M 9 + 8 M B E 7 0 F t o F c b 1 a q 5 p x W 2 9 V v u Z p O J 5 G 5 / z q Q 3 i w 9 Q N 6 1 W I T R G 4 P R K x x o i J q v s X L z O A p n L m H u j H X u + s u F S 3 j v E s K J U 3 F 2 H 0 b 2 2 T o M + w Y F 5 W b Y e 2 r H e T f C 3 u x Z V L o T h 8 N B A W v k k E p N S / K l V i w j C d 2 A N f m O / s n A V G A R 2 H t c c c p K R W 4 w Q / a A O V g 4 u l 5 L c 6 j B 4 r L 3 u D Y 9 v U 5 0 3 i o F c 0 Z 7 8 1 z Y 9 X 4 z Z 6 + g C j u h d t z g l u U o T b + l K W Z R S Q 4 2 P 7 i V z H y U D o / Q j p F K s G l 2 I u z 0 7 r 6 w s b Z X x g j 6 t 7 g X + X B a 5 f 9 v l T u 5 T E 9 c 3 i S X 2 Y n L P + f y B 1 B L A Q I t A B Q A A g A I A K q N j 1 D p / F o q p g A A A P g A A A A S A A A A A A A A A A A A A A A A A A A A A A B D b 2 5 m a W c v U G F j a 2 F n Z S 5 4 b W x Q S w E C L Q A U A A I A C A C q j Y 9 Q D 8 r p q 6 Q A A A D p A A A A E w A A A A A A A A A A A A A A A A D y A A A A W 0 N v b n R l b n R f V H l w Z X N d L n h t b F B L A Q I t A B Q A A g A I A K q N j 1 B l j N Y O + A E A A J 0 K A A A T A A A A A A A A A A A A A A A A A O M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y A A A A A A A A V D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y Y W 5 j a G l z Z W h l Y W R l c l 9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y Y W 5 j a G l z Z W h l Y W R l c l 9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V Q x N j o y M z o y M S 4 0 N D c 1 N T E 3 W i I g L z 4 8 R W 5 0 c n k g V H l w Z T 0 i R m l s b E N v b H V t b l R 5 c G V z I i B W Y W x 1 Z T 0 i c 0 F 3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F u Y 2 h p c 2 V o Z W F k Z X J f Y 2 9 1 b n Q v Q 2 h h b m d l Z C B U e X B l L n t D b 2 x 1 b W 4 x L D B 9 J n F 1 b 3 Q 7 L C Z x d W 9 0 O 1 N l Y 3 R p b 2 4 x L 0 Z y Y W 5 j a G l z Z W h l Y W R l c l 9 j b 3 V u d C 9 D a G F u Z 2 V k I F R 5 c G U u e 0 N v b H V t b j I s M X 0 m c X V v d D s s J n F 1 b 3 Q 7 U 2 V j d G l v b j E v R n J h b m N o a X N l a G V h Z G V y X 2 N v d W 5 0 L 0 N o Y W 5 n Z W Q g V H l w Z S 5 7 Q 2 9 s d W 1 u M y w y f S Z x d W 9 0 O y w m c X V v d D t T Z W N 0 a W 9 u M S 9 G c m F u Y 2 h p c 2 V o Z W F k Z X J f Y 2 9 1 b n Q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y Y W 5 j a G l z Z W h l Y W R l c l 9 j b 3 V u d C 9 D a G F u Z 2 V k I F R 5 c G U u e 0 N v b H V t b j E s M H 0 m c X V v d D s s J n F 1 b 3 Q 7 U 2 V j d G l v b j E v R n J h b m N o a X N l a G V h Z G V y X 2 N v d W 5 0 L 0 N o Y W 5 n Z W Q g V H l w Z S 5 7 Q 2 9 s d W 1 u M i w x f S Z x d W 9 0 O y w m c X V v d D t T Z W N 0 a W 9 u M S 9 G c m F u Y 2 h p c 2 V o Z W F k Z X J f Y 2 9 1 b n Q v Q 2 h h b m d l Z C B U e X B l L n t D b 2 x 1 b W 4 z L D J 9 J n F 1 b 3 Q 7 L C Z x d W 9 0 O 1 N l Y 3 R p b 2 4 x L 0 Z y Y W 5 j a G l z Z W h l Y W R l c l 9 j b 3 V u d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Y W 5 j a G l z Z W h l Y W R l c l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u Y 2 h p c 2 V o Z W F k Z X J f Y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F 9 z d W 1 t Y X J 5 X 3 d v X z M z M D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3 B f c 3 V t b W F y e V 9 3 b 1 8 z M z A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1 V D E 2 O j I 5 O j Q 2 L j M w M D k 3 N D N a I i A v P j x F b n R y e S B U e X B l P S J G a W x s Q 2 9 s d W 1 u V H l w Z X M i I F Z h b H V l P S J z Q X d N R k F 3 T U Z B d 0 1 E Q X d N R C I g L z 4 8 R W 5 0 c n k g V H l w Z T 0 i R m l s b E N v b H V t b k 5 h b W V z I i B W Y W x 1 Z T 0 i c 1 s m c X V v d D t G c m F u Y 2 h p c 2 U m c X V v d D s s J n F 1 b 3 Q 7 V G 9 0 Y W w g T X V z a W M g Q 2 F w J n F 1 b 3 Q 7 L C Z x d W 9 0 O 1 R v d G F s I E 1 1 c 2 l j I E h v d X J z J n F 1 b 3 Q 7 L C Z x d W 9 0 O 1 R v d G F s I E V t Y W l s c y B S Z W N l a X Z l Z C Z x d W 9 0 O y w m c X V v d D t U b 3 R h b C B F b W F p b H M g U 2 V u d C Z x d W 9 0 O y w m c X V v d D t U b 3 R h b C B H Y W 1 l I E h v d X J z J n F 1 b 3 Q 7 L C Z x d W 9 0 O 1 R v d G F s I E 1 l Z G l h I F J l Y 2 V p d m V k J n F 1 b 3 Q 7 L C Z x d W 9 0 O 1 R v d G F s I E 1 1 c 2 l j I F B 1 c m N o Y X N l c y Z x d W 9 0 O y w m c X V v d D t W a W R l b y B D Y W x s c y B G c m 9 t J n F 1 b 3 Q 7 L C Z x d W 9 0 O 1 Z v a W N l I E N h b G x z I E Z y b 2 0 m c X V v d D s s J n F 1 b 3 Q 7 V m l k Z W 8 g Q 2 F s b H M g V G 8 m c X V v d D s s J n F 1 b 3 Q 7 V m 9 p Y 2 U g Q 2 F s b H M g V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B f c 3 V t b W F y e V 9 3 b 1 8 z M z A y M D I w L 0 N o Y W 5 n Z W Q g V H l w Z S 5 7 Q 2 9 s d W 1 u M S w w f S Z x d W 9 0 O y w m c X V v d D t T Z W N 0 a W 9 u M S 9 H c F 9 z d W 1 t Y X J 5 X 3 d v X z M z M D I w M j A v Q 2 h h b m d l Z C B U e X B l L n t D b 2 x 1 b W 4 y L D F 9 J n F 1 b 3 Q 7 L C Z x d W 9 0 O 1 N l Y 3 R p b 2 4 x L 0 d w X 3 N 1 b W 1 h c n l f d 2 9 f M z M w M j A y M C 9 D a G F u Z 2 V k I F R 5 c G U u e 0 N v b H V t b j M s M n 0 m c X V v d D s s J n F 1 b 3 Q 7 U 2 V j d G l v b j E v R 3 B f c 3 V t b W F y e V 9 3 b 1 8 z M z A y M D I w L 0 N o Y W 5 n Z W Q g V H l w Z S 5 7 Q 2 9 s d W 1 u N C w z f S Z x d W 9 0 O y w m c X V v d D t T Z W N 0 a W 9 u M S 9 H c F 9 z d W 1 t Y X J 5 X 3 d v X z M z M D I w M j A v Q 2 h h b m d l Z C B U e X B l L n t D b 2 x 1 b W 4 1 L D R 9 J n F 1 b 3 Q 7 L C Z x d W 9 0 O 1 N l Y 3 R p b 2 4 x L 0 d w X 3 N 1 b W 1 h c n l f d 2 9 f M z M w M j A y M C 9 D a G F u Z 2 V k I F R 5 c G U u e 0 N v b H V t b j Y s N X 0 m c X V v d D s s J n F 1 b 3 Q 7 U 2 V j d G l v b j E v R 3 B f c 3 V t b W F y e V 9 3 b 1 8 z M z A y M D I w L 0 N o Y W 5 n Z W Q g V H l w Z S 5 7 Q 2 9 s d W 1 u N y w 2 f S Z x d W 9 0 O y w m c X V v d D t T Z W N 0 a W 9 u M S 9 H c F 9 z d W 1 t Y X J 5 X 3 d v X z M z M D I w M j A v Q 2 h h b m d l Z C B U e X B l L n t D b 2 x 1 b W 4 4 L D d 9 J n F 1 b 3 Q 7 L C Z x d W 9 0 O 1 N l Y 3 R p b 2 4 x L 0 d w X 3 N 1 b W 1 h c n l f d 2 9 f M z M w M j A y M C 9 D a G F u Z 2 V k I F R 5 c G U u e 0 N v b H V t b j k s O H 0 m c X V v d D s s J n F 1 b 3 Q 7 U 2 V j d G l v b j E v R 3 B f c 3 V t b W F y e V 9 3 b 1 8 z M z A y M D I w L 0 N o Y W 5 n Z W Q g V H l w Z S 5 7 Q 2 9 s d W 1 u M T A s O X 0 m c X V v d D s s J n F 1 b 3 Q 7 U 2 V j d G l v b j E v R 3 B f c 3 V t b W F y e V 9 3 b 1 8 z M z A y M D I w L 0 N o Y W 5 n Z W Q g V H l w Z S 5 7 Q 2 9 s d W 1 u M T E s M T B 9 J n F 1 b 3 Q 7 L C Z x d W 9 0 O 1 N l Y 3 R p b 2 4 x L 0 d w X 3 N 1 b W 1 h c n l f d 2 9 f M z M w M j A y M C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3 B f c 3 V t b W F y e V 9 3 b 1 8 z M z A y M D I w L 0 N o Y W 5 n Z W Q g V H l w Z S 5 7 Q 2 9 s d W 1 u M S w w f S Z x d W 9 0 O y w m c X V v d D t T Z W N 0 a W 9 u M S 9 H c F 9 z d W 1 t Y X J 5 X 3 d v X z M z M D I w M j A v Q 2 h h b m d l Z C B U e X B l L n t D b 2 x 1 b W 4 y L D F 9 J n F 1 b 3 Q 7 L C Z x d W 9 0 O 1 N l Y 3 R p b 2 4 x L 0 d w X 3 N 1 b W 1 h c n l f d 2 9 f M z M w M j A y M C 9 D a G F u Z 2 V k I F R 5 c G U u e 0 N v b H V t b j M s M n 0 m c X V v d D s s J n F 1 b 3 Q 7 U 2 V j d G l v b j E v R 3 B f c 3 V t b W F y e V 9 3 b 1 8 z M z A y M D I w L 0 N o Y W 5 n Z W Q g V H l w Z S 5 7 Q 2 9 s d W 1 u N C w z f S Z x d W 9 0 O y w m c X V v d D t T Z W N 0 a W 9 u M S 9 H c F 9 z d W 1 t Y X J 5 X 3 d v X z M z M D I w M j A v Q 2 h h b m d l Z C B U e X B l L n t D b 2 x 1 b W 4 1 L D R 9 J n F 1 b 3 Q 7 L C Z x d W 9 0 O 1 N l Y 3 R p b 2 4 x L 0 d w X 3 N 1 b W 1 h c n l f d 2 9 f M z M w M j A y M C 9 D a G F u Z 2 V k I F R 5 c G U u e 0 N v b H V t b j Y s N X 0 m c X V v d D s s J n F 1 b 3 Q 7 U 2 V j d G l v b j E v R 3 B f c 3 V t b W F y e V 9 3 b 1 8 z M z A y M D I w L 0 N o Y W 5 n Z W Q g V H l w Z S 5 7 Q 2 9 s d W 1 u N y w 2 f S Z x d W 9 0 O y w m c X V v d D t T Z W N 0 a W 9 u M S 9 H c F 9 z d W 1 t Y X J 5 X 3 d v X z M z M D I w M j A v Q 2 h h b m d l Z C B U e X B l L n t D b 2 x 1 b W 4 4 L D d 9 J n F 1 b 3 Q 7 L C Z x d W 9 0 O 1 N l Y 3 R p b 2 4 x L 0 d w X 3 N 1 b W 1 h c n l f d 2 9 f M z M w M j A y M C 9 D a G F u Z 2 V k I F R 5 c G U u e 0 N v b H V t b j k s O H 0 m c X V v d D s s J n F 1 b 3 Q 7 U 2 V j d G l v b j E v R 3 B f c 3 V t b W F y e V 9 3 b 1 8 z M z A y M D I w L 0 N o Y W 5 n Z W Q g V H l w Z S 5 7 Q 2 9 s d W 1 u M T A s O X 0 m c X V v d D s s J n F 1 b 3 Q 7 U 2 V j d G l v b j E v R 3 B f c 3 V t b W F y e V 9 3 b 1 8 z M z A y M D I w L 0 N o Y W 5 n Z W Q g V H l w Z S 5 7 Q 2 9 s d W 1 u M T E s M T B 9 J n F 1 b 3 Q 7 L C Z x d W 9 0 O 1 N l Y 3 R p b 2 4 x L 0 d w X 3 N 1 b W 1 h c n l f d 2 9 f M z M w M j A y M C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B f c 3 V t b W F y e V 9 3 b 1 8 z M z A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w X 3 N 1 b W 1 h c n l f d 2 9 f M z M w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w X 3 N 1 b W 1 h c n l f d 2 9 f M z M w M j A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W 5 j a G l z Z W h l Y W R l c l 9 j b 3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y Y W 5 j a G l z Z W h l Y W R l c l 9 j b 3 V u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1 V D E 2 O j I z O j I x L j Q 0 N z U 1 M T d a I i A v P j x F b n R y e S B U e X B l P S J G a W x s Q 2 9 s d W 1 u V H l w Z X M i I F Z h b H V l P S J z Q X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y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h b m N o a X N l a G V h Z G V y X 2 N v d W 5 0 L 0 N o Y W 5 n Z W Q g V H l w Z S 5 7 Q 2 9 s d W 1 u M S w w f S Z x d W 9 0 O y w m c X V v d D t T Z W N 0 a W 9 u M S 9 G c m F u Y 2 h p c 2 V o Z W F k Z X J f Y 2 9 1 b n Q v Q 2 h h b m d l Z C B U e X B l L n t D b 2 x 1 b W 4 y L D F 9 J n F 1 b 3 Q 7 L C Z x d W 9 0 O 1 N l Y 3 R p b 2 4 x L 0 Z y Y W 5 j a G l z Z W h l Y W R l c l 9 j b 3 V u d C 9 D a G F u Z 2 V k I F R 5 c G U u e 0 N v b H V t b j M s M n 0 m c X V v d D s s J n F 1 b 3 Q 7 U 2 V j d G l v b j E v R n J h b m N o a X N l a G V h Z G V y X 2 N v d W 5 0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c m F u Y 2 h p c 2 V o Z W F k Z X J f Y 2 9 1 b n Q v Q 2 h h b m d l Z C B U e X B l L n t D b 2 x 1 b W 4 x L D B 9 J n F 1 b 3 Q 7 L C Z x d W 9 0 O 1 N l Y 3 R p b 2 4 x L 0 Z y Y W 5 j a G l z Z W h l Y W R l c l 9 j b 3 V u d C 9 D a G F u Z 2 V k I F R 5 c G U u e 0 N v b H V t b j I s M X 0 m c X V v d D s s J n F 1 b 3 Q 7 U 2 V j d G l v b j E v R n J h b m N o a X N l a G V h Z G V y X 2 N v d W 5 0 L 0 N o Y W 5 n Z W Q g V H l w Z S 5 7 Q 2 9 s d W 1 u M y w y f S Z x d W 9 0 O y w m c X V v d D t T Z W N 0 a W 9 u M S 9 G c m F u Y 2 h p c 2 V o Z W F k Z X J f Y 2 9 1 b n Q v Q 2 h h b m d l Z C B U e X B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h b m N o a X N l a G V h Z G V y X 2 N v d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W 5 j a G l z Z W h l Y W R l c l 9 j b 3 V u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W 5 j a G l z Z W h l Y W R l c l 9 j b 3 V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Z y Y W 5 j a G l z Z W h l Y W R l c l 9 j b 3 V u d D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A t M D Q t M T V U M T Y 6 M j M 6 M j E u N D Q 3 N T U x N 1 o i I C 8 + P E V u d H J 5 I F R 5 c G U 9 I k Z p b G x D b 2 x 1 b W 5 U e X B l c y I g V m F s d W U 9 I n N B d 1 l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Y W 5 j a G l z Z W h l Y W R l c l 9 j b 3 V u d C 9 D a G F u Z 2 V k I F R 5 c G U u e 0 N v b H V t b j E s M H 0 m c X V v d D s s J n F 1 b 3 Q 7 U 2 V j d G l v b j E v R n J h b m N o a X N l a G V h Z G V y X 2 N v d W 5 0 L 0 N o Y W 5 n Z W Q g V H l w Z S 5 7 Q 2 9 s d W 1 u M i w x f S Z x d W 9 0 O y w m c X V v d D t T Z W N 0 a W 9 u M S 9 G c m F u Y 2 h p c 2 V o Z W F k Z X J f Y 2 9 1 b n Q v Q 2 h h b m d l Z C B U e X B l L n t D b 2 x 1 b W 4 z L D J 9 J n F 1 b 3 Q 7 L C Z x d W 9 0 O 1 N l Y 3 R p b 2 4 x L 0 Z y Y W 5 j a G l z Z W h l Y W R l c l 9 j b 3 V u d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n J h b m N o a X N l a G V h Z G V y X 2 N v d W 5 0 L 0 N o Y W 5 n Z W Q g V H l w Z S 5 7 Q 2 9 s d W 1 u M S w w f S Z x d W 9 0 O y w m c X V v d D t T Z W N 0 a W 9 u M S 9 G c m F u Y 2 h p c 2 V o Z W F k Z X J f Y 2 9 1 b n Q v Q 2 h h b m d l Z C B U e X B l L n t D b 2 x 1 b W 4 y L D F 9 J n F 1 b 3 Q 7 L C Z x d W 9 0 O 1 N l Y 3 R p b 2 4 x L 0 Z y Y W 5 j a G l z Z W h l Y W R l c l 9 j b 3 V u d C 9 D a G F u Z 2 V k I F R 5 c G U u e 0 N v b H V t b j M s M n 0 m c X V v d D s s J n F 1 b 3 Q 7 U 2 V j d G l v b j E v R n J h b m N o a X N l a G V h Z G V y X 2 N v d W 5 0 L 0 N o Y W 5 n Z W Q g V H l w Z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y Y W 5 j a G l z Z W h l Y W R l c l 9 j b 3 V u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u Y 2 h p c 2 V o Z W F k Z X J f Y 2 9 1 b n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u Y 2 h p c 2 V o Z W F k Z X J f Y 2 9 1 b n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c m F u Y 2 h p c 2 V o Z W F k Z X J f Y 2 9 1 b n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V Q x N j o y M z o y M S 4 0 N D c 1 N T E 3 W i I g L z 4 8 R W 5 0 c n k g V H l w Z T 0 i R m l s b E N v b H V t b l R 5 c G V z I i B W Y W x 1 Z T 0 i c 0 F 3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Y W 5 j a G l z Z W h l Y W R l c l 9 j b 3 V u d C 9 D a G F u Z 2 V k I F R 5 c G U u e 0 N v b H V t b j E s M H 0 m c X V v d D s s J n F 1 b 3 Q 7 U 2 V j d G l v b j E v R n J h b m N o a X N l a G V h Z G V y X 2 N v d W 5 0 L 0 N o Y W 5 n Z W Q g V H l w Z S 5 7 Q 2 9 s d W 1 u M i w x f S Z x d W 9 0 O y w m c X V v d D t T Z W N 0 a W 9 u M S 9 G c m F u Y 2 h p c 2 V o Z W F k Z X J f Y 2 9 1 b n Q v Q 2 h h b m d l Z C B U e X B l L n t D b 2 x 1 b W 4 z L D J 9 J n F 1 b 3 Q 7 L C Z x d W 9 0 O 1 N l Y 3 R p b 2 4 x L 0 Z y Y W 5 j a G l z Z W h l Y W R l c l 9 j b 3 V u d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n J h b m N o a X N l a G V h Z G V y X 2 N v d W 5 0 L 0 N o Y W 5 n Z W Q g V H l w Z S 5 7 Q 2 9 s d W 1 u M S w w f S Z x d W 9 0 O y w m c X V v d D t T Z W N 0 a W 9 u M S 9 G c m F u Y 2 h p c 2 V o Z W F k Z X J f Y 2 9 1 b n Q v Q 2 h h b m d l Z C B U e X B l L n t D b 2 x 1 b W 4 y L D F 9 J n F 1 b 3 Q 7 L C Z x d W 9 0 O 1 N l Y 3 R p b 2 4 x L 0 Z y Y W 5 j a G l z Z W h l Y W R l c l 9 j b 3 V u d C 9 D a G F u Z 2 V k I F R 5 c G U u e 0 N v b H V t b j M s M n 0 m c X V v d D s s J n F 1 b 3 Q 7 U 2 V j d G l v b j E v R n J h b m N o a X N l a G V h Z G V y X 2 N v d W 5 0 L 0 N o Y W 5 n Z W Q g V H l w Z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y Y W 5 j a G l z Z W h l Y W R l c l 9 j b 3 V u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u Y 2 h p c 2 V o Z W F k Z X J f Y 2 9 1 b n Q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0 E E n L N k p k K p X Y n i M / U s K A A A A A A C A A A A A A A D Z g A A w A A A A B A A A A A v g t Y y c n B p A y R s i g e L Q L f g A A A A A A S A A A C g A A A A E A A A A P M 2 M q 8 M K j q Z 3 Y 1 e G 5 e G 0 0 J Q A A A A u E 6 b 9 h I t N L a m z q e 7 V 8 P 2 X n l E T r p T P J h 8 t L h d W 7 2 R J 4 S t q + c F Z 6 C i g 6 + F I 0 1 Z C a S y h j X q c l D 9 S J l c e z y g o 5 d 2 u s t Y x f 3 A d F c 7 V 1 m V p D G 5 E x I U A A A A p o M 0 a K 7 5 + 7 T k e P h s g r k x 1 y k Q g C s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66A93AA730E64D800AF28C952D981F" ma:contentTypeVersion="9" ma:contentTypeDescription="Create a new document." ma:contentTypeScope="" ma:versionID="871deb7c2b45e27c8b6d672d211c959f">
  <xsd:schema xmlns:xsd="http://www.w3.org/2001/XMLSchema" xmlns:xs="http://www.w3.org/2001/XMLSchema" xmlns:p="http://schemas.microsoft.com/office/2006/metadata/properties" xmlns:ns2="602e262b-497e-49e8-a759-8a0e1c501474" xmlns:ns3="a0d7fb83-f3db-45b2-bc5d-051ca76ee927" targetNamespace="http://schemas.microsoft.com/office/2006/metadata/properties" ma:root="true" ma:fieldsID="8f55a672e52b3cc8625b75cc5ac22caa" ns2:_="" ns3:_="">
    <xsd:import namespace="602e262b-497e-49e8-a759-8a0e1c501474"/>
    <xsd:import namespace="a0d7fb83-f3db-45b2-bc5d-051ca76ee9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e262b-497e-49e8-a759-8a0e1c5014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7fb83-f3db-45b2-bc5d-051ca76ee9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88A222-ECC6-4C24-9F32-93EF57C5383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6BB7A24-4014-4916-B1CF-601372D750A6}"/>
</file>

<file path=customXml/itemProps3.xml><?xml version="1.0" encoding="utf-8"?>
<ds:datastoreItem xmlns:ds="http://schemas.openxmlformats.org/officeDocument/2006/customXml" ds:itemID="{CB126DD5-2A09-4F96-A58B-6D64F276F01D}"/>
</file>

<file path=customXml/itemProps4.xml><?xml version="1.0" encoding="utf-8"?>
<ds:datastoreItem xmlns:ds="http://schemas.openxmlformats.org/officeDocument/2006/customXml" ds:itemID="{47D9A28B-985B-4444-A012-7CF3E92181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Working Data</vt:lpstr>
      <vt:lpstr>Additional Data Points</vt:lpstr>
      <vt:lpstr>Sheet2</vt:lpstr>
      <vt:lpstr>New Grandpad data schema</vt:lpstr>
      <vt:lpstr>Sheet3</vt:lpstr>
      <vt:lpstr>work page</vt:lpstr>
      <vt:lpstr>Shows unmatched Franchise</vt:lpstr>
      <vt:lpstr>Completed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Compton</dc:creator>
  <cp:lastModifiedBy>David Compton</cp:lastModifiedBy>
  <dcterms:created xsi:type="dcterms:W3CDTF">2020-04-15T16:13:47Z</dcterms:created>
  <dcterms:modified xsi:type="dcterms:W3CDTF">2020-04-22T10:46:20Z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0x0101000D66A93AA730E64D800AF28C952D981F</vt:lpwstr>
  </property>
</Properties>
</file>