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
    </mc:Choice>
  </mc:AlternateContent>
  <bookViews>
    <workbookView xWindow="0" yWindow="0" windowWidth="20490" windowHeight="7755"/>
  </bookViews>
  <sheets>
    <sheet name="Bảng 1" sheetId="7" r:id="rId1"/>
    <sheet name="Bảng 2" sheetId="1" r:id="rId2"/>
    <sheet name="Bảng 3" sheetId="2" r:id="rId3"/>
    <sheet name="Bảng 4" sheetId="3" r:id="rId4"/>
    <sheet name="Bảng 5" sheetId="5" r:id="rId5"/>
    <sheet name="Bảng 6" sheetId="6" r:id="rId6"/>
    <sheet name="Bảng 7" sheetId="13" r:id="rId7"/>
    <sheet name="Bảng 9" sheetId="12" r:id="rId8"/>
    <sheet name="Bảng 10" sheetId="9" r:id="rId9"/>
    <sheet name="Bảng 11" sheetId="10" r:id="rId10"/>
  </sheets>
  <calcPr calcId="152511"/>
</workbook>
</file>

<file path=xl/calcChain.xml><?xml version="1.0" encoding="utf-8"?>
<calcChain xmlns="http://schemas.openxmlformats.org/spreadsheetml/2006/main">
  <c r="E18" i="5" l="1"/>
  <c r="D13" i="9"/>
  <c r="J14" i="12" l="1"/>
  <c r="E13" i="13" l="1"/>
  <c r="F13" i="13" s="1"/>
  <c r="E12" i="13"/>
  <c r="F12" i="13" s="1"/>
  <c r="E11" i="13"/>
  <c r="F11" i="13" s="1"/>
  <c r="E10" i="13"/>
  <c r="F10" i="13" s="1"/>
  <c r="E9" i="13"/>
  <c r="F9" i="13" s="1"/>
  <c r="E8" i="13"/>
  <c r="F8" i="13" s="1"/>
  <c r="E7" i="13"/>
  <c r="F7" i="13" s="1"/>
  <c r="E6" i="13"/>
  <c r="F6" i="13" s="1"/>
  <c r="E5" i="13"/>
  <c r="F5" i="13" s="1"/>
  <c r="D5" i="3"/>
  <c r="J5" i="12"/>
  <c r="J6" i="12"/>
  <c r="J7" i="12"/>
  <c r="J8" i="12"/>
  <c r="J9" i="12"/>
  <c r="J10" i="12"/>
  <c r="J11" i="12"/>
  <c r="J12" i="12"/>
  <c r="J13" i="12"/>
  <c r="I6" i="12"/>
  <c r="I7" i="12"/>
  <c r="I8" i="12"/>
  <c r="I9" i="12"/>
  <c r="I10" i="12"/>
  <c r="I11" i="12"/>
  <c r="I12" i="12"/>
  <c r="I13" i="12"/>
  <c r="I5" i="12"/>
  <c r="H6" i="12"/>
  <c r="H7" i="12"/>
  <c r="H8" i="12"/>
  <c r="H9" i="12"/>
  <c r="H10" i="12"/>
  <c r="H11" i="12"/>
  <c r="H12" i="12"/>
  <c r="H13" i="12"/>
  <c r="H5" i="12"/>
  <c r="G6" i="12"/>
  <c r="G7" i="12"/>
  <c r="G8" i="12"/>
  <c r="G9" i="12"/>
  <c r="G10" i="12"/>
  <c r="G11" i="12"/>
  <c r="G12" i="12"/>
  <c r="G13" i="12"/>
  <c r="G5" i="12"/>
  <c r="F6" i="12"/>
  <c r="F7" i="12"/>
  <c r="F8" i="12"/>
  <c r="F9" i="12"/>
  <c r="F10" i="12"/>
  <c r="F11" i="12"/>
  <c r="F12" i="12"/>
  <c r="F13" i="12"/>
  <c r="F5" i="12"/>
  <c r="E6" i="12"/>
  <c r="E7" i="12"/>
  <c r="E8" i="12"/>
  <c r="E9" i="12"/>
  <c r="E10" i="12"/>
  <c r="E11" i="12"/>
  <c r="E12" i="12"/>
  <c r="E13" i="12"/>
  <c r="E5" i="12"/>
  <c r="D6" i="12"/>
  <c r="D7" i="12"/>
  <c r="D8" i="12"/>
  <c r="D9" i="12"/>
  <c r="D10" i="12"/>
  <c r="D11" i="12"/>
  <c r="D12" i="12"/>
  <c r="D13" i="12"/>
  <c r="D5" i="12"/>
  <c r="F15" i="13" l="1"/>
  <c r="F14" i="13" s="1"/>
  <c r="D9" i="9" s="1"/>
  <c r="E10" i="5"/>
  <c r="F16" i="13" l="1"/>
  <c r="D11" i="9" s="1"/>
  <c r="D7" i="2"/>
  <c r="D14" i="3"/>
  <c r="D15" i="3"/>
  <c r="D13" i="3"/>
  <c r="D10" i="3"/>
  <c r="D11" i="3"/>
  <c r="D9" i="3"/>
  <c r="D6" i="3"/>
  <c r="D7" i="3"/>
  <c r="D16" i="3" l="1"/>
  <c r="D6" i="9" s="1"/>
  <c r="C22" i="3"/>
  <c r="C23" i="3"/>
  <c r="C25" i="3"/>
  <c r="C26" i="3"/>
  <c r="C27" i="3"/>
  <c r="C29" i="3"/>
  <c r="C30" i="3"/>
  <c r="C31" i="3"/>
  <c r="C21" i="3"/>
  <c r="E11" i="5"/>
  <c r="E6" i="5"/>
  <c r="E7" i="5"/>
  <c r="E8" i="5"/>
  <c r="E9" i="5"/>
  <c r="E12" i="5"/>
  <c r="E13" i="5"/>
  <c r="E14" i="5"/>
  <c r="E15" i="5"/>
  <c r="E16" i="5"/>
  <c r="E17" i="5"/>
  <c r="E5" i="5"/>
  <c r="E5" i="2"/>
  <c r="E6" i="2"/>
  <c r="E4" i="2"/>
  <c r="E4" i="5" l="1"/>
  <c r="D8" i="9" s="1"/>
  <c r="E7" i="2"/>
  <c r="D5" i="9" s="1"/>
  <c r="D7" i="9" s="1"/>
  <c r="D10" i="9" l="1"/>
  <c r="D12" i="9" s="1"/>
  <c r="D14" i="9" s="1"/>
  <c r="D4" i="10" s="1"/>
  <c r="D5" i="10" s="1"/>
  <c r="D6" i="10" s="1"/>
  <c r="D7" i="10" s="1"/>
  <c r="D8" i="10" s="1"/>
</calcChain>
</file>

<file path=xl/sharedStrings.xml><?xml version="1.0" encoding="utf-8"?>
<sst xmlns="http://schemas.openxmlformats.org/spreadsheetml/2006/main" count="495" uniqueCount="304">
  <si>
    <t>Đăng nhập</t>
  </si>
  <si>
    <t>Thêm người dùng</t>
  </si>
  <si>
    <t>Sửa thông tin người dùng</t>
  </si>
  <si>
    <t>Xóa người dùng</t>
  </si>
  <si>
    <t>Sửa thông tin quán café</t>
  </si>
  <si>
    <t>Xóa quán café</t>
  </si>
  <si>
    <t>Thêm công việc</t>
  </si>
  <si>
    <t>Sửa thông tin công việc</t>
  </si>
  <si>
    <t>Xóa công việc</t>
  </si>
  <si>
    <t>Cập nhật ca làm việc</t>
  </si>
  <si>
    <t>Sửa thông tin ca làm việc</t>
  </si>
  <si>
    <t>Xóa ca làm việc</t>
  </si>
  <si>
    <t>Phân quyền người dùng</t>
  </si>
  <si>
    <t>Gán quyền người dùng</t>
  </si>
  <si>
    <t>Sửa quyền người dùng</t>
  </si>
  <si>
    <t>Thu hồi quyền người dùng</t>
  </si>
  <si>
    <t>Thống kê nhân viên</t>
  </si>
  <si>
    <t>Thống kê chấm công nhân viên</t>
  </si>
  <si>
    <t>Thống kê tiền lương nhân viên</t>
  </si>
  <si>
    <t>Cập nhật nhân viên</t>
  </si>
  <si>
    <t>Sửa thông tin nhân viên</t>
  </si>
  <si>
    <t>Xóa nhân viên</t>
  </si>
  <si>
    <t>In danh sách nhân viên</t>
  </si>
  <si>
    <t>Chấm công nhân viên</t>
  </si>
  <si>
    <t>Liệt kê ngày công</t>
  </si>
  <si>
    <t>Đổi mật khẩu</t>
  </si>
  <si>
    <t>BẢNG TÍNH TOÁN ĐIỂM CÁC TÁC NHÂN (ACTORS) TƯƠNG TÁC, TRAO ĐỔI THÔNG TIN VỚI PHẦN MỀM</t>
  </si>
  <si>
    <t>Mô tả</t>
  </si>
  <si>
    <t>Số tác nhân</t>
  </si>
  <si>
    <t>Điểm của từng loại tác nhân</t>
  </si>
  <si>
    <t>Ghi chú</t>
  </si>
  <si>
    <t>Trung bình</t>
  </si>
  <si>
    <t>Phức tạp</t>
  </si>
  <si>
    <t>Loại actor</t>
  </si>
  <si>
    <t>Thuộc loại giao diện của chương trình</t>
  </si>
  <si>
    <t>Giao diện tương tác hoặc phục vụ một phương thức hoạt động</t>
  </si>
  <si>
    <t>Quản trị</t>
  </si>
  <si>
    <t>Cộng(1+2+3)</t>
  </si>
  <si>
    <t>TAW</t>
  </si>
  <si>
    <t>Giao diện đồ họa</t>
  </si>
  <si>
    <t>Trọng số được quy định như sau:</t>
  </si>
  <si>
    <t>BẢNG TÍNH TOÁN ĐIỂM CÁC TRƯỜNG HỢP SỬ DỤNG (USE-CASE)</t>
  </si>
  <si>
    <t>STT</t>
  </si>
  <si>
    <t>Loại</t>
  </si>
  <si>
    <t>Số trường hợp sử dụng</t>
  </si>
  <si>
    <t>Điểm của từng loại trường hợp sử dụng</t>
  </si>
  <si>
    <t>B (Bắt buộc)</t>
  </si>
  <si>
    <t>Đơn giản</t>
  </si>
  <si>
    <t>Trung bình</t>
  </si>
  <si>
    <t>Phức tạp</t>
  </si>
  <si>
    <t>M (Mong muốn)</t>
  </si>
  <si>
    <t>T (Tùy chọn)</t>
  </si>
  <si>
    <t>Cộng 1+2+3</t>
  </si>
  <si>
    <t>TBF</t>
  </si>
  <si>
    <t>Trọng số BMT được quy định như sau:</t>
  </si>
  <si>
    <t>Loại trường hợp sử dụng</t>
  </si>
  <si>
    <t>Trọng số</t>
  </si>
  <si>
    <t>Hệ số BMT</t>
  </si>
  <si>
    <t>BẢNG TÍNH TOÁN HỆ SỐ PHỨC TẠP KỸ THUẬT-CÔNG NGHỆ</t>
  </si>
  <si>
    <t>TT</t>
  </si>
  <si>
    <t>Các hệ số</t>
  </si>
  <si>
    <t>Giá trị xếp hạng</t>
  </si>
  <si>
    <t>Kết quả</t>
  </si>
  <si>
    <t>Ghi chú</t>
  </si>
  <si>
    <t>I</t>
  </si>
  <si>
    <t>Hệ số KT-CN (TFW)</t>
  </si>
  <si>
    <t xml:space="preserve">Hệ thống phân tán </t>
  </si>
  <si>
    <t xml:space="preserve">Tính chất đáp ứng tức thời hoặc yêu cầu đảm bảo thông lượng </t>
  </si>
  <si>
    <t xml:space="preserve">Hiệu quả sử dụng trực tuyến </t>
  </si>
  <si>
    <t xml:space="preserve">Độ phức tạp của xử lý bên trong </t>
  </si>
  <si>
    <t xml:space="preserve">Mã nguồn phải tái sử dụng được </t>
  </si>
  <si>
    <t xml:space="preserve">Dễ cài đặt </t>
  </si>
  <si>
    <t xml:space="preserve">Dễ sử dụng </t>
  </si>
  <si>
    <t xml:space="preserve">Khả năng chuyển đổi </t>
  </si>
  <si>
    <t xml:space="preserve">Khả năng dễ thay đổi </t>
  </si>
  <si>
    <t xml:space="preserve">Sử dụng đồng thời </t>
  </si>
  <si>
    <t>Có các tính năng bảo mật đặc biệt</t>
  </si>
  <si>
    <t>Cung cấp truy nhập trực tiếp tới các phần mềm của các hãng thứ ba</t>
  </si>
  <si>
    <t>Yêu cầu phương tiện đào tạo đặc biệt cho người sử dụng</t>
  </si>
  <si>
    <t>II</t>
  </si>
  <si>
    <t>Hệ số phức tạp về KT-CN (TCF)</t>
  </si>
  <si>
    <t>BẢNG TÍNH TOÁN HỆ SỐ TÁC ĐỘNG MÔI TRƯỜNG VÀ NHÓM LÀM VIỆC, HỆ SỐ PHỨC TẠP VỀ MÔI TRƯỜNG</t>
  </si>
  <si>
    <t>I. Dự kiến trình độ và kinh nghiệm cần có của nhân công lao động</t>
  </si>
  <si>
    <t>Kỹ năng</t>
  </si>
  <si>
    <t>Điểm đánh giá</t>
  </si>
  <si>
    <t>Kỹ năng lập trình</t>
  </si>
  <si>
    <t>HTML</t>
  </si>
  <si>
    <t>PHP/MySQL</t>
  </si>
  <si>
    <t>Java</t>
  </si>
  <si>
    <t>Javascript</t>
  </si>
  <si>
    <t>VB</t>
  </si>
  <si>
    <t>VC++</t>
  </si>
  <si>
    <t>C/C++</t>
  </si>
  <si>
    <t>Microsoft.NET</t>
  </si>
  <si>
    <t>Kylix</t>
  </si>
  <si>
    <t>Perl</t>
  </si>
  <si>
    <t>C#</t>
  </si>
  <si>
    <t>Delphi</t>
  </si>
  <si>
    <t>Kiến thức về phần mềm</t>
  </si>
  <si>
    <t>Flash</t>
  </si>
  <si>
    <t>Illustrator</t>
  </si>
  <si>
    <t>Photoshop</t>
  </si>
  <si>
    <t>Firework</t>
  </si>
  <si>
    <t>SQL server</t>
  </si>
  <si>
    <t>Oracle</t>
  </si>
  <si>
    <t>IIS</t>
  </si>
  <si>
    <t>Frontpage</t>
  </si>
  <si>
    <t>MS Word</t>
  </si>
  <si>
    <t>MS Excel</t>
  </si>
  <si>
    <t>Open Office</t>
  </si>
  <si>
    <t>MS Access</t>
  </si>
  <si>
    <t>Visio</t>
  </si>
  <si>
    <t>MS Project</t>
  </si>
  <si>
    <t>Linux</t>
  </si>
  <si>
    <t>Unix</t>
  </si>
  <si>
    <t>Win NT</t>
  </si>
  <si>
    <t>Win 2000/XP</t>
  </si>
  <si>
    <t>LAN</t>
  </si>
  <si>
    <t>WAN</t>
  </si>
  <si>
    <t>Internet</t>
  </si>
  <si>
    <t>Intranet</t>
  </si>
  <si>
    <t xml:space="preserve">Hiểu biết về qui trình và kinh nghiệm thực tế </t>
  </si>
  <si>
    <t>Có áp dụng qui trình phát triển phần mềm theo mẫu RUP và có hiểu biết về RUP hoặc quy trình phát triển phần mềm tương đương</t>
  </si>
  <si>
    <t xml:space="preserve">Có kinh nghiệm về ứng dụng tương tự </t>
  </si>
  <si>
    <t xml:space="preserve">Có kinh nghiệm về hướng đối tượng </t>
  </si>
  <si>
    <t>Có khả năng lãnh đạo Nhóm</t>
  </si>
  <si>
    <t>Có tính cách năng động</t>
  </si>
  <si>
    <t>II. Tính toán hệ số tác động môi trường và nhóm làm việc, hệ số phức tạp về môi trường, xác định độ ổn định kinh nghiệm và nội suy thời gian lao động (P)</t>
  </si>
  <si>
    <t>Các hệ số tác động môi trường</t>
  </si>
  <si>
    <t>Độ ổn định kinh nghiệm</t>
  </si>
  <si>
    <t>Hệ số tác động môi trường và nhóm làm việc (EFW)</t>
  </si>
  <si>
    <t>Đánh giá cho từng thành viên</t>
  </si>
  <si>
    <t>Tính chất năng động</t>
  </si>
  <si>
    <t>Đánh giá chung cho Dự án</t>
  </si>
  <si>
    <t>Độ ổn định của các yêu cầu</t>
  </si>
  <si>
    <t>Sử dụng các nhân viên làm bán thời gian</t>
  </si>
  <si>
    <t>Dùng ngôn ngữ lập trình loại khó</t>
  </si>
  <si>
    <t>Hệ số phức tạp về môi trường (EF)</t>
  </si>
  <si>
    <t>III</t>
  </si>
  <si>
    <t>Độ ổn định kinh nghiệm (ES)</t>
  </si>
  <si>
    <t>IV</t>
  </si>
  <si>
    <t>Nội suy thời gian lao động (P)</t>
  </si>
  <si>
    <t>Thứ tự các hệ số tác động môi trường (i)</t>
  </si>
  <si>
    <t xml:space="preserve"> Kết quả</t>
  </si>
  <si>
    <t>Giá trị nội suy</t>
  </si>
  <si>
    <t>(Từ 0 đến 5)</t>
  </si>
  <si>
    <t>≤ 0</t>
  </si>
  <si>
    <t>&gt;0</t>
  </si>
  <si>
    <t>0,05</t>
  </si>
  <si>
    <t>0 = Không có kinh nghiệm</t>
  </si>
  <si>
    <t>&gt;1</t>
  </si>
  <si>
    <t>0,1</t>
  </si>
  <si>
    <t>3 = Trung bình</t>
  </si>
  <si>
    <t>&gt;2</t>
  </si>
  <si>
    <t>0,6</t>
  </si>
  <si>
    <t>5 = Trình độ chuyên gia</t>
  </si>
  <si>
    <t>&gt;3</t>
  </si>
  <si>
    <t>ES</t>
  </si>
  <si>
    <t>Giá trị nội suy (P)</t>
  </si>
  <si>
    <t>&lt; 1</t>
  </si>
  <si>
    <t>≥ 1</t>
  </si>
  <si>
    <t>≥ 3</t>
  </si>
  <si>
    <t>0 = Không năng động</t>
  </si>
  <si>
    <t>5 = Cao</t>
  </si>
  <si>
    <t>Đánh giá chung cho Nhóm làm việc</t>
  </si>
  <si>
    <t>0 = Rất bất định</t>
  </si>
  <si>
    <t>5 = Không hay thay đổi</t>
  </si>
  <si>
    <t>0 = Không có nhân viên làm bán thời gian</t>
  </si>
  <si>
    <t>3 = Có nhân viên làm Part-time</t>
  </si>
  <si>
    <t>5 = Tất cả đều làm Part-time</t>
  </si>
  <si>
    <t>0 = Ngôn ngữ lập trình dễ</t>
  </si>
  <si>
    <t>5 = Khó</t>
  </si>
  <si>
    <t>Trọng số</t>
  </si>
  <si>
    <t>Tên phần mềm: Phần mềm quản lý nhân sự tiền lương quán café ăn sáng</t>
  </si>
  <si>
    <t>GHI CHÚ</t>
  </si>
  <si>
    <t xml:space="preserve">BẢNG CHUYỂN ĐỔI YÊU CẦU CHỨC NĂNG SANG TRƯỜNG HỢP SỬ DỤNG </t>
  </si>
  <si>
    <t>Tên phần mềm : Phần mềm quản lý nhân sự tiền lương quán café ăn sáng</t>
  </si>
  <si>
    <t>Mô tả yêu cầu</t>
  </si>
  <si>
    <t>Tên tác nhân chính</t>
  </si>
  <si>
    <t>Tên tác nhân phụ</t>
  </si>
  <si>
    <t>Mô tả trường hợp sử dụng</t>
  </si>
  <si>
    <t>Mức độ cần thiết</t>
  </si>
  <si>
    <t>Quản lý tài khoản người dùng</t>
  </si>
  <si>
    <t xml:space="preserve">Cập nhật quán café </t>
  </si>
  <si>
    <t xml:space="preserve">Thêm quán café </t>
  </si>
  <si>
    <t>Cập nhật công việc nhân viên</t>
  </si>
  <si>
    <t xml:space="preserve"> Thêm ca làm việc</t>
  </si>
  <si>
    <t>In bảng lương nhân viên</t>
  </si>
  <si>
    <t xml:space="preserve">Thêm nhân viên </t>
  </si>
  <si>
    <t>Lập lịch làm việc</t>
  </si>
  <si>
    <t>In lịch làm việc nhân viên</t>
  </si>
  <si>
    <t>BẢNG SẮP XẾP THỨ TỰ ƯU TIÊN CÁC YÊU CẦU CHỨC NĂNG CỦA PHẦN MỀM</t>
  </si>
  <si>
    <t>Phân loại</t>
  </si>
  <si>
    <t>Dữ liệu đầu vào</t>
  </si>
  <si>
    <t>Dữ liệu đầu ra</t>
  </si>
  <si>
    <t>BẢNG TÍNH TOÁN GIÁ TRỊ PHẦN MỀM</t>
  </si>
  <si>
    <t>Hạng mục</t>
  </si>
  <si>
    <t>Diễn giải</t>
  </si>
  <si>
    <t>Giá trị</t>
  </si>
  <si>
    <t>Tính điểm trường hợp sử dụng (Use-case)</t>
  </si>
  <si>
    <t>Điểm Actor (TAW)</t>
  </si>
  <si>
    <t>Phụ lục III</t>
  </si>
  <si>
    <t>Điểm Use-case (TBF)</t>
  </si>
  <si>
    <t>Phụ lục IV</t>
  </si>
  <si>
    <t>Tính điểm UUCP</t>
  </si>
  <si>
    <t>UUCP = TAW +TBF</t>
  </si>
  <si>
    <t>TCF = 0,6 + (0,01 x TFW)</t>
  </si>
  <si>
    <t>EF = 1,4 + (-0,03 x EFW)</t>
  </si>
  <si>
    <t>Tính điểm AUCP</t>
  </si>
  <si>
    <t>AUCP = UUCP x TCF x EF</t>
  </si>
  <si>
    <t>P : người/giờ/AUCP</t>
  </si>
  <si>
    <t>Giá trị nỗ lực thực tế (E)</t>
  </si>
  <si>
    <t>E = 10/6 x AUCP</t>
  </si>
  <si>
    <t>Mức lương lao động bình quân (H)</t>
  </si>
  <si>
    <t xml:space="preserve">H: người/giờ </t>
  </si>
  <si>
    <t>V</t>
  </si>
  <si>
    <t>Giá trị phần mềm nội bộ (G)</t>
  </si>
  <si>
    <t>G = 1,4 x E x P x H</t>
  </si>
  <si>
    <t>BẢNG TỔNG HỢP CHI PHÍ PHẦN MỀM</t>
  </si>
  <si>
    <t>Khoản mục chi phí</t>
  </si>
  <si>
    <t>Cách tính</t>
  </si>
  <si>
    <t>Ký hiệu</t>
  </si>
  <si>
    <t>Giá trị phần mềm</t>
  </si>
  <si>
    <t>1,4 x E x P x H</t>
  </si>
  <si>
    <t>G</t>
  </si>
  <si>
    <t>Chi phí chung</t>
  </si>
  <si>
    <t>G x tỷ lệ</t>
  </si>
  <si>
    <t>C</t>
  </si>
  <si>
    <t>Thu nhập chịu thuế tính trước</t>
  </si>
  <si>
    <t>(G+C) x tỷ lệ</t>
  </si>
  <si>
    <t>TL</t>
  </si>
  <si>
    <t>Chi phí phần mềm</t>
  </si>
  <si>
    <t>G + C + TL</t>
  </si>
  <si>
    <t>TỔNG CỘNG</t>
  </si>
  <si>
    <t xml:space="preserve">Thu nhập chịu thuế 
tính trước
</t>
  </si>
  <si>
    <t>XÁC ĐỊNH MỨC LƯƠNG LAO ĐỘNG BÌNH QUÂN ĐỐI VỚI VIỆC PHÁT TRIỂN HOẶC NÂNG CẤP PHẦN MỀM</t>
  </si>
  <si>
    <t xml:space="preserve">Lương CB: </t>
  </si>
  <si>
    <t>Bảo hiểm:</t>
  </si>
  <si>
    <t>Bậc</t>
  </si>
  <si>
    <t>Hệ số</t>
  </si>
  <si>
    <t>Lương cơ bản</t>
  </si>
  <si>
    <t>Lương phụ</t>
  </si>
  <si>
    <t>CPKG</t>
  </si>
  <si>
    <t>BHXHBHYTBHTNKPCD</t>
  </si>
  <si>
    <t>Tổng</t>
  </si>
  <si>
    <t>CP Một ngày công</t>
  </si>
  <si>
    <t>CP Một giờ công</t>
  </si>
  <si>
    <t>Mức lương lao động bình quân(H)</t>
  </si>
  <si>
    <t>Tên Use case</t>
  </si>
  <si>
    <t>Chủ chuỗi quán</t>
  </si>
  <si>
    <t>Nhân viên quản lý</t>
  </si>
  <si>
    <t>B</t>
  </si>
  <si>
    <t>Yêu cầu truy vấn</t>
  </si>
  <si>
    <t>M</t>
  </si>
  <si>
    <t>Cơ sở dữ liệu</t>
  </si>
  <si>
    <t>Người dùng cần sử dụng các chức năng bên trong hệ thống thì đăng nhập giúp xác nhận người dùng.</t>
  </si>
  <si>
    <t>Khi chủ chuỗi quán có yêu cầu thực hiện việc thêm người dùng thì chức năng này cho phép thêm người dùng vào hệ thống.</t>
  </si>
  <si>
    <t>Khi chủ chuỗi quán có yêu cầu thực hiện việc sửa thông tin người dùng thì chức năng này cho phép sửa thông tin người dùng đã có trong hệ thống.</t>
  </si>
  <si>
    <t>Khi chủ chuỗi quán có yêu cầu thực hiện việc xóa người dùng thì chức năng này cho phép xóa người dùng vào hệ thống.</t>
  </si>
  <si>
    <t>Khi có yêu cầu cập nhật quán café thì chức năng này được chủ chuỗi quán thực hiện.</t>
  </si>
  <si>
    <t>Khi chủ chuỗi quán có nhu cầu cập nhật người dùng thì chức năng này hỗ trợ việc tinh chỉnh như thêm, sửa, xóa người dùng.</t>
  </si>
  <si>
    <t>Khi có yêu cầu thêm quán café thì chức năng này được chủ chuỗi quán thực hiện.</t>
  </si>
  <si>
    <t>Khi có yêu cầu sửa thông tin quán café thì chức năng này được chủ chuỗi quán thực hiện.</t>
  </si>
  <si>
    <t>Khi có yêu cầu xóa quán café thì chức năng này được chủ chuỗi quán thực hiện.</t>
  </si>
  <si>
    <t>Khi có yêu cầu cập nhật công việc nhân viên thì chức năng này được chủ chuỗi quán thực hiện.</t>
  </si>
  <si>
    <t>Yêu cầu thêm công việc (quản lý nhân viên, thu ngân, phục vụ…) thì chức năng này được chủ chuỗi quán thực hiện.</t>
  </si>
  <si>
    <t>Khi có yêu cầu sửa thông tin công việc thì chức năng này được chủ chuỗi quán thực hiện.</t>
  </si>
  <si>
    <t>Khi có yêu cầu xóa công việc thì chức năng này được chủ chuỗi quán thực hiện.</t>
  </si>
  <si>
    <t>Khi có yêu cầu cập nhật ca làm việc thì chức năng này được chủ chuỗi quán thực hiện.</t>
  </si>
  <si>
    <t>Yêu cầu thêm ca làm việc (sáng, chiều, tối..) thì chức năng này được chủ chuỗi quán thực hiện.</t>
  </si>
  <si>
    <t>Khi có yêu cầu sửa thông tin ca làm việc thì chức năng này được chủ chuỗi quán thực hiện.</t>
  </si>
  <si>
    <t>Khi có yêu cầu xóa ca làm việc thì chức năng này được chủ chuỗi quán thực hiện.</t>
  </si>
  <si>
    <t>Cho phép chủ chuỗi quán café cấp quyền người dùng.</t>
  </si>
  <si>
    <t>Yêu cầu gán quyền người dùng thì chức năng này được chủ chuỗi quán thực hiện.</t>
  </si>
  <si>
    <t>Khi có yêu cầu sửa quyền người dùng thì chức năng này được chủ chuỗi quán thực hiện.</t>
  </si>
  <si>
    <t>Khi có yêu cầu thu hồi quyền người dùng thì chức năng này được chủ chuỗi quán thực hiện.</t>
  </si>
  <si>
    <t>Cho phép chủ chuỗi quán café thống kê nhân viên.</t>
  </si>
  <si>
    <t>Cho phép chủ chuỗi quán café thống kê chấm công của mỗi nhân viên theo từng quán hoặc cho tất cả các quán café.</t>
  </si>
  <si>
    <t>Cho phép chủ chuỗi quán café tính và in bảng lương nhân viên dựa trên kết quả chấm công cho mỗi tháng.</t>
  </si>
  <si>
    <t>Cho phép chủ chuỗi quán café thống kê tiền lương nhân viên theo từng quán hoặc toàn hệ thống quán café.</t>
  </si>
  <si>
    <t>Cho phép cập nhật nhân viên tại một quán hoặc nhiều quán khác.</t>
  </si>
  <si>
    <t>Yêu cầu thêm nhân viên mới thì chức năng này được chủ chuỗi quán hoặc nhân viên quản lý thực hiện.</t>
  </si>
  <si>
    <t>Khi có yêu cầu sửa thông tin nhân viên thì chức năng này được chủ chuỗi quán thực hiện.</t>
  </si>
  <si>
    <t>Khi có yêu cầu xóa nhân viên thì chức năng này được chủ chuỗi quán hoặc nhân viên quản lý thực hiện. Trường hợp nhân viên quản lý muốn xóa một nhân viên nào đó thì hệ thống sẽ thông báo về cho chủ chuỗi quán để xác nhận.</t>
  </si>
  <si>
    <t>Cho phép chủ chuỗi quán café in danh sách nhân viên sau khi thống kê.</t>
  </si>
  <si>
    <t>Cho phép chủ chuỗi quán café lập lịch làm việc cho tất cả nhân viên trong chuỗi quán, nhân viên quản lý chỉ được lập lịch làm việc cho nhân viên của quán mà nhân viên đó quản lý</t>
  </si>
  <si>
    <t>Cho phép chủ chuỗi quán café in lịch làm việc nhân viên toàn chuỗi quán, nhân viên quản lý chỉ có thể in lịch của một quán.</t>
  </si>
  <si>
    <t>Cho phép chủ chuỗi quán café chấm công nhân viên.</t>
  </si>
  <si>
    <t>Chủ chuỗi quán café hoặc nhân viên quản lý muốn liệt kê ngày công nhân viên theo từng quán hoặc toàn hệ thống quán café sau khi đã chấm công nhân viên.</t>
  </si>
  <si>
    <t>Đảm bảo tính bảo mật thông tin và sự an toàn của tài khoản đăng nhập vào hệ thống, người dùng cần thay đổi mật khẩu khi đăng nhập.</t>
  </si>
  <si>
    <r>
      <t>G</t>
    </r>
    <r>
      <rPr>
        <vertAlign val="subscript"/>
        <sz val="13"/>
        <color rgb="FFFF0000"/>
        <rFont val="Times New Roman"/>
        <family val="1"/>
      </rPr>
      <t>PM</t>
    </r>
  </si>
  <si>
    <t>HỌ TÊN</t>
  </si>
  <si>
    <t>MSSV</t>
  </si>
  <si>
    <t>NHÓM 2</t>
  </si>
  <si>
    <t>Phan Nguyễn Minh Thảo</t>
  </si>
  <si>
    <t>Nguyễn Thị Diễm Ngọc</t>
  </si>
  <si>
    <t>Nguyễn Thị Cẩm Vân</t>
  </si>
  <si>
    <t>Hồ Thị Hồng Diệp</t>
  </si>
  <si>
    <t>Lê Minh Thông</t>
  </si>
  <si>
    <t>B1605247</t>
  </si>
  <si>
    <t>B1605230</t>
  </si>
  <si>
    <t>B1605317</t>
  </si>
  <si>
    <t>B1605205</t>
  </si>
  <si>
    <t>B1605249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</si>
</sst>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4" x14ac:knownFonts="1">
    <font>
      <sz val="11"/>
      <color theme="1"/>
      <name val="Calibri"/>
      <family val="2"/>
      <charset val="163"/>
      <scheme val="minor"/>
    </font>
    <font>
      <sz val="11"/>
      <color theme="1"/>
      <name val="Times New Roman"/>
      <family val="1"/>
    </font>
    <font>
      <b/>
      <sz val="11"/>
      <color theme="1"/>
      <name val="Times New Roman"/>
      <family val="1"/>
    </font>
    <font>
      <sz val="14"/>
      <color theme="1"/>
      <name val="Times New Roman"/>
      <family val="1"/>
    </font>
    <font>
      <b/>
      <sz val="14"/>
      <color theme="1"/>
      <name val="Times New Roman"/>
      <family val="1"/>
    </font>
    <font>
      <b/>
      <i/>
      <sz val="14"/>
      <color theme="1"/>
      <name val="Times New Roman"/>
      <family val="1"/>
    </font>
    <font>
      <b/>
      <sz val="13"/>
      <color rgb="FF000000"/>
      <name val="Times New Roman"/>
      <family val="1"/>
    </font>
    <font>
      <sz val="13"/>
      <color rgb="FF000000"/>
      <name val="Times New Roman"/>
      <family val="1"/>
    </font>
    <font>
      <sz val="13"/>
      <color theme="1"/>
      <name val="Times New Roman"/>
      <family val="1"/>
    </font>
    <font>
      <b/>
      <sz val="14"/>
      <color rgb="FF000000"/>
      <name val="Times New Roman"/>
      <family val="1"/>
    </font>
    <font>
      <b/>
      <sz val="16"/>
      <color theme="1"/>
      <name val="Times New Roman"/>
      <family val="1"/>
    </font>
    <font>
      <b/>
      <i/>
      <sz val="11"/>
      <color theme="1"/>
      <name val="Calibri"/>
      <family val="2"/>
      <charset val="163"/>
      <scheme val="minor"/>
    </font>
    <font>
      <b/>
      <i/>
      <sz val="11"/>
      <color theme="1"/>
      <name val="Times New Roman"/>
      <family val="1"/>
    </font>
    <font>
      <b/>
      <i/>
      <sz val="16"/>
      <color theme="1"/>
      <name val="Times New Roman"/>
      <family val="1"/>
    </font>
    <font>
      <b/>
      <sz val="13"/>
      <color theme="1"/>
      <name val="Times New Roman"/>
      <family val="1"/>
    </font>
    <font>
      <b/>
      <sz val="13.5"/>
      <color rgb="FF000000"/>
      <name val="Times New Roman"/>
      <family val="1"/>
    </font>
    <font>
      <sz val="13"/>
      <color theme="1"/>
      <name val="Calibri"/>
      <family val="2"/>
      <charset val="163"/>
      <scheme val="minor"/>
    </font>
    <font>
      <b/>
      <sz val="13"/>
      <color rgb="FFFF0000"/>
      <name val="Times New Roman"/>
      <family val="1"/>
    </font>
    <font>
      <b/>
      <sz val="14"/>
      <color rgb="FFFF0000"/>
      <name val="Times New Roman"/>
      <family val="1"/>
    </font>
    <font>
      <sz val="12"/>
      <color theme="1"/>
      <name val="Times New Roman"/>
      <family val="1"/>
    </font>
    <font>
      <b/>
      <sz val="11"/>
      <color theme="1"/>
      <name val="Calibri"/>
      <family val="2"/>
      <charset val="163"/>
      <scheme val="minor"/>
    </font>
    <font>
      <sz val="13"/>
      <color rgb="FFFF0000"/>
      <name val="Times New Roman"/>
      <family val="1"/>
    </font>
    <font>
      <vertAlign val="subscript"/>
      <sz val="13"/>
      <color rgb="FFFF0000"/>
      <name val="Times New Roman"/>
      <family val="1"/>
    </font>
    <font>
      <sz val="14"/>
      <color rgb="FF000000"/>
      <name val="Times New Roman"/>
      <family val="1"/>
    </font>
  </fonts>
  <fills count="11">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5"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51">
    <xf numFmtId="0" fontId="0" fillId="0" borderId="0" xfId="0"/>
    <xf numFmtId="0" fontId="0" fillId="0" borderId="0" xfId="0" applyAlignment="1">
      <alignment horizontal="center"/>
    </xf>
    <xf numFmtId="0" fontId="1" fillId="0" borderId="0" xfId="0" applyFont="1"/>
    <xf numFmtId="0" fontId="4" fillId="0" borderId="1" xfId="0" applyFont="1" applyBorder="1" applyAlignment="1">
      <alignment horizontal="center" vertical="center" wrapText="1"/>
    </xf>
    <xf numFmtId="0" fontId="4" fillId="0" borderId="1" xfId="0" applyFont="1" applyBorder="1" applyAlignment="1">
      <alignment horizontal="center" wrapText="1"/>
    </xf>
    <xf numFmtId="0" fontId="3" fillId="0" borderId="1" xfId="0" applyFont="1" applyBorder="1" applyAlignment="1">
      <alignment horizontal="center" wrapText="1"/>
    </xf>
    <xf numFmtId="0" fontId="3" fillId="0" borderId="0" xfId="0" applyFont="1"/>
    <xf numFmtId="0" fontId="3" fillId="0" borderId="1" xfId="0" applyFont="1" applyBorder="1" applyAlignment="1">
      <alignment horizontal="center"/>
    </xf>
    <xf numFmtId="0" fontId="4"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horizontal="center"/>
    </xf>
    <xf numFmtId="0" fontId="0" fillId="0" borderId="0" xfId="0" applyAlignment="1"/>
    <xf numFmtId="0" fontId="4" fillId="0" borderId="1" xfId="0" applyFont="1" applyBorder="1" applyAlignment="1">
      <alignment horizontal="center"/>
    </xf>
    <xf numFmtId="0" fontId="3" fillId="0" borderId="1" xfId="0" applyFont="1" applyBorder="1" applyAlignment="1">
      <alignment horizontal="left" vertical="center" wrapText="1"/>
    </xf>
    <xf numFmtId="0" fontId="3" fillId="0" borderId="1" xfId="0" applyFont="1" applyBorder="1" applyAlignment="1">
      <alignment horizontal="left"/>
    </xf>
    <xf numFmtId="0" fontId="4" fillId="0" borderId="0" xfId="0" applyFont="1" applyBorder="1" applyAlignment="1">
      <alignment horizont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justify" vertical="center" wrapText="1"/>
    </xf>
    <xf numFmtId="0" fontId="7" fillId="0" borderId="1" xfId="0" applyFont="1" applyBorder="1" applyAlignment="1">
      <alignment horizontal="justify" vertical="center" wrapText="1"/>
    </xf>
    <xf numFmtId="0" fontId="7" fillId="0" borderId="1" xfId="0" applyFont="1" applyBorder="1" applyAlignment="1">
      <alignment horizontal="center" vertical="center" wrapText="1"/>
    </xf>
    <xf numFmtId="0" fontId="7" fillId="0" borderId="1" xfId="0"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wrapText="1"/>
    </xf>
    <xf numFmtId="0" fontId="7" fillId="0" borderId="1" xfId="0" applyFont="1" applyBorder="1" applyAlignment="1">
      <alignment horizontal="center" vertical="center"/>
    </xf>
    <xf numFmtId="0" fontId="0" fillId="0" borderId="0" xfId="0" applyAlignment="1">
      <alignment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7" fillId="0" borderId="1" xfId="0" applyFont="1" applyBorder="1" applyAlignment="1">
      <alignment horizontal="justify" vertical="center"/>
    </xf>
    <xf numFmtId="0" fontId="8" fillId="0" borderId="1" xfId="0" applyFont="1" applyBorder="1" applyAlignment="1">
      <alignment horizontal="center" vertical="center" wrapText="1"/>
    </xf>
    <xf numFmtId="0" fontId="6" fillId="0" borderId="1" xfId="0" applyFont="1" applyBorder="1" applyAlignment="1">
      <alignment horizontal="justify" vertical="center"/>
    </xf>
    <xf numFmtId="0" fontId="4" fillId="0" borderId="1" xfId="0" applyFont="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left" vertical="center" wrapText="1" indent="6"/>
    </xf>
    <xf numFmtId="0" fontId="4" fillId="0" borderId="0" xfId="0" applyFont="1" applyAlignment="1">
      <alignment wrapText="1"/>
    </xf>
    <xf numFmtId="0" fontId="4" fillId="0" borderId="0" xfId="0" applyFont="1" applyAlignment="1">
      <alignment vertical="center"/>
    </xf>
    <xf numFmtId="0" fontId="11" fillId="0" borderId="0" xfId="0" applyFont="1"/>
    <xf numFmtId="0" fontId="5" fillId="0" borderId="0" xfId="0" applyFont="1"/>
    <xf numFmtId="0" fontId="4" fillId="5" borderId="1" xfId="0" applyFont="1" applyFill="1" applyBorder="1" applyAlignment="1">
      <alignment horizontal="center" vertical="center"/>
    </xf>
    <xf numFmtId="0" fontId="3"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7" fillId="0" borderId="1" xfId="0" applyNumberFormat="1" applyFont="1" applyBorder="1" applyAlignment="1">
      <alignment horizontal="justify" vertical="center" wrapText="1"/>
    </xf>
    <xf numFmtId="0" fontId="2" fillId="0" borderId="0" xfId="0" applyFont="1" applyAlignment="1">
      <alignment vertical="center"/>
    </xf>
    <xf numFmtId="0" fontId="12" fillId="0" borderId="0" xfId="0" applyFont="1"/>
    <xf numFmtId="0" fontId="7" fillId="0" borderId="1" xfId="0" applyNumberFormat="1" applyFont="1" applyBorder="1" applyAlignment="1">
      <alignment horizontal="justify" vertical="center"/>
    </xf>
    <xf numFmtId="0" fontId="7" fillId="0" borderId="1" xfId="0" applyFont="1" applyBorder="1" applyAlignment="1">
      <alignment horizontal="left" vertical="center" wrapText="1"/>
    </xf>
    <xf numFmtId="0" fontId="14" fillId="0" borderId="1" xfId="0" applyFont="1" applyBorder="1" applyAlignment="1">
      <alignment horizontal="center"/>
    </xf>
    <xf numFmtId="0" fontId="7" fillId="0" borderId="1" xfId="0" applyFont="1" applyBorder="1"/>
    <xf numFmtId="0" fontId="8" fillId="0" borderId="1" xfId="0" applyFont="1" applyBorder="1"/>
    <xf numFmtId="0" fontId="6" fillId="0" borderId="1" xfId="0" applyFont="1" applyBorder="1" applyAlignment="1">
      <alignment vertical="center" wrapText="1"/>
    </xf>
    <xf numFmtId="0" fontId="16" fillId="0" borderId="0" xfId="0" applyFont="1"/>
    <xf numFmtId="0" fontId="17" fillId="0" borderId="1" xfId="0" applyFont="1" applyBorder="1" applyAlignment="1">
      <alignment horizontal="justify" vertical="center" wrapText="1"/>
    </xf>
    <xf numFmtId="0" fontId="7" fillId="6" borderId="1" xfId="0" applyFont="1" applyFill="1" applyBorder="1" applyAlignment="1">
      <alignment horizontal="left" vertical="center" wrapText="1"/>
    </xf>
    <xf numFmtId="0" fontId="18" fillId="0" borderId="1" xfId="0" applyFont="1" applyBorder="1" applyAlignment="1">
      <alignment horizontal="center" wrapText="1"/>
    </xf>
    <xf numFmtId="0" fontId="19" fillId="0" borderId="0" xfId="0" applyFont="1"/>
    <xf numFmtId="0" fontId="20" fillId="0" borderId="0" xfId="0" applyFont="1" applyAlignment="1">
      <alignment horizontal="center"/>
    </xf>
    <xf numFmtId="0" fontId="14" fillId="0" borderId="1" xfId="0" applyFont="1" applyBorder="1" applyAlignment="1">
      <alignment horizontal="justify" vertical="center" wrapText="1"/>
    </xf>
    <xf numFmtId="3" fontId="14" fillId="0" borderId="1" xfId="0" applyNumberFormat="1" applyFont="1" applyBorder="1" applyAlignment="1">
      <alignment horizontal="justify" vertical="center" wrapText="1"/>
    </xf>
    <xf numFmtId="0" fontId="14" fillId="0" borderId="1" xfId="0" applyFont="1" applyBorder="1" applyAlignment="1">
      <alignment horizontal="left" vertical="center" wrapText="1"/>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10" fontId="14" fillId="0" borderId="1" xfId="0" applyNumberFormat="1" applyFont="1" applyBorder="1"/>
    <xf numFmtId="0" fontId="8" fillId="0" borderId="1" xfId="0" applyFont="1" applyBorder="1" applyAlignment="1">
      <alignment horizontal="center"/>
    </xf>
    <xf numFmtId="164" fontId="8" fillId="0" borderId="1" xfId="0" applyNumberFormat="1" applyFont="1" applyBorder="1"/>
    <xf numFmtId="3" fontId="8" fillId="0" borderId="1" xfId="0" applyNumberFormat="1" applyFont="1" applyBorder="1"/>
    <xf numFmtId="43" fontId="8" fillId="0" borderId="1" xfId="0" applyNumberFormat="1" applyFont="1" applyBorder="1"/>
    <xf numFmtId="0" fontId="8" fillId="0" borderId="0" xfId="0" applyFont="1"/>
    <xf numFmtId="164" fontId="14" fillId="6" borderId="1" xfId="0" applyNumberFormat="1" applyFont="1" applyFill="1" applyBorder="1"/>
    <xf numFmtId="0" fontId="14" fillId="0" borderId="1" xfId="0" applyFont="1" applyBorder="1" applyAlignment="1">
      <alignment horizontal="center" vertical="center"/>
    </xf>
    <xf numFmtId="0" fontId="3" fillId="0" borderId="0" xfId="0" applyFont="1" applyBorder="1" applyAlignment="1">
      <alignment horizontal="left" wrapText="1"/>
    </xf>
    <xf numFmtId="0" fontId="0" fillId="0" borderId="0" xfId="0" applyAlignment="1">
      <alignment horizontal="left"/>
    </xf>
    <xf numFmtId="0" fontId="8" fillId="0" borderId="1" xfId="0" applyFont="1" applyBorder="1" applyAlignment="1">
      <alignment horizontal="center" vertical="top"/>
    </xf>
    <xf numFmtId="0" fontId="0" fillId="0" borderId="0" xfId="0" applyAlignment="1">
      <alignment horizontal="center" vertical="center"/>
    </xf>
    <xf numFmtId="0" fontId="8" fillId="6" borderId="1" xfId="0" applyFont="1" applyFill="1" applyBorder="1" applyAlignment="1">
      <alignment horizontal="left" vertical="center"/>
    </xf>
    <xf numFmtId="0" fontId="8" fillId="6" borderId="1" xfId="0" applyFont="1" applyFill="1" applyBorder="1"/>
    <xf numFmtId="0" fontId="14" fillId="6" borderId="5" xfId="0" applyFont="1" applyFill="1" applyBorder="1" applyAlignment="1">
      <alignment horizontal="center" vertical="center"/>
    </xf>
    <xf numFmtId="0" fontId="7" fillId="6" borderId="5" xfId="0" applyFont="1" applyFill="1" applyBorder="1" applyAlignment="1">
      <alignment vertical="center" wrapText="1"/>
    </xf>
    <xf numFmtId="0" fontId="8" fillId="6" borderId="5" xfId="0" applyFont="1" applyFill="1" applyBorder="1" applyAlignment="1">
      <alignment horizontal="center" vertical="center"/>
    </xf>
    <xf numFmtId="0" fontId="8" fillId="6" borderId="5" xfId="0" applyFont="1" applyFill="1" applyBorder="1" applyAlignment="1">
      <alignment horizontal="center" vertical="top"/>
    </xf>
    <xf numFmtId="0" fontId="0" fillId="6" borderId="0" xfId="0" applyFill="1"/>
    <xf numFmtId="0" fontId="14" fillId="6" borderId="5" xfId="0" applyFont="1" applyFill="1" applyBorder="1" applyAlignment="1">
      <alignment vertical="center"/>
    </xf>
    <xf numFmtId="0" fontId="7" fillId="6" borderId="5" xfId="0" applyFont="1" applyFill="1" applyBorder="1" applyAlignment="1">
      <alignment vertical="top"/>
    </xf>
    <xf numFmtId="0" fontId="3" fillId="6" borderId="0" xfId="0" applyFont="1" applyFill="1" applyBorder="1" applyAlignment="1">
      <alignment horizontal="left" wrapText="1"/>
    </xf>
    <xf numFmtId="0" fontId="14" fillId="2" borderId="1" xfId="0" applyFont="1" applyFill="1" applyBorder="1"/>
    <xf numFmtId="0" fontId="4" fillId="9" borderId="1" xfId="0" applyFont="1" applyFill="1" applyBorder="1" applyAlignment="1">
      <alignment horizontal="center" vertical="center" wrapText="1"/>
    </xf>
    <xf numFmtId="0" fontId="14" fillId="9" borderId="1" xfId="0" applyFont="1" applyFill="1" applyBorder="1" applyAlignment="1">
      <alignment horizontal="center"/>
    </xf>
    <xf numFmtId="0" fontId="14" fillId="9" borderId="1" xfId="0" applyFont="1" applyFill="1" applyBorder="1" applyAlignment="1">
      <alignment horizontal="center" vertical="center"/>
    </xf>
    <xf numFmtId="0" fontId="4" fillId="9" borderId="1" xfId="0" applyFont="1" applyFill="1" applyBorder="1" applyAlignment="1">
      <alignment horizontal="center" wrapText="1"/>
    </xf>
    <xf numFmtId="0" fontId="6" fillId="9" borderId="1" xfId="0" applyFont="1" applyFill="1" applyBorder="1" applyAlignment="1">
      <alignment horizontal="center" vertical="center" wrapText="1"/>
    </xf>
    <xf numFmtId="0" fontId="6" fillId="9" borderId="1" xfId="0" applyFont="1" applyFill="1" applyBorder="1" applyAlignment="1">
      <alignment horizontal="center" vertical="center"/>
    </xf>
    <xf numFmtId="0" fontId="14" fillId="3" borderId="1" xfId="0" applyFont="1" applyFill="1" applyBorder="1"/>
    <xf numFmtId="0" fontId="15" fillId="9" borderId="1" xfId="0" applyFont="1" applyFill="1" applyBorder="1" applyAlignment="1">
      <alignment horizontal="center" vertical="center"/>
    </xf>
    <xf numFmtId="0" fontId="14" fillId="0" borderId="1" xfId="0" applyFont="1" applyBorder="1" applyAlignment="1">
      <alignment horizontal="justify" vertical="center"/>
    </xf>
    <xf numFmtId="3" fontId="14" fillId="0" borderId="1" xfId="0" applyNumberFormat="1" applyFont="1" applyBorder="1" applyAlignment="1">
      <alignment horizontal="right" vertical="center" wrapText="1"/>
    </xf>
    <xf numFmtId="3" fontId="14" fillId="3" borderId="1" xfId="0" applyNumberFormat="1" applyFont="1" applyFill="1" applyBorder="1" applyAlignment="1">
      <alignment horizontal="right" vertical="center" wrapText="1"/>
    </xf>
    <xf numFmtId="0" fontId="21" fillId="0" borderId="1" xfId="0" applyFont="1" applyBorder="1" applyAlignment="1">
      <alignment horizontal="left" vertical="center" wrapText="1"/>
    </xf>
    <xf numFmtId="0" fontId="21" fillId="0" borderId="1" xfId="0" applyFont="1" applyBorder="1" applyAlignment="1">
      <alignment horizontal="center" vertical="center" wrapText="1"/>
    </xf>
    <xf numFmtId="0" fontId="23" fillId="0" borderId="1" xfId="0" applyFont="1" applyBorder="1"/>
    <xf numFmtId="0" fontId="10" fillId="7" borderId="1" xfId="0" applyFont="1" applyFill="1" applyBorder="1" applyAlignment="1">
      <alignment horizontal="center"/>
    </xf>
    <xf numFmtId="0" fontId="5" fillId="6" borderId="1" xfId="0" applyFont="1" applyFill="1" applyBorder="1" applyAlignment="1">
      <alignment horizontal="center"/>
    </xf>
    <xf numFmtId="0" fontId="10" fillId="7" borderId="2" xfId="0" applyFont="1" applyFill="1" applyBorder="1" applyAlignment="1">
      <alignment horizontal="center"/>
    </xf>
    <xf numFmtId="0" fontId="10" fillId="7" borderId="3" xfId="0" applyFont="1" applyFill="1" applyBorder="1" applyAlignment="1">
      <alignment horizontal="center"/>
    </xf>
    <xf numFmtId="0" fontId="10" fillId="7" borderId="4" xfId="0" applyFont="1" applyFill="1" applyBorder="1" applyAlignment="1">
      <alignment horizontal="center"/>
    </xf>
    <xf numFmtId="0" fontId="8" fillId="0" borderId="5" xfId="0" applyFont="1" applyBorder="1" applyAlignment="1">
      <alignment horizontal="center" vertical="center"/>
    </xf>
    <xf numFmtId="0" fontId="8" fillId="0" borderId="13" xfId="0" applyFont="1" applyBorder="1" applyAlignment="1">
      <alignment horizontal="center" vertical="center"/>
    </xf>
    <xf numFmtId="0" fontId="8" fillId="0" borderId="6" xfId="0" applyFont="1" applyBorder="1" applyAlignment="1">
      <alignment horizontal="center" vertical="center"/>
    </xf>
    <xf numFmtId="0" fontId="14" fillId="0" borderId="5" xfId="0" applyFont="1" applyBorder="1" applyAlignment="1">
      <alignment horizontal="center" vertical="center"/>
    </xf>
    <xf numFmtId="0" fontId="14" fillId="0" borderId="13" xfId="0" applyFont="1" applyBorder="1" applyAlignment="1">
      <alignment horizontal="center" vertical="center"/>
    </xf>
    <xf numFmtId="0" fontId="14" fillId="0" borderId="6" xfId="0" applyFont="1" applyBorder="1" applyAlignment="1">
      <alignment horizontal="center" vertical="center"/>
    </xf>
    <xf numFmtId="0" fontId="7" fillId="0" borderId="5" xfId="0" applyFont="1" applyBorder="1" applyAlignment="1">
      <alignment horizontal="center" vertical="top"/>
    </xf>
    <xf numFmtId="0" fontId="7" fillId="0" borderId="13" xfId="0" applyFont="1" applyBorder="1" applyAlignment="1">
      <alignment horizontal="center" vertical="top"/>
    </xf>
    <xf numFmtId="0" fontId="7" fillId="0" borderId="6" xfId="0" applyFont="1" applyBorder="1" applyAlignment="1">
      <alignment horizontal="center" vertical="top"/>
    </xf>
    <xf numFmtId="0" fontId="7" fillId="0" borderId="5"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6" xfId="0" applyFont="1" applyBorder="1" applyAlignment="1">
      <alignment horizontal="center" vertical="center" wrapText="1"/>
    </xf>
    <xf numFmtId="0" fontId="8" fillId="0" borderId="5" xfId="0" applyFont="1" applyBorder="1" applyAlignment="1">
      <alignment horizontal="center" vertical="top"/>
    </xf>
    <xf numFmtId="0" fontId="8" fillId="0" borderId="13" xfId="0" applyFont="1" applyBorder="1" applyAlignment="1">
      <alignment horizontal="center" vertical="top"/>
    </xf>
    <xf numFmtId="0" fontId="8" fillId="0" borderId="6" xfId="0" applyFont="1" applyBorder="1" applyAlignment="1">
      <alignment horizontal="center" vertical="top"/>
    </xf>
    <xf numFmtId="0" fontId="13" fillId="6" borderId="1" xfId="0" applyFont="1" applyFill="1" applyBorder="1" applyAlignment="1">
      <alignment horizontal="center"/>
    </xf>
    <xf numFmtId="0" fontId="4" fillId="7" borderId="1" xfId="0" applyFont="1" applyFill="1" applyBorder="1" applyAlignment="1">
      <alignment horizontal="center"/>
    </xf>
    <xf numFmtId="0" fontId="3" fillId="7" borderId="1" xfId="0" applyFont="1" applyFill="1" applyBorder="1" applyAlignment="1">
      <alignment horizontal="center"/>
    </xf>
    <xf numFmtId="0" fontId="4" fillId="2" borderId="1" xfId="0" applyFont="1" applyFill="1" applyBorder="1" applyAlignment="1">
      <alignment horizontal="center"/>
    </xf>
    <xf numFmtId="0" fontId="3" fillId="2" borderId="1" xfId="0" applyFont="1" applyFill="1" applyBorder="1" applyAlignment="1">
      <alignment horizontal="center"/>
    </xf>
    <xf numFmtId="0" fontId="3" fillId="2" borderId="5" xfId="0" applyFont="1" applyFill="1" applyBorder="1" applyAlignment="1">
      <alignment horizontal="center"/>
    </xf>
    <xf numFmtId="0" fontId="5" fillId="6" borderId="2" xfId="0" applyFont="1" applyFill="1" applyBorder="1" applyAlignment="1">
      <alignment horizontal="center"/>
    </xf>
    <xf numFmtId="0" fontId="5" fillId="6" borderId="3" xfId="0" applyFont="1" applyFill="1" applyBorder="1" applyAlignment="1">
      <alignment horizontal="center"/>
    </xf>
    <xf numFmtId="0" fontId="5" fillId="6" borderId="4" xfId="0" applyFont="1" applyFill="1" applyBorder="1" applyAlignment="1">
      <alignment horizontal="center"/>
    </xf>
    <xf numFmtId="0" fontId="10" fillId="7" borderId="1" xfId="0" applyFont="1" applyFill="1" applyBorder="1" applyAlignment="1">
      <alignment horizontal="center" vertical="center"/>
    </xf>
    <xf numFmtId="0" fontId="5" fillId="6" borderId="1" xfId="0" applyFont="1" applyFill="1" applyBorder="1" applyAlignment="1">
      <alignment horizontal="center" vertical="center"/>
    </xf>
    <xf numFmtId="0" fontId="3" fillId="0" borderId="1" xfId="0" applyFont="1" applyBorder="1" applyAlignment="1">
      <alignment horizontal="left" vertical="center"/>
    </xf>
    <xf numFmtId="0" fontId="10" fillId="7" borderId="1" xfId="0" applyFont="1" applyFill="1" applyBorder="1" applyAlignment="1">
      <alignment horizontal="center" wrapText="1"/>
    </xf>
    <xf numFmtId="0" fontId="4" fillId="8" borderId="2" xfId="0" applyFont="1" applyFill="1" applyBorder="1" applyAlignment="1">
      <alignment horizontal="left"/>
    </xf>
    <xf numFmtId="0" fontId="4" fillId="8" borderId="3" xfId="0" applyFont="1" applyFill="1" applyBorder="1" applyAlignment="1">
      <alignment horizontal="left"/>
    </xf>
    <xf numFmtId="0" fontId="4" fillId="8" borderId="4" xfId="0" applyFont="1" applyFill="1" applyBorder="1" applyAlignment="1">
      <alignment horizontal="left"/>
    </xf>
    <xf numFmtId="0" fontId="4" fillId="4" borderId="1" xfId="0" applyFont="1" applyFill="1" applyBorder="1" applyAlignment="1">
      <alignment vertical="center"/>
    </xf>
    <xf numFmtId="0" fontId="4" fillId="5" borderId="1" xfId="0" applyFont="1" applyFill="1" applyBorder="1" applyAlignment="1">
      <alignment horizontal="center" vertical="center"/>
    </xf>
    <xf numFmtId="0" fontId="10" fillId="8" borderId="1" xfId="0" applyFont="1" applyFill="1" applyBorder="1" applyAlignment="1">
      <alignment horizontal="left" vertical="center" wrapText="1"/>
    </xf>
    <xf numFmtId="0" fontId="4" fillId="8" borderId="1" xfId="0" applyFont="1" applyFill="1" applyBorder="1" applyAlignment="1">
      <alignment horizontal="left" vertical="center" wrapText="1"/>
    </xf>
    <xf numFmtId="0" fontId="8" fillId="0" borderId="7"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8" fillId="0" borderId="10" xfId="0" applyFont="1" applyBorder="1" applyAlignment="1">
      <alignment horizontal="center"/>
    </xf>
    <xf numFmtId="0" fontId="8" fillId="0" borderId="11" xfId="0" applyFont="1" applyBorder="1" applyAlignment="1">
      <alignment horizontal="center"/>
    </xf>
    <xf numFmtId="0" fontId="8" fillId="0" borderId="12" xfId="0" applyFont="1" applyBorder="1" applyAlignment="1">
      <alignment horizontal="center"/>
    </xf>
    <xf numFmtId="0" fontId="14" fillId="9" borderId="1" xfId="0" applyFont="1" applyFill="1" applyBorder="1" applyAlignment="1">
      <alignment horizontal="center" vertical="center" wrapText="1"/>
    </xf>
    <xf numFmtId="0" fontId="14" fillId="9" borderId="5" xfId="0" applyFont="1" applyFill="1" applyBorder="1" applyAlignment="1">
      <alignment horizontal="center" vertical="center"/>
    </xf>
    <xf numFmtId="0" fontId="14" fillId="9" borderId="6" xfId="0" applyFont="1" applyFill="1" applyBorder="1" applyAlignment="1">
      <alignment horizontal="center" vertical="center"/>
    </xf>
    <xf numFmtId="0" fontId="17" fillId="0" borderId="2" xfId="0" applyFont="1" applyBorder="1" applyAlignment="1">
      <alignment horizontal="right" vertical="center" wrapText="1"/>
    </xf>
    <xf numFmtId="0" fontId="17" fillId="0" borderId="4" xfId="0" applyFont="1" applyBorder="1" applyAlignment="1">
      <alignment horizontal="right" vertical="center" wrapText="1"/>
    </xf>
    <xf numFmtId="0" fontId="4" fillId="10"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abSelected="1" workbookViewId="0">
      <selection activeCell="G13" sqref="G13"/>
    </sheetView>
  </sheetViews>
  <sheetFormatPr defaultRowHeight="15" x14ac:dyDescent="0.25"/>
  <cols>
    <col min="2" max="2" width="50.5703125" customWidth="1"/>
    <col min="3" max="3" width="38.5703125" customWidth="1"/>
    <col min="4" max="4" width="23" customWidth="1"/>
    <col min="6" max="6" width="9.140625" style="1"/>
    <col min="7" max="7" width="27.140625" bestFit="1" customWidth="1"/>
    <col min="8" max="8" width="12" bestFit="1" customWidth="1"/>
  </cols>
  <sheetData>
    <row r="1" spans="1:8" ht="20.25" x14ac:dyDescent="0.3">
      <c r="A1" s="99" t="s">
        <v>191</v>
      </c>
      <c r="B1" s="99"/>
      <c r="C1" s="99"/>
      <c r="D1" s="99"/>
      <c r="F1" s="150" t="s">
        <v>293</v>
      </c>
      <c r="G1" s="150"/>
      <c r="H1" s="150"/>
    </row>
    <row r="2" spans="1:8" ht="19.5" x14ac:dyDescent="0.35">
      <c r="A2" s="100" t="s">
        <v>176</v>
      </c>
      <c r="B2" s="100"/>
      <c r="C2" s="100"/>
      <c r="D2" s="100"/>
      <c r="F2" s="47" t="s">
        <v>42</v>
      </c>
      <c r="G2" s="47" t="s">
        <v>291</v>
      </c>
      <c r="H2" s="47" t="s">
        <v>292</v>
      </c>
    </row>
    <row r="3" spans="1:8" ht="18.75" x14ac:dyDescent="0.3">
      <c r="A3" s="86" t="s">
        <v>59</v>
      </c>
      <c r="B3" s="86" t="s">
        <v>177</v>
      </c>
      <c r="C3" s="86" t="s">
        <v>192</v>
      </c>
      <c r="D3" s="86" t="s">
        <v>63</v>
      </c>
      <c r="F3" s="63">
        <v>1</v>
      </c>
      <c r="G3" s="49" t="s">
        <v>294</v>
      </c>
      <c r="H3" s="98" t="s">
        <v>299</v>
      </c>
    </row>
    <row r="4" spans="1:8" ht="18.75" x14ac:dyDescent="0.3">
      <c r="A4" s="47">
        <v>1</v>
      </c>
      <c r="B4" s="60" t="s">
        <v>0</v>
      </c>
      <c r="C4" s="60" t="s">
        <v>193</v>
      </c>
      <c r="D4" s="49" t="s">
        <v>47</v>
      </c>
      <c r="F4" s="63">
        <v>2</v>
      </c>
      <c r="G4" s="98" t="s">
        <v>295</v>
      </c>
      <c r="H4" s="98" t="s">
        <v>300</v>
      </c>
    </row>
    <row r="5" spans="1:8" ht="18.75" x14ac:dyDescent="0.3">
      <c r="A5" s="47">
        <v>2</v>
      </c>
      <c r="B5" s="49" t="s">
        <v>182</v>
      </c>
      <c r="C5" s="49" t="s">
        <v>193</v>
      </c>
      <c r="D5" s="49" t="s">
        <v>47</v>
      </c>
      <c r="F5" s="63">
        <v>3</v>
      </c>
      <c r="G5" s="98" t="s">
        <v>296</v>
      </c>
      <c r="H5" s="98" t="s">
        <v>301</v>
      </c>
    </row>
    <row r="6" spans="1:8" ht="18.75" x14ac:dyDescent="0.3">
      <c r="A6" s="47">
        <v>3</v>
      </c>
      <c r="B6" s="49" t="s">
        <v>1</v>
      </c>
      <c r="C6" s="49" t="s">
        <v>193</v>
      </c>
      <c r="D6" s="49" t="s">
        <v>47</v>
      </c>
      <c r="F6" s="63">
        <v>4</v>
      </c>
      <c r="G6" s="98" t="s">
        <v>297</v>
      </c>
      <c r="H6" s="98" t="s">
        <v>302</v>
      </c>
    </row>
    <row r="7" spans="1:8" ht="18.75" x14ac:dyDescent="0.3">
      <c r="A7" s="47">
        <v>4</v>
      </c>
      <c r="B7" s="49" t="s">
        <v>2</v>
      </c>
      <c r="C7" s="49" t="s">
        <v>193</v>
      </c>
      <c r="D7" s="49" t="s">
        <v>47</v>
      </c>
      <c r="F7" s="63">
        <v>5</v>
      </c>
      <c r="G7" s="98" t="s">
        <v>298</v>
      </c>
      <c r="H7" s="98" t="s">
        <v>303</v>
      </c>
    </row>
    <row r="8" spans="1:8" ht="16.5" x14ac:dyDescent="0.25">
      <c r="A8" s="47">
        <v>5</v>
      </c>
      <c r="B8" s="49" t="s">
        <v>3</v>
      </c>
      <c r="C8" s="49" t="s">
        <v>193</v>
      </c>
      <c r="D8" s="49" t="s">
        <v>47</v>
      </c>
    </row>
    <row r="9" spans="1:8" ht="16.5" x14ac:dyDescent="0.25">
      <c r="A9" s="47">
        <v>6</v>
      </c>
      <c r="B9" s="49" t="s">
        <v>183</v>
      </c>
      <c r="C9" s="49" t="s">
        <v>193</v>
      </c>
      <c r="D9" s="49" t="s">
        <v>47</v>
      </c>
    </row>
    <row r="10" spans="1:8" ht="16.5" x14ac:dyDescent="0.25">
      <c r="A10" s="47">
        <v>7</v>
      </c>
      <c r="B10" s="49" t="s">
        <v>184</v>
      </c>
      <c r="C10" s="49" t="s">
        <v>193</v>
      </c>
      <c r="D10" s="49" t="s">
        <v>47</v>
      </c>
    </row>
    <row r="11" spans="1:8" ht="16.5" x14ac:dyDescent="0.25">
      <c r="A11" s="47">
        <v>8</v>
      </c>
      <c r="B11" s="49" t="s">
        <v>4</v>
      </c>
      <c r="C11" s="49" t="s">
        <v>193</v>
      </c>
      <c r="D11" s="49" t="s">
        <v>47</v>
      </c>
    </row>
    <row r="12" spans="1:8" ht="16.5" x14ac:dyDescent="0.25">
      <c r="A12" s="47">
        <v>9</v>
      </c>
      <c r="B12" s="49" t="s">
        <v>5</v>
      </c>
      <c r="C12" s="49" t="s">
        <v>193</v>
      </c>
      <c r="D12" s="49" t="s">
        <v>47</v>
      </c>
    </row>
    <row r="13" spans="1:8" ht="16.5" x14ac:dyDescent="0.25">
      <c r="A13" s="47">
        <v>10</v>
      </c>
      <c r="B13" s="49" t="s">
        <v>185</v>
      </c>
      <c r="C13" s="49" t="s">
        <v>193</v>
      </c>
      <c r="D13" s="49" t="s">
        <v>47</v>
      </c>
    </row>
    <row r="14" spans="1:8" ht="16.5" x14ac:dyDescent="0.25">
      <c r="A14" s="47">
        <v>11</v>
      </c>
      <c r="B14" s="49" t="s">
        <v>6</v>
      </c>
      <c r="C14" s="49" t="s">
        <v>193</v>
      </c>
      <c r="D14" s="49" t="s">
        <v>47</v>
      </c>
    </row>
    <row r="15" spans="1:8" ht="16.5" x14ac:dyDescent="0.25">
      <c r="A15" s="47">
        <v>12</v>
      </c>
      <c r="B15" s="49" t="s">
        <v>7</v>
      </c>
      <c r="C15" s="49" t="s">
        <v>193</v>
      </c>
      <c r="D15" s="49" t="s">
        <v>47</v>
      </c>
    </row>
    <row r="16" spans="1:8" ht="16.5" x14ac:dyDescent="0.25">
      <c r="A16" s="47">
        <v>13</v>
      </c>
      <c r="B16" s="49" t="s">
        <v>8</v>
      </c>
      <c r="C16" s="49" t="s">
        <v>193</v>
      </c>
      <c r="D16" s="49" t="s">
        <v>47</v>
      </c>
    </row>
    <row r="17" spans="1:4" ht="16.5" x14ac:dyDescent="0.25">
      <c r="A17" s="47">
        <v>14</v>
      </c>
      <c r="B17" s="49" t="s">
        <v>9</v>
      </c>
      <c r="C17" s="49" t="s">
        <v>193</v>
      </c>
      <c r="D17" s="49" t="s">
        <v>47</v>
      </c>
    </row>
    <row r="18" spans="1:4" ht="16.5" x14ac:dyDescent="0.25">
      <c r="A18" s="47">
        <v>15</v>
      </c>
      <c r="B18" s="49" t="s">
        <v>186</v>
      </c>
      <c r="C18" s="49" t="s">
        <v>193</v>
      </c>
      <c r="D18" s="49" t="s">
        <v>47</v>
      </c>
    </row>
    <row r="19" spans="1:4" ht="16.5" x14ac:dyDescent="0.25">
      <c r="A19" s="47">
        <v>16</v>
      </c>
      <c r="B19" s="49" t="s">
        <v>10</v>
      </c>
      <c r="C19" s="49" t="s">
        <v>193</v>
      </c>
      <c r="D19" s="49" t="s">
        <v>47</v>
      </c>
    </row>
    <row r="20" spans="1:4" ht="16.5" x14ac:dyDescent="0.25">
      <c r="A20" s="47">
        <v>17</v>
      </c>
      <c r="B20" s="49" t="s">
        <v>11</v>
      </c>
      <c r="C20" s="49" t="s">
        <v>193</v>
      </c>
      <c r="D20" s="49" t="s">
        <v>47</v>
      </c>
    </row>
    <row r="21" spans="1:4" ht="16.5" x14ac:dyDescent="0.25">
      <c r="A21" s="47">
        <v>18</v>
      </c>
      <c r="B21" s="49" t="s">
        <v>12</v>
      </c>
      <c r="C21" s="49" t="s">
        <v>254</v>
      </c>
      <c r="D21" s="49" t="s">
        <v>47</v>
      </c>
    </row>
    <row r="22" spans="1:4" ht="16.5" x14ac:dyDescent="0.25">
      <c r="A22" s="47">
        <v>19</v>
      </c>
      <c r="B22" s="49" t="s">
        <v>13</v>
      </c>
      <c r="C22" s="49" t="s">
        <v>254</v>
      </c>
      <c r="D22" s="49" t="s">
        <v>47</v>
      </c>
    </row>
    <row r="23" spans="1:4" ht="16.5" x14ac:dyDescent="0.25">
      <c r="A23" s="47">
        <v>20</v>
      </c>
      <c r="B23" s="49" t="s">
        <v>14</v>
      </c>
      <c r="C23" s="49" t="s">
        <v>254</v>
      </c>
      <c r="D23" s="49" t="s">
        <v>47</v>
      </c>
    </row>
    <row r="24" spans="1:4" ht="16.5" x14ac:dyDescent="0.25">
      <c r="A24" s="47">
        <v>21</v>
      </c>
      <c r="B24" s="49" t="s">
        <v>15</v>
      </c>
      <c r="C24" s="49" t="s">
        <v>254</v>
      </c>
      <c r="D24" s="49" t="s">
        <v>47</v>
      </c>
    </row>
    <row r="25" spans="1:4" ht="16.5" x14ac:dyDescent="0.25">
      <c r="A25" s="47">
        <v>22</v>
      </c>
      <c r="B25" s="49" t="s">
        <v>16</v>
      </c>
      <c r="C25" s="49" t="s">
        <v>252</v>
      </c>
      <c r="D25" s="49" t="s">
        <v>47</v>
      </c>
    </row>
    <row r="26" spans="1:4" ht="16.5" x14ac:dyDescent="0.25">
      <c r="A26" s="47">
        <v>23</v>
      </c>
      <c r="B26" s="49" t="s">
        <v>17</v>
      </c>
      <c r="C26" s="49" t="s">
        <v>252</v>
      </c>
      <c r="D26" s="49" t="s">
        <v>47</v>
      </c>
    </row>
    <row r="27" spans="1:4" ht="16.5" x14ac:dyDescent="0.25">
      <c r="A27" s="47">
        <v>24</v>
      </c>
      <c r="B27" s="49" t="s">
        <v>187</v>
      </c>
      <c r="C27" s="49" t="s">
        <v>194</v>
      </c>
      <c r="D27" s="49" t="s">
        <v>47</v>
      </c>
    </row>
    <row r="28" spans="1:4" ht="16.5" x14ac:dyDescent="0.25">
      <c r="A28" s="47">
        <v>25</v>
      </c>
      <c r="B28" s="49" t="s">
        <v>18</v>
      </c>
      <c r="C28" s="49" t="s">
        <v>252</v>
      </c>
      <c r="D28" s="49" t="s">
        <v>47</v>
      </c>
    </row>
    <row r="29" spans="1:4" ht="16.5" x14ac:dyDescent="0.25">
      <c r="A29" s="47">
        <v>26</v>
      </c>
      <c r="B29" s="49" t="s">
        <v>19</v>
      </c>
      <c r="C29" s="49" t="s">
        <v>193</v>
      </c>
      <c r="D29" s="49" t="s">
        <v>47</v>
      </c>
    </row>
    <row r="30" spans="1:4" ht="16.5" x14ac:dyDescent="0.25">
      <c r="A30" s="47">
        <v>27</v>
      </c>
      <c r="B30" s="49" t="s">
        <v>188</v>
      </c>
      <c r="C30" s="49" t="s">
        <v>193</v>
      </c>
      <c r="D30" s="49" t="s">
        <v>47</v>
      </c>
    </row>
    <row r="31" spans="1:4" ht="16.5" x14ac:dyDescent="0.25">
      <c r="A31" s="47">
        <v>28</v>
      </c>
      <c r="B31" s="49" t="s">
        <v>20</v>
      </c>
      <c r="C31" s="49" t="s">
        <v>193</v>
      </c>
      <c r="D31" s="49" t="s">
        <v>47</v>
      </c>
    </row>
    <row r="32" spans="1:4" ht="16.5" x14ac:dyDescent="0.25">
      <c r="A32" s="47">
        <v>29</v>
      </c>
      <c r="B32" s="49" t="s">
        <v>21</v>
      </c>
      <c r="C32" s="49" t="s">
        <v>193</v>
      </c>
      <c r="D32" s="49" t="s">
        <v>47</v>
      </c>
    </row>
    <row r="33" spans="1:4" ht="16.5" x14ac:dyDescent="0.25">
      <c r="A33" s="47">
        <v>30</v>
      </c>
      <c r="B33" s="49" t="s">
        <v>22</v>
      </c>
      <c r="C33" s="49" t="s">
        <v>194</v>
      </c>
      <c r="D33" s="49" t="s">
        <v>47</v>
      </c>
    </row>
    <row r="34" spans="1:4" ht="16.5" x14ac:dyDescent="0.25">
      <c r="A34" s="47">
        <v>31</v>
      </c>
      <c r="B34" s="49" t="s">
        <v>189</v>
      </c>
      <c r="C34" s="49" t="s">
        <v>193</v>
      </c>
      <c r="D34" s="49" t="s">
        <v>47</v>
      </c>
    </row>
    <row r="35" spans="1:4" ht="16.5" x14ac:dyDescent="0.25">
      <c r="A35" s="47">
        <v>32</v>
      </c>
      <c r="B35" s="49" t="s">
        <v>190</v>
      </c>
      <c r="C35" s="49" t="s">
        <v>194</v>
      </c>
      <c r="D35" s="49" t="s">
        <v>47</v>
      </c>
    </row>
    <row r="36" spans="1:4" ht="16.5" x14ac:dyDescent="0.25">
      <c r="A36" s="47">
        <v>33</v>
      </c>
      <c r="B36" s="49" t="s">
        <v>23</v>
      </c>
      <c r="C36" s="49" t="s">
        <v>194</v>
      </c>
      <c r="D36" s="49" t="s">
        <v>47</v>
      </c>
    </row>
    <row r="37" spans="1:4" ht="16.5" x14ac:dyDescent="0.25">
      <c r="A37" s="47">
        <v>34</v>
      </c>
      <c r="B37" s="49" t="s">
        <v>24</v>
      </c>
      <c r="C37" s="49" t="s">
        <v>252</v>
      </c>
      <c r="D37" s="49" t="s">
        <v>47</v>
      </c>
    </row>
    <row r="38" spans="1:4" ht="16.5" x14ac:dyDescent="0.25">
      <c r="A38" s="47">
        <v>35</v>
      </c>
      <c r="B38" s="49" t="s">
        <v>25</v>
      </c>
      <c r="C38" s="49" t="s">
        <v>193</v>
      </c>
      <c r="D38" s="49" t="s">
        <v>47</v>
      </c>
    </row>
  </sheetData>
  <mergeCells count="3">
    <mergeCell ref="A1:D1"/>
    <mergeCell ref="A2:D2"/>
    <mergeCell ref="F1:H1"/>
  </mergeCell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I14" sqref="I14"/>
    </sheetView>
  </sheetViews>
  <sheetFormatPr defaultRowHeight="15" x14ac:dyDescent="0.25"/>
  <cols>
    <col min="1" max="1" width="12.42578125" customWidth="1"/>
    <col min="2" max="2" width="40.7109375" customWidth="1"/>
    <col min="3" max="3" width="23.140625" customWidth="1"/>
    <col min="4" max="4" width="33.5703125" customWidth="1"/>
    <col min="5" max="5" width="27.140625" customWidth="1"/>
  </cols>
  <sheetData>
    <row r="1" spans="1:5" ht="20.25" x14ac:dyDescent="0.25">
      <c r="A1" s="128" t="s">
        <v>218</v>
      </c>
      <c r="B1" s="128"/>
      <c r="C1" s="128"/>
      <c r="D1" s="128"/>
      <c r="E1" s="128"/>
    </row>
    <row r="2" spans="1:5" ht="19.5" x14ac:dyDescent="0.25">
      <c r="A2" s="129" t="s">
        <v>173</v>
      </c>
      <c r="B2" s="129"/>
      <c r="C2" s="129"/>
      <c r="D2" s="129"/>
      <c r="E2" s="129"/>
    </row>
    <row r="3" spans="1:5" ht="16.5" x14ac:dyDescent="0.25">
      <c r="A3" s="89" t="s">
        <v>59</v>
      </c>
      <c r="B3" s="89" t="s">
        <v>219</v>
      </c>
      <c r="C3" s="89" t="s">
        <v>220</v>
      </c>
      <c r="D3" s="89" t="s">
        <v>198</v>
      </c>
      <c r="E3" s="89" t="s">
        <v>221</v>
      </c>
    </row>
    <row r="4" spans="1:5" ht="16.5" x14ac:dyDescent="0.25">
      <c r="A4" s="21">
        <v>1</v>
      </c>
      <c r="B4" s="20" t="s">
        <v>222</v>
      </c>
      <c r="C4" s="46" t="s">
        <v>223</v>
      </c>
      <c r="D4" s="94">
        <f>'Bảng 10'!D14</f>
        <v>256682485.33200005</v>
      </c>
      <c r="E4" s="21" t="s">
        <v>224</v>
      </c>
    </row>
    <row r="5" spans="1:5" ht="16.5" x14ac:dyDescent="0.25">
      <c r="A5" s="21">
        <v>2</v>
      </c>
      <c r="B5" s="20" t="s">
        <v>225</v>
      </c>
      <c r="C5" s="46" t="s">
        <v>226</v>
      </c>
      <c r="D5" s="94">
        <f>D4*C13</f>
        <v>166843615.46580005</v>
      </c>
      <c r="E5" s="21" t="s">
        <v>227</v>
      </c>
    </row>
    <row r="6" spans="1:5" ht="16.5" x14ac:dyDescent="0.25">
      <c r="A6" s="21">
        <v>3</v>
      </c>
      <c r="B6" s="20" t="s">
        <v>228</v>
      </c>
      <c r="C6" s="46" t="s">
        <v>229</v>
      </c>
      <c r="D6" s="94">
        <f>(D4+D5)*D13</f>
        <v>25411566.047868002</v>
      </c>
      <c r="E6" s="21" t="s">
        <v>230</v>
      </c>
    </row>
    <row r="7" spans="1:5" ht="19.5" x14ac:dyDescent="0.25">
      <c r="A7" s="21">
        <v>4</v>
      </c>
      <c r="B7" s="20" t="s">
        <v>231</v>
      </c>
      <c r="C7" s="46" t="s">
        <v>232</v>
      </c>
      <c r="D7" s="94">
        <f>D4+D5+D6</f>
        <v>448937666.84566808</v>
      </c>
      <c r="E7" s="97" t="s">
        <v>290</v>
      </c>
    </row>
    <row r="8" spans="1:5" ht="19.5" x14ac:dyDescent="0.25">
      <c r="A8" s="148" t="s">
        <v>233</v>
      </c>
      <c r="B8" s="149"/>
      <c r="C8" s="96" t="s">
        <v>290</v>
      </c>
      <c r="D8" s="95">
        <f>D7</f>
        <v>448937666.84566808</v>
      </c>
      <c r="E8" s="21"/>
    </row>
    <row r="9" spans="1:5" ht="17.25" x14ac:dyDescent="0.3">
      <c r="A9" s="51"/>
      <c r="B9" s="51"/>
      <c r="C9" s="51"/>
      <c r="D9" s="51"/>
      <c r="E9" s="51"/>
    </row>
    <row r="10" spans="1:5" ht="17.25" x14ac:dyDescent="0.3">
      <c r="A10" s="51"/>
      <c r="B10" s="51"/>
      <c r="C10" s="51"/>
      <c r="D10" s="51"/>
      <c r="E10" s="51"/>
    </row>
    <row r="11" spans="1:5" ht="17.25" x14ac:dyDescent="0.3">
      <c r="A11" s="51"/>
      <c r="B11" s="145" t="s">
        <v>59</v>
      </c>
      <c r="C11" s="145" t="s">
        <v>225</v>
      </c>
      <c r="D11" s="146" t="s">
        <v>234</v>
      </c>
      <c r="E11" s="51"/>
    </row>
    <row r="12" spans="1:5" ht="17.25" x14ac:dyDescent="0.3">
      <c r="A12" s="51"/>
      <c r="B12" s="145"/>
      <c r="C12" s="145"/>
      <c r="D12" s="147"/>
      <c r="E12" s="51"/>
    </row>
    <row r="13" spans="1:5" ht="17.25" x14ac:dyDescent="0.3">
      <c r="A13" s="51"/>
      <c r="B13" s="30">
        <v>1</v>
      </c>
      <c r="C13" s="30">
        <v>0.65</v>
      </c>
      <c r="D13" s="30">
        <v>0.06</v>
      </c>
      <c r="E13" s="51"/>
    </row>
    <row r="14" spans="1:5" ht="17.25" x14ac:dyDescent="0.3">
      <c r="A14" s="51"/>
      <c r="B14" s="51"/>
      <c r="C14" s="51"/>
      <c r="D14" s="51"/>
      <c r="E14" s="51"/>
    </row>
  </sheetData>
  <mergeCells count="6">
    <mergeCell ref="A1:E1"/>
    <mergeCell ref="A2:E2"/>
    <mergeCell ref="B11:B12"/>
    <mergeCell ref="C11:C12"/>
    <mergeCell ref="D11:D12"/>
    <mergeCell ref="A8:B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workbookViewId="0">
      <selection activeCell="G3" sqref="G3"/>
    </sheetView>
  </sheetViews>
  <sheetFormatPr defaultRowHeight="15" x14ac:dyDescent="0.25"/>
  <cols>
    <col min="1" max="1" width="6.7109375" style="73" customWidth="1"/>
    <col min="2" max="2" width="45.28515625" customWidth="1"/>
    <col min="3" max="3" width="21.140625" style="1" bestFit="1" customWidth="1"/>
    <col min="4" max="4" width="19.140625" style="1" bestFit="1" customWidth="1"/>
    <col min="5" max="5" width="98.85546875" bestFit="1" customWidth="1"/>
    <col min="6" max="6" width="19.28515625" bestFit="1" customWidth="1"/>
  </cols>
  <sheetData>
    <row r="1" spans="1:6" ht="20.25" x14ac:dyDescent="0.3">
      <c r="A1" s="101" t="s">
        <v>175</v>
      </c>
      <c r="B1" s="102"/>
      <c r="C1" s="102"/>
      <c r="D1" s="102"/>
      <c r="E1" s="102"/>
      <c r="F1" s="103"/>
    </row>
    <row r="2" spans="1:6" s="37" customFormat="1" ht="19.5" x14ac:dyDescent="0.35">
      <c r="A2" s="100" t="s">
        <v>176</v>
      </c>
      <c r="B2" s="100"/>
      <c r="C2" s="100"/>
      <c r="D2" s="100"/>
      <c r="E2" s="100"/>
      <c r="F2" s="100"/>
    </row>
    <row r="3" spans="1:6" s="16" customFormat="1" ht="18.75" x14ac:dyDescent="0.3">
      <c r="A3" s="87" t="s">
        <v>59</v>
      </c>
      <c r="B3" s="86" t="s">
        <v>248</v>
      </c>
      <c r="C3" s="86" t="s">
        <v>178</v>
      </c>
      <c r="D3" s="86" t="s">
        <v>179</v>
      </c>
      <c r="E3" s="86" t="s">
        <v>180</v>
      </c>
      <c r="F3" s="86" t="s">
        <v>181</v>
      </c>
    </row>
    <row r="4" spans="1:6" s="70" customFormat="1" ht="18.75" x14ac:dyDescent="0.3">
      <c r="A4" s="69">
        <v>1</v>
      </c>
      <c r="B4" s="60" t="s">
        <v>0</v>
      </c>
      <c r="C4" s="72" t="s">
        <v>249</v>
      </c>
      <c r="D4" s="72" t="s">
        <v>250</v>
      </c>
      <c r="E4" s="48" t="s">
        <v>255</v>
      </c>
      <c r="F4" s="60" t="s">
        <v>251</v>
      </c>
    </row>
    <row r="5" spans="1:6" s="83" customFormat="1" ht="18.75" x14ac:dyDescent="0.3">
      <c r="A5" s="76">
        <v>2</v>
      </c>
      <c r="B5" s="82" t="s">
        <v>182</v>
      </c>
      <c r="C5" s="78" t="s">
        <v>249</v>
      </c>
      <c r="D5" s="78"/>
      <c r="E5" s="48" t="s">
        <v>260</v>
      </c>
      <c r="F5" s="74" t="s">
        <v>251</v>
      </c>
    </row>
    <row r="6" spans="1:6" ht="16.5" x14ac:dyDescent="0.25">
      <c r="A6" s="107"/>
      <c r="B6" s="110"/>
      <c r="C6" s="104"/>
      <c r="D6" s="104"/>
      <c r="E6" s="48" t="s">
        <v>256</v>
      </c>
      <c r="F6" s="48"/>
    </row>
    <row r="7" spans="1:6" ht="16.5" x14ac:dyDescent="0.25">
      <c r="A7" s="108"/>
      <c r="B7" s="111"/>
      <c r="C7" s="105"/>
      <c r="D7" s="105"/>
      <c r="E7" s="48" t="s">
        <v>257</v>
      </c>
      <c r="F7" s="48"/>
    </row>
    <row r="8" spans="1:6" ht="16.5" x14ac:dyDescent="0.25">
      <c r="A8" s="109"/>
      <c r="B8" s="112"/>
      <c r="C8" s="106"/>
      <c r="D8" s="106"/>
      <c r="E8" s="48" t="s">
        <v>258</v>
      </c>
      <c r="F8" s="49"/>
    </row>
    <row r="9" spans="1:6" s="80" customFormat="1" ht="16.5" x14ac:dyDescent="0.25">
      <c r="A9" s="81">
        <v>3</v>
      </c>
      <c r="B9" s="82" t="s">
        <v>183</v>
      </c>
      <c r="C9" s="78" t="s">
        <v>249</v>
      </c>
      <c r="D9" s="78"/>
      <c r="E9" s="48" t="s">
        <v>259</v>
      </c>
      <c r="F9" s="75" t="s">
        <v>251</v>
      </c>
    </row>
    <row r="10" spans="1:6" ht="16.5" x14ac:dyDescent="0.25">
      <c r="A10" s="107"/>
      <c r="B10" s="110"/>
      <c r="C10" s="104"/>
      <c r="D10" s="104"/>
      <c r="E10" s="48" t="s">
        <v>261</v>
      </c>
      <c r="F10" s="49"/>
    </row>
    <row r="11" spans="1:6" ht="16.5" x14ac:dyDescent="0.25">
      <c r="A11" s="108"/>
      <c r="B11" s="111"/>
      <c r="C11" s="105"/>
      <c r="D11" s="105"/>
      <c r="E11" s="48" t="s">
        <v>262</v>
      </c>
      <c r="F11" s="49"/>
    </row>
    <row r="12" spans="1:6" ht="16.5" x14ac:dyDescent="0.25">
      <c r="A12" s="109"/>
      <c r="B12" s="112"/>
      <c r="C12" s="106"/>
      <c r="D12" s="106"/>
      <c r="E12" s="48" t="s">
        <v>263</v>
      </c>
      <c r="F12" s="49"/>
    </row>
    <row r="13" spans="1:6" s="80" customFormat="1" ht="16.5" x14ac:dyDescent="0.25">
      <c r="A13" s="81">
        <v>4</v>
      </c>
      <c r="B13" s="82" t="s">
        <v>185</v>
      </c>
      <c r="C13" s="78" t="s">
        <v>249</v>
      </c>
      <c r="D13" s="78"/>
      <c r="E13" s="48" t="s">
        <v>264</v>
      </c>
      <c r="F13" s="75" t="s">
        <v>251</v>
      </c>
    </row>
    <row r="14" spans="1:6" ht="16.5" x14ac:dyDescent="0.25">
      <c r="A14" s="107"/>
      <c r="B14" s="110"/>
      <c r="C14" s="104"/>
      <c r="D14" s="104"/>
      <c r="E14" s="48" t="s">
        <v>265</v>
      </c>
      <c r="F14" s="49"/>
    </row>
    <row r="15" spans="1:6" ht="16.5" x14ac:dyDescent="0.25">
      <c r="A15" s="108"/>
      <c r="B15" s="111"/>
      <c r="C15" s="105"/>
      <c r="D15" s="105"/>
      <c r="E15" s="48" t="s">
        <v>266</v>
      </c>
      <c r="F15" s="49"/>
    </row>
    <row r="16" spans="1:6" ht="16.5" x14ac:dyDescent="0.25">
      <c r="A16" s="109"/>
      <c r="B16" s="112"/>
      <c r="C16" s="106"/>
      <c r="D16" s="106"/>
      <c r="E16" s="48" t="s">
        <v>267</v>
      </c>
      <c r="F16" s="49"/>
    </row>
    <row r="17" spans="1:6" s="80" customFormat="1" ht="16.5" x14ac:dyDescent="0.25">
      <c r="A17" s="81">
        <v>5</v>
      </c>
      <c r="B17" s="82" t="s">
        <v>9</v>
      </c>
      <c r="C17" s="78" t="s">
        <v>249</v>
      </c>
      <c r="D17" s="78"/>
      <c r="E17" s="48" t="s">
        <v>268</v>
      </c>
      <c r="F17" s="75" t="s">
        <v>251</v>
      </c>
    </row>
    <row r="18" spans="1:6" ht="16.5" x14ac:dyDescent="0.25">
      <c r="A18" s="107"/>
      <c r="B18" s="110"/>
      <c r="C18" s="104"/>
      <c r="D18" s="104"/>
      <c r="E18" s="48" t="s">
        <v>269</v>
      </c>
      <c r="F18" s="49"/>
    </row>
    <row r="19" spans="1:6" ht="16.5" x14ac:dyDescent="0.25">
      <c r="A19" s="108"/>
      <c r="B19" s="111"/>
      <c r="C19" s="105"/>
      <c r="D19" s="105"/>
      <c r="E19" s="48" t="s">
        <v>270</v>
      </c>
      <c r="F19" s="49"/>
    </row>
    <row r="20" spans="1:6" ht="16.5" x14ac:dyDescent="0.25">
      <c r="A20" s="109"/>
      <c r="B20" s="112"/>
      <c r="C20" s="106"/>
      <c r="D20" s="106"/>
      <c r="E20" s="48" t="s">
        <v>271</v>
      </c>
      <c r="F20" s="49"/>
    </row>
    <row r="21" spans="1:6" s="80" customFormat="1" ht="16.5" x14ac:dyDescent="0.25">
      <c r="A21" s="81">
        <v>6</v>
      </c>
      <c r="B21" s="82" t="s">
        <v>12</v>
      </c>
      <c r="C21" s="78" t="s">
        <v>249</v>
      </c>
      <c r="D21" s="78"/>
      <c r="E21" s="48" t="s">
        <v>272</v>
      </c>
      <c r="F21" s="75" t="s">
        <v>251</v>
      </c>
    </row>
    <row r="22" spans="1:6" ht="16.5" x14ac:dyDescent="0.25">
      <c r="A22" s="107"/>
      <c r="B22" s="110"/>
      <c r="C22" s="104"/>
      <c r="D22" s="104"/>
      <c r="E22" s="48" t="s">
        <v>273</v>
      </c>
      <c r="F22" s="49"/>
    </row>
    <row r="23" spans="1:6" ht="16.5" x14ac:dyDescent="0.25">
      <c r="A23" s="108"/>
      <c r="B23" s="111"/>
      <c r="C23" s="105"/>
      <c r="D23" s="105"/>
      <c r="E23" s="48" t="s">
        <v>274</v>
      </c>
      <c r="F23" s="49"/>
    </row>
    <row r="24" spans="1:6" ht="16.5" x14ac:dyDescent="0.25">
      <c r="A24" s="109"/>
      <c r="B24" s="112"/>
      <c r="C24" s="106"/>
      <c r="D24" s="106"/>
      <c r="E24" s="48" t="s">
        <v>275</v>
      </c>
      <c r="F24" s="49"/>
    </row>
    <row r="25" spans="1:6" ht="16.5" x14ac:dyDescent="0.25">
      <c r="A25" s="69">
        <v>7</v>
      </c>
      <c r="B25" s="48" t="s">
        <v>16</v>
      </c>
      <c r="C25" s="72" t="s">
        <v>249</v>
      </c>
      <c r="D25" s="72"/>
      <c r="E25" s="48" t="s">
        <v>276</v>
      </c>
      <c r="F25" s="49" t="s">
        <v>253</v>
      </c>
    </row>
    <row r="26" spans="1:6" ht="16.5" x14ac:dyDescent="0.25">
      <c r="A26" s="69">
        <v>8</v>
      </c>
      <c r="B26" s="48" t="s">
        <v>17</v>
      </c>
      <c r="C26" s="72" t="s">
        <v>249</v>
      </c>
      <c r="D26" s="72"/>
      <c r="E26" s="48" t="s">
        <v>277</v>
      </c>
      <c r="F26" s="49" t="s">
        <v>251</v>
      </c>
    </row>
    <row r="27" spans="1:6" ht="16.5" x14ac:dyDescent="0.25">
      <c r="A27" s="69">
        <v>9</v>
      </c>
      <c r="B27" s="48" t="s">
        <v>187</v>
      </c>
      <c r="C27" s="72" t="s">
        <v>249</v>
      </c>
      <c r="D27" s="72"/>
      <c r="E27" s="48" t="s">
        <v>278</v>
      </c>
      <c r="F27" s="49" t="s">
        <v>253</v>
      </c>
    </row>
    <row r="28" spans="1:6" ht="16.5" x14ac:dyDescent="0.25">
      <c r="A28" s="69">
        <v>10</v>
      </c>
      <c r="B28" s="48" t="s">
        <v>18</v>
      </c>
      <c r="C28" s="72" t="s">
        <v>249</v>
      </c>
      <c r="D28" s="72"/>
      <c r="E28" s="48" t="s">
        <v>279</v>
      </c>
      <c r="F28" s="49" t="s">
        <v>253</v>
      </c>
    </row>
    <row r="29" spans="1:6" s="80" customFormat="1" ht="16.5" x14ac:dyDescent="0.25">
      <c r="A29" s="76">
        <v>11</v>
      </c>
      <c r="B29" s="77" t="s">
        <v>19</v>
      </c>
      <c r="C29" s="78" t="s">
        <v>249</v>
      </c>
      <c r="D29" s="79"/>
      <c r="E29" s="48" t="s">
        <v>280</v>
      </c>
      <c r="F29" s="75" t="s">
        <v>251</v>
      </c>
    </row>
    <row r="30" spans="1:6" ht="16.5" x14ac:dyDescent="0.25">
      <c r="A30" s="107"/>
      <c r="B30" s="113"/>
      <c r="C30" s="104"/>
      <c r="D30" s="116"/>
      <c r="E30" s="48" t="s">
        <v>281</v>
      </c>
      <c r="F30" s="49"/>
    </row>
    <row r="31" spans="1:6" ht="16.5" x14ac:dyDescent="0.25">
      <c r="A31" s="108"/>
      <c r="B31" s="114"/>
      <c r="C31" s="105"/>
      <c r="D31" s="117"/>
      <c r="E31" s="48" t="s">
        <v>282</v>
      </c>
      <c r="F31" s="49"/>
    </row>
    <row r="32" spans="1:6" ht="16.5" x14ac:dyDescent="0.25">
      <c r="A32" s="109"/>
      <c r="B32" s="115"/>
      <c r="C32" s="106"/>
      <c r="D32" s="118"/>
      <c r="E32" s="48" t="s">
        <v>283</v>
      </c>
      <c r="F32" s="49"/>
    </row>
    <row r="33" spans="1:6" ht="16.5" x14ac:dyDescent="0.25">
      <c r="A33" s="69">
        <v>12</v>
      </c>
      <c r="B33" s="48" t="s">
        <v>22</v>
      </c>
      <c r="C33" s="63" t="s">
        <v>250</v>
      </c>
      <c r="D33" s="63"/>
      <c r="E33" s="48" t="s">
        <v>284</v>
      </c>
      <c r="F33" s="49" t="s">
        <v>253</v>
      </c>
    </row>
    <row r="34" spans="1:6" ht="16.5" x14ac:dyDescent="0.25">
      <c r="A34" s="69">
        <v>13</v>
      </c>
      <c r="B34" s="48" t="s">
        <v>189</v>
      </c>
      <c r="C34" s="63" t="s">
        <v>250</v>
      </c>
      <c r="D34" s="63"/>
      <c r="E34" s="48" t="s">
        <v>285</v>
      </c>
      <c r="F34" s="49" t="s">
        <v>251</v>
      </c>
    </row>
    <row r="35" spans="1:6" ht="16.5" x14ac:dyDescent="0.25">
      <c r="A35" s="69">
        <v>14</v>
      </c>
      <c r="B35" s="48" t="s">
        <v>190</v>
      </c>
      <c r="C35" s="63" t="s">
        <v>250</v>
      </c>
      <c r="D35" s="63"/>
      <c r="E35" s="48" t="s">
        <v>286</v>
      </c>
      <c r="F35" s="49" t="s">
        <v>253</v>
      </c>
    </row>
    <row r="36" spans="1:6" ht="16.5" x14ac:dyDescent="0.25">
      <c r="A36" s="69">
        <v>15</v>
      </c>
      <c r="B36" s="48" t="s">
        <v>23</v>
      </c>
      <c r="C36" s="63" t="s">
        <v>250</v>
      </c>
      <c r="D36" s="63"/>
      <c r="E36" s="48" t="s">
        <v>287</v>
      </c>
      <c r="F36" s="49" t="s">
        <v>251</v>
      </c>
    </row>
    <row r="37" spans="1:6" ht="16.5" x14ac:dyDescent="0.25">
      <c r="A37" s="69">
        <v>16</v>
      </c>
      <c r="B37" s="48" t="s">
        <v>24</v>
      </c>
      <c r="C37" s="63" t="s">
        <v>250</v>
      </c>
      <c r="D37" s="63"/>
      <c r="E37" s="48" t="s">
        <v>288</v>
      </c>
      <c r="F37" s="49" t="s">
        <v>253</v>
      </c>
    </row>
    <row r="38" spans="1:6" ht="16.5" x14ac:dyDescent="0.25">
      <c r="A38" s="69">
        <v>17</v>
      </c>
      <c r="B38" s="48" t="s">
        <v>25</v>
      </c>
      <c r="C38" s="63" t="s">
        <v>249</v>
      </c>
      <c r="D38" s="63" t="s">
        <v>250</v>
      </c>
      <c r="E38" s="48" t="s">
        <v>289</v>
      </c>
      <c r="F38" s="49" t="s">
        <v>251</v>
      </c>
    </row>
    <row r="39" spans="1:6" x14ac:dyDescent="0.25">
      <c r="E39" s="71"/>
    </row>
    <row r="40" spans="1:6" x14ac:dyDescent="0.25">
      <c r="E40" s="71"/>
    </row>
  </sheetData>
  <mergeCells count="26">
    <mergeCell ref="C30:C32"/>
    <mergeCell ref="B30:B32"/>
    <mergeCell ref="A30:A32"/>
    <mergeCell ref="D30:D32"/>
    <mergeCell ref="B22:B24"/>
    <mergeCell ref="C22:C24"/>
    <mergeCell ref="D22:D24"/>
    <mergeCell ref="A22:A24"/>
    <mergeCell ref="D18:D20"/>
    <mergeCell ref="C18:C20"/>
    <mergeCell ref="A6:A8"/>
    <mergeCell ref="B6:B8"/>
    <mergeCell ref="B14:B16"/>
    <mergeCell ref="A14:A16"/>
    <mergeCell ref="B18:B20"/>
    <mergeCell ref="A18:A20"/>
    <mergeCell ref="A10:A12"/>
    <mergeCell ref="B10:B12"/>
    <mergeCell ref="C10:C12"/>
    <mergeCell ref="D10:D12"/>
    <mergeCell ref="A1:F1"/>
    <mergeCell ref="A2:F2"/>
    <mergeCell ref="D6:D8"/>
    <mergeCell ref="C6:C8"/>
    <mergeCell ref="C14:C16"/>
    <mergeCell ref="D14:D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2" sqref="A2:F2"/>
    </sheetView>
  </sheetViews>
  <sheetFormatPr defaultRowHeight="15" x14ac:dyDescent="0.25"/>
  <cols>
    <col min="2" max="2" width="19.42578125" customWidth="1"/>
    <col min="3" max="3" width="69.140625" customWidth="1"/>
    <col min="4" max="4" width="24.140625" style="1" customWidth="1"/>
    <col min="5" max="5" width="38.140625" style="1" customWidth="1"/>
    <col min="6" max="6" width="40.7109375" customWidth="1"/>
  </cols>
  <sheetData>
    <row r="1" spans="1:7" ht="20.25" x14ac:dyDescent="0.3">
      <c r="A1" s="99" t="s">
        <v>26</v>
      </c>
      <c r="B1" s="99"/>
      <c r="C1" s="99"/>
      <c r="D1" s="99"/>
      <c r="E1" s="99"/>
      <c r="F1" s="99"/>
      <c r="G1" s="6"/>
    </row>
    <row r="2" spans="1:7" s="37" customFormat="1" ht="21" x14ac:dyDescent="0.35">
      <c r="A2" s="100" t="s">
        <v>173</v>
      </c>
      <c r="B2" s="119"/>
      <c r="C2" s="119"/>
      <c r="D2" s="119"/>
      <c r="E2" s="119"/>
      <c r="F2" s="119"/>
      <c r="G2" s="38"/>
    </row>
    <row r="3" spans="1:7" s="1" customFormat="1" ht="18.75" x14ac:dyDescent="0.3">
      <c r="A3" s="85" t="s">
        <v>42</v>
      </c>
      <c r="B3" s="85" t="s">
        <v>33</v>
      </c>
      <c r="C3" s="85" t="s">
        <v>27</v>
      </c>
      <c r="D3" s="85" t="s">
        <v>28</v>
      </c>
      <c r="E3" s="85" t="s">
        <v>29</v>
      </c>
      <c r="F3" s="85" t="s">
        <v>30</v>
      </c>
      <c r="G3" s="11"/>
    </row>
    <row r="4" spans="1:7" ht="24.75" customHeight="1" x14ac:dyDescent="0.3">
      <c r="A4" s="9">
        <v>1</v>
      </c>
      <c r="B4" s="10" t="s">
        <v>47</v>
      </c>
      <c r="C4" s="14" t="s">
        <v>34</v>
      </c>
      <c r="D4" s="9">
        <v>2</v>
      </c>
      <c r="E4" s="9">
        <f>D4*VLOOKUP(B4,$B$11:$C$13,2,0)</f>
        <v>2</v>
      </c>
      <c r="F4" s="10"/>
      <c r="G4" s="6"/>
    </row>
    <row r="5" spans="1:7" ht="27" customHeight="1" x14ac:dyDescent="0.3">
      <c r="A5" s="9">
        <v>2</v>
      </c>
      <c r="B5" s="10" t="s">
        <v>31</v>
      </c>
      <c r="C5" s="14" t="s">
        <v>35</v>
      </c>
      <c r="D5" s="9">
        <v>0</v>
      </c>
      <c r="E5" s="9">
        <f>D5*VLOOKUP(B5,$B$11:$C$13,2,0)</f>
        <v>0</v>
      </c>
      <c r="F5" s="10" t="s">
        <v>36</v>
      </c>
      <c r="G5" s="6"/>
    </row>
    <row r="6" spans="1:7" ht="18.75" x14ac:dyDescent="0.3">
      <c r="A6" s="9">
        <v>3</v>
      </c>
      <c r="B6" s="10" t="s">
        <v>32</v>
      </c>
      <c r="C6" s="14" t="s">
        <v>39</v>
      </c>
      <c r="D6" s="9">
        <v>0</v>
      </c>
      <c r="E6" s="9">
        <f t="shared" ref="E6" si="0">D6*VLOOKUP(B6,$B$11:$C$13,2,0)</f>
        <v>0</v>
      </c>
      <c r="F6" s="10"/>
      <c r="G6" s="6"/>
    </row>
    <row r="7" spans="1:7" ht="25.5" customHeight="1" x14ac:dyDescent="0.3">
      <c r="A7" s="10"/>
      <c r="B7" s="8" t="s">
        <v>37</v>
      </c>
      <c r="C7" s="3" t="s">
        <v>38</v>
      </c>
      <c r="D7" s="9">
        <f>SUM(D4:D6)</f>
        <v>2</v>
      </c>
      <c r="E7" s="3">
        <f>SUM(E4:E6)</f>
        <v>2</v>
      </c>
      <c r="F7" s="10"/>
      <c r="G7" s="6"/>
    </row>
    <row r="8" spans="1:7" ht="18.75" x14ac:dyDescent="0.3">
      <c r="A8" s="6"/>
      <c r="B8" s="6"/>
      <c r="C8" s="6"/>
      <c r="D8" s="11"/>
      <c r="E8" s="11"/>
      <c r="F8" s="6"/>
      <c r="G8" s="6"/>
    </row>
    <row r="9" spans="1:7" ht="18.75" x14ac:dyDescent="0.3">
      <c r="A9" s="120" t="s">
        <v>40</v>
      </c>
      <c r="B9" s="120"/>
      <c r="C9" s="120"/>
      <c r="D9" s="11"/>
      <c r="E9" s="11"/>
      <c r="F9" s="6"/>
      <c r="G9" s="6"/>
    </row>
    <row r="10" spans="1:7" ht="18.75" x14ac:dyDescent="0.3">
      <c r="A10" s="13" t="s">
        <v>42</v>
      </c>
      <c r="B10" s="13" t="s">
        <v>33</v>
      </c>
      <c r="C10" s="3" t="s">
        <v>172</v>
      </c>
      <c r="D10" s="11"/>
      <c r="E10" s="11"/>
      <c r="F10" s="6"/>
      <c r="G10" s="6"/>
    </row>
    <row r="11" spans="1:7" ht="18.75" x14ac:dyDescent="0.3">
      <c r="A11" s="7">
        <v>1</v>
      </c>
      <c r="B11" s="10" t="s">
        <v>47</v>
      </c>
      <c r="C11" s="5">
        <v>1</v>
      </c>
      <c r="D11" s="11"/>
      <c r="E11" s="11"/>
      <c r="F11" s="6"/>
      <c r="G11" s="6"/>
    </row>
    <row r="12" spans="1:7" ht="18.75" x14ac:dyDescent="0.3">
      <c r="A12" s="7">
        <v>2</v>
      </c>
      <c r="B12" s="15" t="s">
        <v>31</v>
      </c>
      <c r="C12" s="5">
        <v>2</v>
      </c>
      <c r="D12" s="11"/>
      <c r="E12" s="11"/>
      <c r="F12" s="6"/>
      <c r="G12" s="6"/>
    </row>
    <row r="13" spans="1:7" ht="18.75" x14ac:dyDescent="0.3">
      <c r="A13" s="7">
        <v>3</v>
      </c>
      <c r="B13" s="15" t="s">
        <v>32</v>
      </c>
      <c r="C13" s="5">
        <v>3</v>
      </c>
      <c r="D13" s="11"/>
      <c r="E13" s="11"/>
      <c r="F13" s="6"/>
      <c r="G13" s="6"/>
    </row>
  </sheetData>
  <mergeCells count="3">
    <mergeCell ref="A1:F1"/>
    <mergeCell ref="A2:F2"/>
    <mergeCell ref="A9:C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C9" sqref="C9"/>
    </sheetView>
  </sheetViews>
  <sheetFormatPr defaultRowHeight="15" x14ac:dyDescent="0.25"/>
  <cols>
    <col min="1" max="1" width="6.28515625" customWidth="1"/>
    <col min="2" max="2" width="32.42578125" customWidth="1"/>
    <col min="3" max="3" width="22.7109375" bestFit="1" customWidth="1"/>
    <col min="4" max="4" width="50.42578125" customWidth="1"/>
    <col min="5" max="5" width="10.5703125" style="2" bestFit="1" customWidth="1"/>
  </cols>
  <sheetData>
    <row r="1" spans="1:5" ht="20.25" x14ac:dyDescent="0.3">
      <c r="A1" s="99" t="s">
        <v>41</v>
      </c>
      <c r="B1" s="121"/>
      <c r="C1" s="121"/>
      <c r="D1" s="121"/>
    </row>
    <row r="2" spans="1:5" s="37" customFormat="1" ht="19.5" x14ac:dyDescent="0.35">
      <c r="A2" s="125" t="s">
        <v>173</v>
      </c>
      <c r="B2" s="126"/>
      <c r="C2" s="126"/>
      <c r="D2" s="127"/>
      <c r="E2" s="44"/>
    </row>
    <row r="3" spans="1:5" ht="37.5" x14ac:dyDescent="0.3">
      <c r="A3" s="85" t="s">
        <v>42</v>
      </c>
      <c r="B3" s="85" t="s">
        <v>43</v>
      </c>
      <c r="C3" s="88" t="s">
        <v>44</v>
      </c>
      <c r="D3" s="85" t="s">
        <v>45</v>
      </c>
    </row>
    <row r="4" spans="1:5" ht="18.75" x14ac:dyDescent="0.3">
      <c r="A4" s="5">
        <v>1</v>
      </c>
      <c r="B4" s="4" t="s">
        <v>46</v>
      </c>
      <c r="C4" s="5"/>
      <c r="D4" s="5"/>
    </row>
    <row r="5" spans="1:5" ht="18.75" x14ac:dyDescent="0.3">
      <c r="A5" s="5"/>
      <c r="B5" s="5" t="s">
        <v>47</v>
      </c>
      <c r="C5" s="5">
        <v>11</v>
      </c>
      <c r="D5" s="5">
        <f xml:space="preserve"> C5*VLOOKUP(B5,$B$21:$C$23,2,0)</f>
        <v>55</v>
      </c>
    </row>
    <row r="6" spans="1:5" ht="18.75" x14ac:dyDescent="0.3">
      <c r="A6" s="5"/>
      <c r="B6" s="5" t="s">
        <v>48</v>
      </c>
      <c r="C6" s="5">
        <v>0</v>
      </c>
      <c r="D6" s="5">
        <f t="shared" ref="D6:D7" si="0" xml:space="preserve"> C6*VLOOKUP(B6,$B$21:$C$23,2,0)</f>
        <v>0</v>
      </c>
    </row>
    <row r="7" spans="1:5" ht="18.75" x14ac:dyDescent="0.3">
      <c r="A7" s="5"/>
      <c r="B7" s="5" t="s">
        <v>49</v>
      </c>
      <c r="C7" s="5">
        <v>0</v>
      </c>
      <c r="D7" s="5">
        <f t="shared" si="0"/>
        <v>0</v>
      </c>
    </row>
    <row r="8" spans="1:5" ht="14.25" customHeight="1" x14ac:dyDescent="0.3">
      <c r="A8" s="5">
        <v>2</v>
      </c>
      <c r="B8" s="4" t="s">
        <v>50</v>
      </c>
      <c r="C8" s="5"/>
      <c r="D8" s="5"/>
    </row>
    <row r="9" spans="1:5" ht="18.75" x14ac:dyDescent="0.3">
      <c r="A9" s="5"/>
      <c r="B9" s="5" t="s">
        <v>47</v>
      </c>
      <c r="C9" s="5">
        <v>6</v>
      </c>
      <c r="D9" s="5">
        <f xml:space="preserve"> C9*VLOOKUP(B9,$B$25:$C$27,2,0)</f>
        <v>36</v>
      </c>
    </row>
    <row r="10" spans="1:5" ht="18.75" x14ac:dyDescent="0.3">
      <c r="A10" s="5"/>
      <c r="B10" s="5" t="s">
        <v>48</v>
      </c>
      <c r="C10" s="5">
        <v>0</v>
      </c>
      <c r="D10" s="5">
        <f t="shared" ref="D10:D11" si="1" xml:space="preserve"> C10*VLOOKUP(B10,$B$25:$C$27,2,0)</f>
        <v>0</v>
      </c>
    </row>
    <row r="11" spans="1:5" ht="18.75" x14ac:dyDescent="0.3">
      <c r="A11" s="5"/>
      <c r="B11" s="5" t="s">
        <v>49</v>
      </c>
      <c r="C11" s="5">
        <v>0</v>
      </c>
      <c r="D11" s="5">
        <f t="shared" si="1"/>
        <v>0</v>
      </c>
    </row>
    <row r="12" spans="1:5" ht="18.75" x14ac:dyDescent="0.3">
      <c r="A12" s="5">
        <v>3</v>
      </c>
      <c r="B12" s="4" t="s">
        <v>51</v>
      </c>
      <c r="C12" s="5"/>
      <c r="D12" s="5"/>
    </row>
    <row r="13" spans="1:5" ht="18.75" x14ac:dyDescent="0.3">
      <c r="A13" s="5"/>
      <c r="B13" s="5" t="s">
        <v>47</v>
      </c>
      <c r="C13" s="5">
        <v>0</v>
      </c>
      <c r="D13" s="5">
        <f xml:space="preserve"> C13*VLOOKUP(B13,$B$29:$C$31,2,0)</f>
        <v>0</v>
      </c>
    </row>
    <row r="14" spans="1:5" ht="18.75" x14ac:dyDescent="0.3">
      <c r="A14" s="5"/>
      <c r="B14" s="5" t="s">
        <v>48</v>
      </c>
      <c r="C14" s="5">
        <v>0</v>
      </c>
      <c r="D14" s="5">
        <f t="shared" ref="D14:D15" si="2" xml:space="preserve"> C14*VLOOKUP(B14,$B$29:$C$31,2,0)</f>
        <v>0</v>
      </c>
    </row>
    <row r="15" spans="1:5" ht="18.75" x14ac:dyDescent="0.3">
      <c r="A15" s="5"/>
      <c r="B15" s="5" t="s">
        <v>49</v>
      </c>
      <c r="C15" s="5">
        <v>0</v>
      </c>
      <c r="D15" s="5">
        <f t="shared" si="2"/>
        <v>0</v>
      </c>
    </row>
    <row r="16" spans="1:5" ht="18.75" x14ac:dyDescent="0.3">
      <c r="A16" s="5"/>
      <c r="B16" s="4" t="s">
        <v>52</v>
      </c>
      <c r="C16" s="4" t="s">
        <v>53</v>
      </c>
      <c r="D16" s="54">
        <f>SUM(D5:D15)</f>
        <v>91</v>
      </c>
    </row>
    <row r="17" spans="1:5" ht="18.75" x14ac:dyDescent="0.3">
      <c r="A17" s="6"/>
      <c r="B17" s="6"/>
      <c r="C17" s="6"/>
      <c r="D17" s="6"/>
    </row>
    <row r="18" spans="1:5" ht="18.75" x14ac:dyDescent="0.3">
      <c r="A18" s="122" t="s">
        <v>54</v>
      </c>
      <c r="B18" s="123"/>
      <c r="C18" s="123"/>
      <c r="D18" s="124"/>
    </row>
    <row r="19" spans="1:5" s="43" customFormat="1" ht="37.5" x14ac:dyDescent="0.25">
      <c r="A19" s="3" t="s">
        <v>42</v>
      </c>
      <c r="B19" s="3" t="s">
        <v>55</v>
      </c>
      <c r="C19" s="32" t="s">
        <v>174</v>
      </c>
      <c r="D19" s="3" t="s">
        <v>56</v>
      </c>
      <c r="E19" s="3" t="s">
        <v>57</v>
      </c>
    </row>
    <row r="20" spans="1:5" ht="18.75" x14ac:dyDescent="0.3">
      <c r="A20" s="5">
        <v>1</v>
      </c>
      <c r="B20" s="4" t="s">
        <v>46</v>
      </c>
      <c r="C20" s="7"/>
      <c r="D20" s="5"/>
      <c r="E20" s="5"/>
    </row>
    <row r="21" spans="1:5" ht="18.75" x14ac:dyDescent="0.3">
      <c r="A21" s="5"/>
      <c r="B21" s="5" t="s">
        <v>47</v>
      </c>
      <c r="C21" s="7">
        <f t="shared" ref="C21:C31" si="3">D21*E21</f>
        <v>5</v>
      </c>
      <c r="D21" s="5">
        <v>5</v>
      </c>
      <c r="E21" s="5">
        <v>1</v>
      </c>
    </row>
    <row r="22" spans="1:5" ht="18.75" x14ac:dyDescent="0.3">
      <c r="A22" s="5"/>
      <c r="B22" s="5" t="s">
        <v>48</v>
      </c>
      <c r="C22" s="7">
        <f t="shared" si="3"/>
        <v>10</v>
      </c>
      <c r="D22" s="5">
        <v>10</v>
      </c>
      <c r="E22" s="5">
        <v>1</v>
      </c>
    </row>
    <row r="23" spans="1:5" ht="18.75" x14ac:dyDescent="0.3">
      <c r="A23" s="5"/>
      <c r="B23" s="5" t="s">
        <v>49</v>
      </c>
      <c r="C23" s="7">
        <f t="shared" si="3"/>
        <v>15</v>
      </c>
      <c r="D23" s="5">
        <v>15</v>
      </c>
      <c r="E23" s="5">
        <v>1</v>
      </c>
    </row>
    <row r="24" spans="1:5" ht="18.75" x14ac:dyDescent="0.3">
      <c r="A24" s="5">
        <v>2</v>
      </c>
      <c r="B24" s="4" t="s">
        <v>50</v>
      </c>
      <c r="C24" s="7"/>
      <c r="D24" s="5"/>
      <c r="E24" s="5"/>
    </row>
    <row r="25" spans="1:5" ht="18.75" x14ac:dyDescent="0.3">
      <c r="A25" s="5"/>
      <c r="B25" s="5" t="s">
        <v>47</v>
      </c>
      <c r="C25" s="7">
        <f t="shared" si="3"/>
        <v>6</v>
      </c>
      <c r="D25" s="5">
        <v>5</v>
      </c>
      <c r="E25" s="5">
        <v>1.2</v>
      </c>
    </row>
    <row r="26" spans="1:5" ht="18.75" x14ac:dyDescent="0.3">
      <c r="A26" s="5"/>
      <c r="B26" s="5" t="s">
        <v>48</v>
      </c>
      <c r="C26" s="7">
        <f t="shared" si="3"/>
        <v>12</v>
      </c>
      <c r="D26" s="5">
        <v>10</v>
      </c>
      <c r="E26" s="5">
        <v>1.2</v>
      </c>
    </row>
    <row r="27" spans="1:5" ht="18.75" x14ac:dyDescent="0.3">
      <c r="A27" s="5"/>
      <c r="B27" s="5" t="s">
        <v>49</v>
      </c>
      <c r="C27" s="7">
        <f t="shared" si="3"/>
        <v>18</v>
      </c>
      <c r="D27" s="5">
        <v>15</v>
      </c>
      <c r="E27" s="5">
        <v>1.2</v>
      </c>
    </row>
    <row r="28" spans="1:5" ht="18.75" x14ac:dyDescent="0.3">
      <c r="A28" s="5">
        <v>3</v>
      </c>
      <c r="B28" s="4" t="s">
        <v>51</v>
      </c>
      <c r="C28" s="7"/>
      <c r="D28" s="5"/>
      <c r="E28" s="5"/>
    </row>
    <row r="29" spans="1:5" ht="18.75" x14ac:dyDescent="0.3">
      <c r="A29" s="5"/>
      <c r="B29" s="5" t="s">
        <v>47</v>
      </c>
      <c r="C29" s="7">
        <f t="shared" si="3"/>
        <v>7.5</v>
      </c>
      <c r="D29" s="5">
        <v>5</v>
      </c>
      <c r="E29" s="5">
        <v>1.5</v>
      </c>
    </row>
    <row r="30" spans="1:5" ht="18.75" x14ac:dyDescent="0.3">
      <c r="A30" s="5"/>
      <c r="B30" s="5" t="s">
        <v>48</v>
      </c>
      <c r="C30" s="7">
        <f t="shared" si="3"/>
        <v>15</v>
      </c>
      <c r="D30" s="5">
        <v>10</v>
      </c>
      <c r="E30" s="5">
        <v>1.5</v>
      </c>
    </row>
    <row r="31" spans="1:5" ht="18.75" x14ac:dyDescent="0.3">
      <c r="A31" s="5"/>
      <c r="B31" s="5" t="s">
        <v>49</v>
      </c>
      <c r="C31" s="7">
        <f t="shared" si="3"/>
        <v>22.5</v>
      </c>
      <c r="D31" s="5">
        <v>15</v>
      </c>
      <c r="E31" s="5">
        <v>1.5</v>
      </c>
    </row>
  </sheetData>
  <mergeCells count="3">
    <mergeCell ref="A1:D1"/>
    <mergeCell ref="A18:D18"/>
    <mergeCell ref="A2:D2"/>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E19" sqref="E19"/>
    </sheetView>
  </sheetViews>
  <sheetFormatPr defaultRowHeight="15" x14ac:dyDescent="0.25"/>
  <cols>
    <col min="1" max="1" width="4.140625" bestFit="1" customWidth="1"/>
    <col min="2" max="2" width="67" bestFit="1" customWidth="1"/>
    <col min="3" max="3" width="15" customWidth="1"/>
    <col min="4" max="4" width="21.42578125" customWidth="1"/>
    <col min="5" max="5" width="11" bestFit="1" customWidth="1"/>
    <col min="6" max="6" width="13.140625" customWidth="1"/>
  </cols>
  <sheetData>
    <row r="1" spans="1:6" ht="20.25" x14ac:dyDescent="0.25">
      <c r="A1" s="128" t="s">
        <v>58</v>
      </c>
      <c r="B1" s="128"/>
      <c r="C1" s="128"/>
      <c r="D1" s="128"/>
      <c r="E1" s="128"/>
      <c r="F1" s="128"/>
    </row>
    <row r="2" spans="1:6" ht="19.5" x14ac:dyDescent="0.25">
      <c r="A2" s="129" t="s">
        <v>173</v>
      </c>
      <c r="B2" s="129"/>
      <c r="C2" s="129"/>
      <c r="D2" s="129"/>
      <c r="E2" s="129"/>
      <c r="F2" s="129"/>
    </row>
    <row r="3" spans="1:6" ht="16.5" x14ac:dyDescent="0.25">
      <c r="A3" s="89" t="s">
        <v>59</v>
      </c>
      <c r="B3" s="90" t="s">
        <v>60</v>
      </c>
      <c r="C3" s="89" t="s">
        <v>56</v>
      </c>
      <c r="D3" s="89" t="s">
        <v>61</v>
      </c>
      <c r="E3" s="89" t="s">
        <v>62</v>
      </c>
      <c r="F3" s="89" t="s">
        <v>63</v>
      </c>
    </row>
    <row r="4" spans="1:6" ht="16.5" x14ac:dyDescent="0.25">
      <c r="A4" s="17" t="s">
        <v>64</v>
      </c>
      <c r="B4" s="19" t="s">
        <v>65</v>
      </c>
      <c r="C4" s="20"/>
      <c r="D4" s="21"/>
      <c r="E4" s="57">
        <f>SUM(E5:E17)</f>
        <v>18</v>
      </c>
      <c r="F4" s="20"/>
    </row>
    <row r="5" spans="1:6" ht="16.5" x14ac:dyDescent="0.25">
      <c r="A5" s="21">
        <v>1</v>
      </c>
      <c r="B5" s="22" t="s">
        <v>66</v>
      </c>
      <c r="C5" s="46">
        <v>2</v>
      </c>
      <c r="D5" s="46">
        <v>1</v>
      </c>
      <c r="E5" s="42">
        <f>C5*D5</f>
        <v>2</v>
      </c>
      <c r="F5" s="20"/>
    </row>
    <row r="6" spans="1:6" ht="16.5" x14ac:dyDescent="0.25">
      <c r="A6" s="21">
        <v>2</v>
      </c>
      <c r="B6" s="22" t="s">
        <v>67</v>
      </c>
      <c r="C6" s="46">
        <v>1</v>
      </c>
      <c r="D6" s="46">
        <v>1</v>
      </c>
      <c r="E6" s="42">
        <f t="shared" ref="E6:E17" si="0">C6*D6</f>
        <v>1</v>
      </c>
      <c r="F6" s="20"/>
    </row>
    <row r="7" spans="1:6" ht="16.5" x14ac:dyDescent="0.25">
      <c r="A7" s="21">
        <v>3</v>
      </c>
      <c r="B7" s="22" t="s">
        <v>68</v>
      </c>
      <c r="C7" s="46">
        <v>1</v>
      </c>
      <c r="D7" s="46">
        <v>1</v>
      </c>
      <c r="E7" s="42">
        <f t="shared" si="0"/>
        <v>1</v>
      </c>
      <c r="F7" s="20"/>
    </row>
    <row r="8" spans="1:6" ht="16.5" x14ac:dyDescent="0.25">
      <c r="A8" s="21">
        <v>4</v>
      </c>
      <c r="B8" s="22" t="s">
        <v>69</v>
      </c>
      <c r="C8" s="46">
        <v>1</v>
      </c>
      <c r="D8" s="46">
        <v>1</v>
      </c>
      <c r="E8" s="42">
        <f t="shared" si="0"/>
        <v>1</v>
      </c>
      <c r="F8" s="20"/>
    </row>
    <row r="9" spans="1:6" ht="16.5" x14ac:dyDescent="0.25">
      <c r="A9" s="21">
        <v>5</v>
      </c>
      <c r="B9" s="22" t="s">
        <v>70</v>
      </c>
      <c r="C9" s="46">
        <v>1</v>
      </c>
      <c r="D9" s="46">
        <v>1</v>
      </c>
      <c r="E9" s="42">
        <f t="shared" si="0"/>
        <v>1</v>
      </c>
      <c r="F9" s="20"/>
    </row>
    <row r="10" spans="1:6" ht="16.5" x14ac:dyDescent="0.25">
      <c r="A10" s="21">
        <v>6</v>
      </c>
      <c r="B10" s="22" t="s">
        <v>71</v>
      </c>
      <c r="C10" s="46">
        <v>0.5</v>
      </c>
      <c r="D10" s="46">
        <v>4</v>
      </c>
      <c r="E10" s="42">
        <f>C10*D10</f>
        <v>2</v>
      </c>
      <c r="F10" s="20"/>
    </row>
    <row r="11" spans="1:6" ht="16.5" x14ac:dyDescent="0.25">
      <c r="A11" s="21">
        <v>7</v>
      </c>
      <c r="B11" s="22" t="s">
        <v>72</v>
      </c>
      <c r="C11" s="46">
        <v>0.5</v>
      </c>
      <c r="D11" s="46">
        <v>4</v>
      </c>
      <c r="E11" s="42">
        <f>C11*D11</f>
        <v>2</v>
      </c>
      <c r="F11" s="20"/>
    </row>
    <row r="12" spans="1:6" ht="16.5" x14ac:dyDescent="0.25">
      <c r="A12" s="21">
        <v>8</v>
      </c>
      <c r="B12" s="22" t="s">
        <v>73</v>
      </c>
      <c r="C12" s="46">
        <v>2</v>
      </c>
      <c r="D12" s="46">
        <v>1</v>
      </c>
      <c r="E12" s="42">
        <f t="shared" si="0"/>
        <v>2</v>
      </c>
      <c r="F12" s="20"/>
    </row>
    <row r="13" spans="1:6" ht="16.5" x14ac:dyDescent="0.25">
      <c r="A13" s="21">
        <v>9</v>
      </c>
      <c r="B13" s="22" t="s">
        <v>74</v>
      </c>
      <c r="C13" s="46">
        <v>1</v>
      </c>
      <c r="D13" s="46">
        <v>1</v>
      </c>
      <c r="E13" s="42">
        <f t="shared" si="0"/>
        <v>1</v>
      </c>
      <c r="F13" s="20"/>
    </row>
    <row r="14" spans="1:6" ht="16.5" x14ac:dyDescent="0.25">
      <c r="A14" s="21">
        <v>10</v>
      </c>
      <c r="B14" s="22" t="s">
        <v>75</v>
      </c>
      <c r="C14" s="46">
        <v>1</v>
      </c>
      <c r="D14" s="46">
        <v>2</v>
      </c>
      <c r="E14" s="42">
        <f t="shared" si="0"/>
        <v>2</v>
      </c>
      <c r="F14" s="20"/>
    </row>
    <row r="15" spans="1:6" ht="16.5" x14ac:dyDescent="0.25">
      <c r="A15" s="21">
        <v>11</v>
      </c>
      <c r="B15" s="22" t="s">
        <v>76</v>
      </c>
      <c r="C15" s="46">
        <v>1</v>
      </c>
      <c r="D15" s="46">
        <v>2</v>
      </c>
      <c r="E15" s="42">
        <f t="shared" si="0"/>
        <v>2</v>
      </c>
      <c r="F15" s="20"/>
    </row>
    <row r="16" spans="1:6" ht="16.5" x14ac:dyDescent="0.25">
      <c r="A16" s="21">
        <v>12</v>
      </c>
      <c r="B16" s="22" t="s">
        <v>77</v>
      </c>
      <c r="C16" s="46">
        <v>1</v>
      </c>
      <c r="D16" s="46">
        <v>1</v>
      </c>
      <c r="E16" s="42">
        <f t="shared" si="0"/>
        <v>1</v>
      </c>
      <c r="F16" s="20"/>
    </row>
    <row r="17" spans="1:6" ht="16.5" x14ac:dyDescent="0.25">
      <c r="A17" s="21">
        <v>13</v>
      </c>
      <c r="B17" s="22" t="s">
        <v>78</v>
      </c>
      <c r="C17" s="46">
        <v>1</v>
      </c>
      <c r="D17" s="53">
        <v>0</v>
      </c>
      <c r="E17" s="42">
        <f t="shared" si="0"/>
        <v>0</v>
      </c>
      <c r="F17" s="20"/>
    </row>
    <row r="18" spans="1:6" ht="16.5" x14ac:dyDescent="0.25">
      <c r="A18" s="17" t="s">
        <v>79</v>
      </c>
      <c r="B18" s="23" t="s">
        <v>80</v>
      </c>
      <c r="C18" s="24"/>
      <c r="D18" s="21"/>
      <c r="E18" s="59">
        <f>0.6+0.01*E4</f>
        <v>0.78</v>
      </c>
      <c r="F18" s="24"/>
    </row>
  </sheetData>
  <mergeCells count="2">
    <mergeCell ref="A1:F1"/>
    <mergeCell ref="A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workbookViewId="0">
      <selection sqref="A1:C1"/>
    </sheetView>
  </sheetViews>
  <sheetFormatPr defaultRowHeight="15" x14ac:dyDescent="0.25"/>
  <cols>
    <col min="1" max="1" width="14.42578125" customWidth="1"/>
    <col min="2" max="2" width="49.28515625" customWidth="1"/>
    <col min="3" max="3" width="39.5703125" customWidth="1"/>
    <col min="4" max="4" width="9" customWidth="1"/>
    <col min="5" max="5" width="47.85546875" customWidth="1"/>
    <col min="6" max="6" width="61.28515625" customWidth="1"/>
    <col min="7" max="7" width="19.28515625" customWidth="1"/>
    <col min="8" max="8" width="19.140625" customWidth="1"/>
    <col min="9" max="9" width="20.28515625" customWidth="1"/>
    <col min="10" max="10" width="27.28515625" customWidth="1"/>
  </cols>
  <sheetData>
    <row r="1" spans="1:6" ht="18.75" customHeight="1" x14ac:dyDescent="0.3">
      <c r="A1" s="131" t="s">
        <v>81</v>
      </c>
      <c r="B1" s="131"/>
      <c r="C1" s="131"/>
      <c r="D1" s="35"/>
    </row>
    <row r="2" spans="1:6" ht="19.5" x14ac:dyDescent="0.25">
      <c r="A2" s="129" t="s">
        <v>173</v>
      </c>
      <c r="B2" s="129"/>
      <c r="C2" s="129"/>
      <c r="D2" s="36"/>
    </row>
    <row r="3" spans="1:6" ht="18.75" x14ac:dyDescent="0.3">
      <c r="A3" s="132" t="s">
        <v>82</v>
      </c>
      <c r="B3" s="133"/>
      <c r="C3" s="134"/>
      <c r="D3" s="12"/>
    </row>
    <row r="4" spans="1:6" ht="16.5" x14ac:dyDescent="0.25">
      <c r="A4" s="90" t="s">
        <v>59</v>
      </c>
      <c r="B4" s="90" t="s">
        <v>83</v>
      </c>
      <c r="C4" s="90" t="s">
        <v>84</v>
      </c>
      <c r="D4" s="12"/>
    </row>
    <row r="5" spans="1:6" ht="18.75" x14ac:dyDescent="0.25">
      <c r="A5" s="18">
        <v>1</v>
      </c>
      <c r="B5" s="23" t="s">
        <v>85</v>
      </c>
      <c r="C5" s="18"/>
      <c r="D5" s="12"/>
      <c r="E5" s="136" t="s">
        <v>142</v>
      </c>
      <c r="F5" s="39" t="s">
        <v>61</v>
      </c>
    </row>
    <row r="6" spans="1:6" ht="18.75" x14ac:dyDescent="0.25">
      <c r="A6" s="25"/>
      <c r="B6" s="22" t="s">
        <v>86</v>
      </c>
      <c r="C6" s="25">
        <v>0</v>
      </c>
      <c r="D6" s="12"/>
      <c r="E6" s="136"/>
      <c r="F6" s="40" t="s">
        <v>145</v>
      </c>
    </row>
    <row r="7" spans="1:6" ht="18.75" x14ac:dyDescent="0.25">
      <c r="A7" s="25"/>
      <c r="B7" s="22" t="s">
        <v>87</v>
      </c>
      <c r="C7" s="25">
        <v>5</v>
      </c>
      <c r="D7" s="12"/>
      <c r="E7" s="135" t="s">
        <v>131</v>
      </c>
      <c r="F7" s="135"/>
    </row>
    <row r="8" spans="1:6" ht="18.75" x14ac:dyDescent="0.25">
      <c r="A8" s="25"/>
      <c r="B8" s="22" t="s">
        <v>88</v>
      </c>
      <c r="C8" s="25">
        <v>5</v>
      </c>
      <c r="D8" s="12"/>
      <c r="E8" s="130">
        <v>1</v>
      </c>
      <c r="F8" s="33" t="s">
        <v>149</v>
      </c>
    </row>
    <row r="9" spans="1:6" ht="18.75" x14ac:dyDescent="0.25">
      <c r="A9" s="25"/>
      <c r="B9" s="22" t="s">
        <v>89</v>
      </c>
      <c r="C9" s="25">
        <v>0</v>
      </c>
      <c r="D9" s="12"/>
      <c r="E9" s="130"/>
      <c r="F9" s="33" t="s">
        <v>152</v>
      </c>
    </row>
    <row r="10" spans="1:6" ht="18.75" x14ac:dyDescent="0.25">
      <c r="A10" s="25"/>
      <c r="B10" s="22" t="s">
        <v>90</v>
      </c>
      <c r="C10" s="25">
        <v>0</v>
      </c>
      <c r="D10" s="12"/>
      <c r="E10" s="130"/>
      <c r="F10" s="33" t="s">
        <v>155</v>
      </c>
    </row>
    <row r="11" spans="1:6" ht="18.75" x14ac:dyDescent="0.25">
      <c r="A11" s="25"/>
      <c r="B11" s="22" t="s">
        <v>91</v>
      </c>
      <c r="C11" s="25">
        <v>0</v>
      </c>
      <c r="D11" s="12"/>
      <c r="E11" s="130">
        <v>2</v>
      </c>
      <c r="F11" s="33" t="s">
        <v>149</v>
      </c>
    </row>
    <row r="12" spans="1:6" ht="18.75" x14ac:dyDescent="0.25">
      <c r="A12" s="25"/>
      <c r="B12" s="22" t="s">
        <v>92</v>
      </c>
      <c r="C12" s="25">
        <v>5</v>
      </c>
      <c r="D12" s="12"/>
      <c r="E12" s="130"/>
      <c r="F12" s="33" t="s">
        <v>152</v>
      </c>
    </row>
    <row r="13" spans="1:6" ht="18.75" x14ac:dyDescent="0.25">
      <c r="A13" s="25"/>
      <c r="B13" s="22" t="s">
        <v>93</v>
      </c>
      <c r="C13" s="25">
        <v>0</v>
      </c>
      <c r="D13" s="12"/>
      <c r="E13" s="130"/>
      <c r="F13" s="33" t="s">
        <v>155</v>
      </c>
    </row>
    <row r="14" spans="1:6" ht="18.75" x14ac:dyDescent="0.25">
      <c r="A14" s="25"/>
      <c r="B14" s="22" t="s">
        <v>94</v>
      </c>
      <c r="C14" s="25">
        <v>0</v>
      </c>
      <c r="D14" s="12"/>
      <c r="E14" s="130">
        <v>3</v>
      </c>
      <c r="F14" s="33" t="s">
        <v>149</v>
      </c>
    </row>
    <row r="15" spans="1:6" ht="18.75" x14ac:dyDescent="0.25">
      <c r="A15" s="25"/>
      <c r="B15" s="22" t="s">
        <v>95</v>
      </c>
      <c r="C15" s="25">
        <v>0</v>
      </c>
      <c r="D15" s="12"/>
      <c r="E15" s="130"/>
      <c r="F15" s="33" t="s">
        <v>152</v>
      </c>
    </row>
    <row r="16" spans="1:6" ht="18.75" x14ac:dyDescent="0.25">
      <c r="A16" s="25"/>
      <c r="B16" s="22" t="s">
        <v>96</v>
      </c>
      <c r="C16" s="25">
        <v>5</v>
      </c>
      <c r="D16" s="12"/>
      <c r="E16" s="130"/>
      <c r="F16" s="33" t="s">
        <v>155</v>
      </c>
    </row>
    <row r="17" spans="1:7" ht="18.75" x14ac:dyDescent="0.25">
      <c r="A17" s="25"/>
      <c r="B17" s="22" t="s">
        <v>97</v>
      </c>
      <c r="C17" s="25">
        <v>0</v>
      </c>
      <c r="D17" s="12"/>
      <c r="E17" s="130">
        <v>4</v>
      </c>
      <c r="F17" s="33" t="s">
        <v>149</v>
      </c>
    </row>
    <row r="18" spans="1:7" ht="18.75" x14ac:dyDescent="0.25">
      <c r="A18" s="18">
        <v>2</v>
      </c>
      <c r="B18" s="23" t="s">
        <v>98</v>
      </c>
      <c r="C18" s="25"/>
      <c r="D18" s="12"/>
      <c r="E18" s="130"/>
      <c r="F18" s="33" t="s">
        <v>152</v>
      </c>
    </row>
    <row r="19" spans="1:7" ht="18.75" x14ac:dyDescent="0.25">
      <c r="A19" s="25"/>
      <c r="B19" s="22" t="s">
        <v>99</v>
      </c>
      <c r="C19" s="25">
        <v>0</v>
      </c>
      <c r="D19" s="12"/>
      <c r="E19" s="130"/>
      <c r="F19" s="33" t="s">
        <v>155</v>
      </c>
    </row>
    <row r="20" spans="1:7" ht="18.75" x14ac:dyDescent="0.25">
      <c r="A20" s="25"/>
      <c r="B20" s="22" t="s">
        <v>100</v>
      </c>
      <c r="C20" s="25">
        <v>0</v>
      </c>
      <c r="D20" s="12"/>
      <c r="E20" s="130">
        <v>5</v>
      </c>
      <c r="F20" s="33" t="s">
        <v>162</v>
      </c>
    </row>
    <row r="21" spans="1:7" ht="18.75" x14ac:dyDescent="0.25">
      <c r="A21" s="25"/>
      <c r="B21" s="22" t="s">
        <v>101</v>
      </c>
      <c r="C21" s="25">
        <v>0</v>
      </c>
      <c r="D21" s="12"/>
      <c r="E21" s="130"/>
      <c r="F21" s="33" t="s">
        <v>152</v>
      </c>
    </row>
    <row r="22" spans="1:7" ht="18.75" x14ac:dyDescent="0.25">
      <c r="A22" s="25"/>
      <c r="B22" s="22" t="s">
        <v>102</v>
      </c>
      <c r="C22" s="25">
        <v>0</v>
      </c>
      <c r="D22" s="12"/>
      <c r="E22" s="130"/>
      <c r="F22" s="33" t="s">
        <v>163</v>
      </c>
    </row>
    <row r="23" spans="1:7" ht="18.75" x14ac:dyDescent="0.25">
      <c r="A23" s="25"/>
      <c r="B23" s="22" t="s">
        <v>103</v>
      </c>
      <c r="C23" s="25">
        <v>3</v>
      </c>
      <c r="D23" s="12"/>
      <c r="E23" s="135" t="s">
        <v>164</v>
      </c>
      <c r="F23" s="135"/>
    </row>
    <row r="24" spans="1:7" ht="18.75" x14ac:dyDescent="0.25">
      <c r="A24" s="25"/>
      <c r="B24" s="22" t="s">
        <v>104</v>
      </c>
      <c r="C24" s="25">
        <v>3</v>
      </c>
      <c r="D24" s="12"/>
      <c r="E24" s="130">
        <v>6</v>
      </c>
      <c r="F24" s="33" t="s">
        <v>165</v>
      </c>
    </row>
    <row r="25" spans="1:7" ht="18.75" x14ac:dyDescent="0.25">
      <c r="A25" s="25"/>
      <c r="B25" s="22" t="s">
        <v>105</v>
      </c>
      <c r="C25" s="25">
        <v>0</v>
      </c>
      <c r="D25" s="12"/>
      <c r="E25" s="130"/>
      <c r="F25" s="33" t="s">
        <v>166</v>
      </c>
    </row>
    <row r="26" spans="1:7" ht="18.75" x14ac:dyDescent="0.25">
      <c r="A26" s="25"/>
      <c r="B26" s="22" t="s">
        <v>106</v>
      </c>
      <c r="C26" s="25">
        <v>0</v>
      </c>
      <c r="D26" s="12"/>
      <c r="E26" s="130">
        <v>7</v>
      </c>
      <c r="F26" s="10" t="s">
        <v>167</v>
      </c>
    </row>
    <row r="27" spans="1:7" ht="18.75" x14ac:dyDescent="0.25">
      <c r="A27" s="25"/>
      <c r="B27" s="22" t="s">
        <v>107</v>
      </c>
      <c r="C27" s="25">
        <v>5</v>
      </c>
      <c r="D27" s="12"/>
      <c r="E27" s="130"/>
      <c r="F27" s="33" t="s">
        <v>168</v>
      </c>
    </row>
    <row r="28" spans="1:7" ht="18.75" x14ac:dyDescent="0.25">
      <c r="A28" s="25"/>
      <c r="B28" s="22" t="s">
        <v>108</v>
      </c>
      <c r="C28" s="25">
        <v>5</v>
      </c>
      <c r="D28" s="12"/>
      <c r="E28" s="130"/>
      <c r="F28" s="33" t="s">
        <v>169</v>
      </c>
    </row>
    <row r="29" spans="1:7" ht="18.75" x14ac:dyDescent="0.25">
      <c r="A29" s="25"/>
      <c r="B29" s="22" t="s">
        <v>109</v>
      </c>
      <c r="C29" s="25">
        <v>0</v>
      </c>
      <c r="D29" s="12"/>
      <c r="E29" s="130">
        <v>8</v>
      </c>
      <c r="F29" s="33" t="s">
        <v>170</v>
      </c>
    </row>
    <row r="30" spans="1:7" ht="18.75" x14ac:dyDescent="0.25">
      <c r="A30" s="25"/>
      <c r="B30" s="22" t="s">
        <v>110</v>
      </c>
      <c r="C30" s="25">
        <v>5</v>
      </c>
      <c r="D30" s="12"/>
      <c r="E30" s="130"/>
      <c r="F30" s="33" t="s">
        <v>152</v>
      </c>
    </row>
    <row r="31" spans="1:7" ht="18.75" x14ac:dyDescent="0.25">
      <c r="A31" s="25"/>
      <c r="B31" s="22" t="s">
        <v>111</v>
      </c>
      <c r="C31" s="25">
        <v>0</v>
      </c>
      <c r="D31" s="12"/>
      <c r="E31" s="130"/>
      <c r="F31" s="33" t="s">
        <v>171</v>
      </c>
      <c r="G31" s="12"/>
    </row>
    <row r="32" spans="1:7" ht="16.5" x14ac:dyDescent="0.25">
      <c r="A32" s="25"/>
      <c r="B32" s="22" t="s">
        <v>112</v>
      </c>
      <c r="C32" s="25">
        <v>0</v>
      </c>
      <c r="D32" s="12"/>
      <c r="G32" s="12"/>
    </row>
    <row r="33" spans="1:7" ht="16.5" x14ac:dyDescent="0.25">
      <c r="A33" s="25"/>
      <c r="B33" s="22" t="s">
        <v>113</v>
      </c>
      <c r="C33" s="25">
        <v>0</v>
      </c>
      <c r="D33" s="12"/>
      <c r="G33" s="12"/>
    </row>
    <row r="34" spans="1:7" ht="16.5" x14ac:dyDescent="0.25">
      <c r="A34" s="25"/>
      <c r="B34" s="22" t="s">
        <v>114</v>
      </c>
      <c r="C34" s="25">
        <v>0</v>
      </c>
      <c r="D34" s="12"/>
      <c r="G34" s="12"/>
    </row>
    <row r="35" spans="1:7" ht="16.5" x14ac:dyDescent="0.25">
      <c r="A35" s="25"/>
      <c r="B35" s="22" t="s">
        <v>115</v>
      </c>
      <c r="C35" s="25">
        <v>0</v>
      </c>
      <c r="D35" s="12"/>
      <c r="G35" s="12"/>
    </row>
    <row r="36" spans="1:7" ht="16.5" x14ac:dyDescent="0.25">
      <c r="A36" s="25"/>
      <c r="B36" s="22" t="s">
        <v>116</v>
      </c>
      <c r="C36" s="25">
        <v>0</v>
      </c>
      <c r="D36" s="12"/>
      <c r="G36" s="12"/>
    </row>
    <row r="37" spans="1:7" ht="16.5" x14ac:dyDescent="0.25">
      <c r="A37" s="25"/>
      <c r="B37" s="22" t="s">
        <v>117</v>
      </c>
      <c r="C37" s="25">
        <v>5</v>
      </c>
      <c r="D37" s="12"/>
      <c r="G37" s="12"/>
    </row>
    <row r="38" spans="1:7" ht="16.5" x14ac:dyDescent="0.25">
      <c r="A38" s="25"/>
      <c r="B38" s="22" t="s">
        <v>118</v>
      </c>
      <c r="C38" s="25">
        <v>5</v>
      </c>
      <c r="D38" s="12"/>
      <c r="G38" s="12"/>
    </row>
    <row r="39" spans="1:7" ht="16.5" x14ac:dyDescent="0.25">
      <c r="A39" s="25"/>
      <c r="B39" s="22" t="s">
        <v>119</v>
      </c>
      <c r="C39" s="25">
        <v>5</v>
      </c>
      <c r="D39" s="12"/>
      <c r="G39" s="12"/>
    </row>
    <row r="40" spans="1:7" ht="16.5" x14ac:dyDescent="0.25">
      <c r="A40" s="25"/>
      <c r="B40" s="22" t="s">
        <v>120</v>
      </c>
      <c r="C40" s="25">
        <v>0</v>
      </c>
      <c r="D40" s="12"/>
      <c r="G40" s="12"/>
    </row>
    <row r="41" spans="1:7" ht="16.5" x14ac:dyDescent="0.25">
      <c r="A41" s="18">
        <v>3</v>
      </c>
      <c r="B41" s="23" t="s">
        <v>121</v>
      </c>
      <c r="C41" s="25"/>
      <c r="D41" s="12"/>
      <c r="G41" s="12"/>
    </row>
    <row r="42" spans="1:7" ht="49.5" x14ac:dyDescent="0.25">
      <c r="A42" s="21"/>
      <c r="B42" s="24" t="s">
        <v>122</v>
      </c>
      <c r="C42" s="21">
        <v>5</v>
      </c>
      <c r="D42" s="26"/>
      <c r="G42" s="26"/>
    </row>
    <row r="43" spans="1:7" ht="16.5" x14ac:dyDescent="0.25">
      <c r="A43" s="25"/>
      <c r="B43" s="22" t="s">
        <v>123</v>
      </c>
      <c r="C43" s="25">
        <v>5</v>
      </c>
      <c r="D43" s="12"/>
      <c r="G43" s="12"/>
    </row>
    <row r="44" spans="1:7" ht="16.5" x14ac:dyDescent="0.25">
      <c r="A44" s="25"/>
      <c r="B44" s="22" t="s">
        <v>124</v>
      </c>
      <c r="C44" s="25">
        <v>3</v>
      </c>
      <c r="D44" s="12"/>
      <c r="G44" s="12"/>
    </row>
    <row r="45" spans="1:7" ht="16.5" x14ac:dyDescent="0.25">
      <c r="A45" s="25"/>
      <c r="B45" s="22" t="s">
        <v>125</v>
      </c>
      <c r="C45" s="25">
        <v>3</v>
      </c>
      <c r="D45" s="12"/>
      <c r="G45" s="12"/>
    </row>
    <row r="46" spans="1:7" ht="16.5" x14ac:dyDescent="0.25">
      <c r="A46" s="25"/>
      <c r="B46" s="22" t="s">
        <v>126</v>
      </c>
      <c r="C46" s="25">
        <v>5</v>
      </c>
      <c r="D46" s="12"/>
      <c r="G46" s="12"/>
    </row>
    <row r="47" spans="1:7" x14ac:dyDescent="0.25">
      <c r="A47" s="12"/>
      <c r="B47" s="12"/>
      <c r="C47" s="12"/>
      <c r="D47" s="12"/>
      <c r="G47" s="12"/>
    </row>
    <row r="48" spans="1:7" ht="18.75" customHeight="1" x14ac:dyDescent="0.25">
      <c r="G48" s="12"/>
    </row>
    <row r="49" spans="3:7" x14ac:dyDescent="0.25">
      <c r="G49" s="12"/>
    </row>
    <row r="50" spans="3:7" x14ac:dyDescent="0.25">
      <c r="G50" s="26"/>
    </row>
    <row r="51" spans="3:7" x14ac:dyDescent="0.25">
      <c r="G51" s="12"/>
    </row>
    <row r="52" spans="3:7" x14ac:dyDescent="0.25">
      <c r="G52" s="12"/>
    </row>
    <row r="53" spans="3:7" x14ac:dyDescent="0.25">
      <c r="G53" s="12"/>
    </row>
    <row r="54" spans="3:7" x14ac:dyDescent="0.25">
      <c r="G54" s="12"/>
    </row>
    <row r="55" spans="3:7" x14ac:dyDescent="0.25">
      <c r="G55" s="26"/>
    </row>
    <row r="56" spans="3:7" x14ac:dyDescent="0.25">
      <c r="G56" s="12"/>
    </row>
    <row r="57" spans="3:7" x14ac:dyDescent="0.25">
      <c r="G57" s="26"/>
    </row>
    <row r="58" spans="3:7" x14ac:dyDescent="0.25">
      <c r="G58" s="12"/>
    </row>
    <row r="59" spans="3:7" x14ac:dyDescent="0.25">
      <c r="G59" s="26"/>
    </row>
    <row r="60" spans="3:7" x14ac:dyDescent="0.25">
      <c r="G60" s="12"/>
    </row>
    <row r="61" spans="3:7" x14ac:dyDescent="0.25">
      <c r="G61" s="12"/>
    </row>
    <row r="62" spans="3:7" x14ac:dyDescent="0.25">
      <c r="G62" s="26"/>
    </row>
    <row r="63" spans="3:7" x14ac:dyDescent="0.25">
      <c r="G63" s="12"/>
    </row>
    <row r="64" spans="3:7" x14ac:dyDescent="0.25">
      <c r="C64" s="12"/>
      <c r="D64" s="12"/>
      <c r="E64" s="12"/>
      <c r="F64" s="12"/>
      <c r="G64" s="12"/>
    </row>
    <row r="65" spans="1:7" x14ac:dyDescent="0.25">
      <c r="D65" s="12"/>
      <c r="G65" s="12"/>
    </row>
    <row r="66" spans="1:7" x14ac:dyDescent="0.25">
      <c r="D66" s="12"/>
      <c r="G66" s="12"/>
    </row>
    <row r="67" spans="1:7" x14ac:dyDescent="0.25">
      <c r="D67" s="12"/>
      <c r="G67" s="12"/>
    </row>
    <row r="68" spans="1:7" x14ac:dyDescent="0.25">
      <c r="D68" s="12"/>
      <c r="G68" s="12"/>
    </row>
    <row r="69" spans="1:7" x14ac:dyDescent="0.25">
      <c r="D69" s="12"/>
      <c r="G69" s="12"/>
    </row>
    <row r="70" spans="1:7" x14ac:dyDescent="0.25">
      <c r="D70" s="12"/>
      <c r="G70" s="12"/>
    </row>
    <row r="71" spans="1:7" x14ac:dyDescent="0.25">
      <c r="D71" s="12"/>
      <c r="E71" s="12"/>
      <c r="F71" s="12"/>
      <c r="G71" s="12"/>
    </row>
    <row r="72" spans="1:7" x14ac:dyDescent="0.25">
      <c r="D72" s="12"/>
      <c r="E72" s="12"/>
      <c r="F72" s="12"/>
      <c r="G72" s="12"/>
    </row>
    <row r="73" spans="1:7" x14ac:dyDescent="0.25">
      <c r="D73" s="12"/>
      <c r="G73" s="12"/>
    </row>
    <row r="74" spans="1:7" x14ac:dyDescent="0.25">
      <c r="D74" s="12"/>
      <c r="G74" s="12"/>
    </row>
    <row r="75" spans="1:7" x14ac:dyDescent="0.25">
      <c r="A75" s="12"/>
      <c r="D75" s="12"/>
      <c r="G75" s="12"/>
    </row>
    <row r="76" spans="1:7" x14ac:dyDescent="0.25">
      <c r="A76" s="12"/>
      <c r="D76" s="12"/>
      <c r="G76" s="12"/>
    </row>
    <row r="77" spans="1:7" x14ac:dyDescent="0.25">
      <c r="A77" s="12"/>
      <c r="D77" s="12"/>
      <c r="E77" s="12"/>
      <c r="F77" s="12"/>
      <c r="G77" s="12"/>
    </row>
    <row r="78" spans="1:7" x14ac:dyDescent="0.25">
      <c r="A78" s="12"/>
      <c r="D78" s="12"/>
      <c r="E78" s="12"/>
      <c r="F78" s="12"/>
      <c r="G78" s="12"/>
    </row>
    <row r="79" spans="1:7" x14ac:dyDescent="0.25">
      <c r="A79" s="12"/>
      <c r="D79" s="12"/>
      <c r="E79" s="12"/>
      <c r="F79" s="12"/>
      <c r="G79" s="12"/>
    </row>
    <row r="80" spans="1:7" x14ac:dyDescent="0.25">
      <c r="A80" s="12"/>
      <c r="D80" s="12"/>
      <c r="E80" s="12"/>
      <c r="F80" s="12"/>
      <c r="G80" s="12"/>
    </row>
    <row r="81" spans="1:7" x14ac:dyDescent="0.25">
      <c r="A81" s="12"/>
      <c r="D81" s="12"/>
      <c r="E81" s="12"/>
      <c r="F81" s="12"/>
      <c r="G81" s="12"/>
    </row>
    <row r="82" spans="1:7" x14ac:dyDescent="0.25">
      <c r="A82" s="12"/>
      <c r="D82" s="12"/>
      <c r="E82" s="12"/>
      <c r="F82" s="12"/>
      <c r="G82" s="12"/>
    </row>
    <row r="83" spans="1:7" x14ac:dyDescent="0.25">
      <c r="A83" s="12"/>
      <c r="D83" s="12"/>
      <c r="E83" s="12"/>
      <c r="F83" s="12"/>
      <c r="G83" s="12"/>
    </row>
    <row r="84" spans="1:7" x14ac:dyDescent="0.25">
      <c r="A84" s="12"/>
      <c r="D84" s="12"/>
      <c r="E84" s="12"/>
      <c r="F84" s="12"/>
      <c r="G84" s="12"/>
    </row>
    <row r="85" spans="1:7" x14ac:dyDescent="0.25">
      <c r="A85" s="12"/>
      <c r="D85" s="12"/>
      <c r="E85" s="12"/>
      <c r="F85" s="12"/>
      <c r="G85" s="12"/>
    </row>
    <row r="86" spans="1:7" x14ac:dyDescent="0.25">
      <c r="A86" s="12"/>
      <c r="D86" s="12"/>
      <c r="E86" s="12"/>
      <c r="F86" s="12"/>
      <c r="G86" s="12"/>
    </row>
    <row r="87" spans="1:7" x14ac:dyDescent="0.25">
      <c r="A87" s="12"/>
      <c r="D87" s="12"/>
      <c r="E87" s="12"/>
      <c r="F87" s="12"/>
      <c r="G87" s="12"/>
    </row>
    <row r="88" spans="1:7" x14ac:dyDescent="0.25">
      <c r="A88" s="12"/>
      <c r="D88" s="12"/>
      <c r="E88" s="12"/>
      <c r="F88" s="12"/>
      <c r="G88" s="12"/>
    </row>
    <row r="89" spans="1:7" x14ac:dyDescent="0.25">
      <c r="A89" s="12"/>
      <c r="D89" s="12"/>
      <c r="E89" s="12"/>
      <c r="F89" s="12"/>
      <c r="G89" s="12"/>
    </row>
    <row r="90" spans="1:7" x14ac:dyDescent="0.25">
      <c r="A90" s="12"/>
      <c r="D90" s="12"/>
      <c r="E90" s="12"/>
      <c r="F90" s="12"/>
      <c r="G90" s="12"/>
    </row>
    <row r="91" spans="1:7" x14ac:dyDescent="0.25">
      <c r="A91" s="12"/>
      <c r="D91" s="12"/>
      <c r="E91" s="12"/>
      <c r="F91" s="12"/>
      <c r="G91" s="12"/>
    </row>
  </sheetData>
  <mergeCells count="14">
    <mergeCell ref="E26:E28"/>
    <mergeCell ref="E29:E31"/>
    <mergeCell ref="A1:C1"/>
    <mergeCell ref="A2:C2"/>
    <mergeCell ref="A3:C3"/>
    <mergeCell ref="E11:E13"/>
    <mergeCell ref="E14:E16"/>
    <mergeCell ref="E17:E19"/>
    <mergeCell ref="E20:E22"/>
    <mergeCell ref="E23:F23"/>
    <mergeCell ref="E24:E25"/>
    <mergeCell ref="E5:E6"/>
    <mergeCell ref="E7:F7"/>
    <mergeCell ref="E8:E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E16" sqref="E16"/>
    </sheetView>
  </sheetViews>
  <sheetFormatPr defaultRowHeight="15" x14ac:dyDescent="0.25"/>
  <cols>
    <col min="1" max="1" width="6.85546875" bestFit="1" customWidth="1"/>
    <col min="2" max="2" width="85.140625" customWidth="1"/>
    <col min="3" max="3" width="11.85546875" bestFit="1" customWidth="1"/>
    <col min="4" max="4" width="23.140625" customWidth="1"/>
    <col min="5" max="5" width="25.7109375" customWidth="1"/>
    <col min="6" max="6" width="23.85546875" customWidth="1"/>
  </cols>
  <sheetData>
    <row r="1" spans="1:6" ht="18.75" x14ac:dyDescent="0.25">
      <c r="A1" s="137" t="s">
        <v>127</v>
      </c>
      <c r="B1" s="138"/>
      <c r="C1" s="138"/>
      <c r="D1" s="138"/>
      <c r="E1" s="138"/>
      <c r="F1" s="138"/>
    </row>
    <row r="2" spans="1:6" ht="37.5" x14ac:dyDescent="0.25">
      <c r="A2" s="27" t="s">
        <v>59</v>
      </c>
      <c r="B2" s="27" t="s">
        <v>128</v>
      </c>
      <c r="C2" s="27" t="s">
        <v>56</v>
      </c>
      <c r="D2" s="28" t="s">
        <v>61</v>
      </c>
      <c r="E2" s="27" t="s">
        <v>62</v>
      </c>
      <c r="F2" s="28" t="s">
        <v>129</v>
      </c>
    </row>
    <row r="3" spans="1:6" ht="16.5" x14ac:dyDescent="0.25">
      <c r="A3" s="17" t="s">
        <v>64</v>
      </c>
      <c r="B3" s="19" t="s">
        <v>130</v>
      </c>
      <c r="C3" s="19"/>
      <c r="D3" s="19"/>
      <c r="E3" s="19"/>
      <c r="F3" s="52"/>
    </row>
    <row r="4" spans="1:6" ht="16.5" x14ac:dyDescent="0.25">
      <c r="A4" s="25"/>
      <c r="B4" s="29" t="s">
        <v>131</v>
      </c>
      <c r="C4" s="29"/>
      <c r="D4" s="29"/>
      <c r="E4" s="29"/>
      <c r="F4" s="29"/>
    </row>
    <row r="5" spans="1:6" ht="33" x14ac:dyDescent="0.25">
      <c r="A5" s="25">
        <v>1</v>
      </c>
      <c r="B5" s="24" t="s">
        <v>122</v>
      </c>
      <c r="C5" s="60">
        <v>1.5</v>
      </c>
      <c r="D5" s="29">
        <v>4</v>
      </c>
      <c r="E5" s="45">
        <f t="shared" ref="E5:E13" si="0">C5*D5</f>
        <v>6</v>
      </c>
      <c r="F5" s="29">
        <f t="shared" ref="F5:F13" si="1">IF(E5&lt;=0,0,IF(E5&lt;=1,0.05,IF(E5&lt;=2,0.1,IF(E5&lt;=3,0.6,1))))</f>
        <v>1</v>
      </c>
    </row>
    <row r="6" spans="1:6" ht="16.5" x14ac:dyDescent="0.25">
      <c r="A6" s="25">
        <v>2</v>
      </c>
      <c r="B6" s="22" t="s">
        <v>123</v>
      </c>
      <c r="C6" s="60">
        <v>0.5</v>
      </c>
      <c r="D6" s="29">
        <v>3</v>
      </c>
      <c r="E6" s="45">
        <f t="shared" si="0"/>
        <v>1.5</v>
      </c>
      <c r="F6" s="29">
        <f t="shared" si="1"/>
        <v>0.1</v>
      </c>
    </row>
    <row r="7" spans="1:6" ht="16.5" x14ac:dyDescent="0.25">
      <c r="A7" s="25">
        <v>3</v>
      </c>
      <c r="B7" s="22" t="s">
        <v>124</v>
      </c>
      <c r="C7" s="60">
        <v>1</v>
      </c>
      <c r="D7" s="29">
        <v>4</v>
      </c>
      <c r="E7" s="45">
        <f t="shared" si="0"/>
        <v>4</v>
      </c>
      <c r="F7" s="29">
        <f t="shared" si="1"/>
        <v>1</v>
      </c>
    </row>
    <row r="8" spans="1:6" ht="16.5" x14ac:dyDescent="0.25">
      <c r="A8" s="25">
        <v>4</v>
      </c>
      <c r="B8" s="20" t="s">
        <v>125</v>
      </c>
      <c r="C8" s="61">
        <v>0.5</v>
      </c>
      <c r="D8" s="20">
        <v>3.5</v>
      </c>
      <c r="E8" s="45">
        <f t="shared" si="0"/>
        <v>1.75</v>
      </c>
      <c r="F8" s="29">
        <f t="shared" si="1"/>
        <v>0.1</v>
      </c>
    </row>
    <row r="9" spans="1:6" ht="16.5" x14ac:dyDescent="0.25">
      <c r="A9" s="25">
        <v>5</v>
      </c>
      <c r="B9" s="29" t="s">
        <v>132</v>
      </c>
      <c r="C9" s="60">
        <v>1</v>
      </c>
      <c r="D9" s="29">
        <v>5</v>
      </c>
      <c r="E9" s="45">
        <f t="shared" si="0"/>
        <v>5</v>
      </c>
      <c r="F9" s="29">
        <f t="shared" si="1"/>
        <v>1</v>
      </c>
    </row>
    <row r="10" spans="1:6" ht="16.5" x14ac:dyDescent="0.25">
      <c r="A10" s="25">
        <v>6</v>
      </c>
      <c r="B10" s="20" t="s">
        <v>133</v>
      </c>
      <c r="C10" s="46">
        <v>1</v>
      </c>
      <c r="D10" s="20">
        <v>4</v>
      </c>
      <c r="E10" s="45">
        <f t="shared" si="0"/>
        <v>4</v>
      </c>
      <c r="F10" s="29">
        <f t="shared" si="1"/>
        <v>1</v>
      </c>
    </row>
    <row r="11" spans="1:6" ht="16.5" x14ac:dyDescent="0.25">
      <c r="A11" s="25">
        <v>7</v>
      </c>
      <c r="B11" s="29" t="s">
        <v>134</v>
      </c>
      <c r="C11" s="60">
        <v>2</v>
      </c>
      <c r="D11" s="29">
        <v>4</v>
      </c>
      <c r="E11" s="45">
        <f t="shared" si="0"/>
        <v>8</v>
      </c>
      <c r="F11" s="29">
        <f t="shared" si="1"/>
        <v>1</v>
      </c>
    </row>
    <row r="12" spans="1:6" ht="16.5" x14ac:dyDescent="0.25">
      <c r="A12" s="25">
        <v>8</v>
      </c>
      <c r="B12" s="20" t="s">
        <v>135</v>
      </c>
      <c r="C12" s="61">
        <v>-1</v>
      </c>
      <c r="D12" s="20">
        <v>0</v>
      </c>
      <c r="E12" s="45">
        <f t="shared" si="0"/>
        <v>0</v>
      </c>
      <c r="F12" s="29">
        <f t="shared" si="1"/>
        <v>0</v>
      </c>
    </row>
    <row r="13" spans="1:6" ht="16.5" x14ac:dyDescent="0.25">
      <c r="A13" s="25">
        <v>9</v>
      </c>
      <c r="B13" s="29" t="s">
        <v>136</v>
      </c>
      <c r="C13" s="60">
        <v>-1</v>
      </c>
      <c r="D13" s="29">
        <v>0</v>
      </c>
      <c r="E13" s="45">
        <f t="shared" si="0"/>
        <v>0</v>
      </c>
      <c r="F13" s="29">
        <f t="shared" si="1"/>
        <v>0</v>
      </c>
    </row>
    <row r="14" spans="1:6" ht="16.5" x14ac:dyDescent="0.25">
      <c r="A14" s="18" t="s">
        <v>79</v>
      </c>
      <c r="B14" s="23" t="s">
        <v>137</v>
      </c>
      <c r="C14" s="29"/>
      <c r="D14" s="29"/>
      <c r="E14" s="29"/>
      <c r="F14" s="93">
        <f>1.4+(-0.03*F15)</f>
        <v>1.244</v>
      </c>
    </row>
    <row r="15" spans="1:6" ht="16.5" x14ac:dyDescent="0.25">
      <c r="A15" s="17" t="s">
        <v>138</v>
      </c>
      <c r="B15" s="19" t="s">
        <v>139</v>
      </c>
      <c r="C15" s="20"/>
      <c r="D15" s="20"/>
      <c r="E15" s="29"/>
      <c r="F15" s="57">
        <f>SUM(F5:F13)</f>
        <v>5.2</v>
      </c>
    </row>
    <row r="16" spans="1:6" ht="16.5" x14ac:dyDescent="0.25">
      <c r="A16" s="18" t="s">
        <v>140</v>
      </c>
      <c r="B16" s="31" t="s">
        <v>141</v>
      </c>
      <c r="C16" s="29"/>
      <c r="D16" s="29"/>
      <c r="E16" s="29"/>
      <c r="F16" s="93">
        <f>IF(F15&lt;1,48,IF(F15&lt;3,32,20))</f>
        <v>20</v>
      </c>
    </row>
    <row r="17" spans="1:3" x14ac:dyDescent="0.25">
      <c r="A17" s="12"/>
      <c r="B17" s="12"/>
      <c r="C17" s="12"/>
    </row>
    <row r="18" spans="1:3" x14ac:dyDescent="0.25">
      <c r="A18" s="12"/>
      <c r="B18" s="12"/>
      <c r="C18" s="12"/>
    </row>
    <row r="19" spans="1:3" ht="37.5" x14ac:dyDescent="0.25">
      <c r="A19" s="41" t="s">
        <v>143</v>
      </c>
      <c r="B19" s="41" t="s">
        <v>144</v>
      </c>
      <c r="C19" s="12"/>
    </row>
    <row r="20" spans="1:3" ht="18.75" x14ac:dyDescent="0.25">
      <c r="A20" s="9" t="s">
        <v>146</v>
      </c>
      <c r="B20" s="9">
        <v>0</v>
      </c>
      <c r="C20" s="12"/>
    </row>
    <row r="21" spans="1:3" ht="18.75" x14ac:dyDescent="0.25">
      <c r="A21" s="9" t="s">
        <v>147</v>
      </c>
      <c r="B21" s="9" t="s">
        <v>148</v>
      </c>
      <c r="C21" s="12"/>
    </row>
    <row r="22" spans="1:3" ht="18.75" x14ac:dyDescent="0.25">
      <c r="A22" s="9" t="s">
        <v>150</v>
      </c>
      <c r="B22" s="9" t="s">
        <v>151</v>
      </c>
      <c r="C22" s="12"/>
    </row>
    <row r="23" spans="1:3" ht="18.75" x14ac:dyDescent="0.25">
      <c r="A23" s="9" t="s">
        <v>153</v>
      </c>
      <c r="B23" s="9" t="s">
        <v>154</v>
      </c>
      <c r="C23" s="12"/>
    </row>
    <row r="24" spans="1:3" ht="18.75" x14ac:dyDescent="0.25">
      <c r="A24" s="9" t="s">
        <v>156</v>
      </c>
      <c r="B24" s="9">
        <v>1</v>
      </c>
      <c r="C24" s="12"/>
    </row>
    <row r="25" spans="1:3" x14ac:dyDescent="0.25">
      <c r="A25" s="12"/>
      <c r="B25" s="12"/>
      <c r="C25" s="12"/>
    </row>
    <row r="26" spans="1:3" x14ac:dyDescent="0.25">
      <c r="A26" s="12"/>
      <c r="B26" s="12"/>
      <c r="C26" s="12"/>
    </row>
    <row r="27" spans="1:3" ht="18.75" x14ac:dyDescent="0.25">
      <c r="A27" s="41" t="s">
        <v>157</v>
      </c>
      <c r="B27" s="41" t="s">
        <v>158</v>
      </c>
      <c r="C27" s="12"/>
    </row>
    <row r="28" spans="1:3" ht="18.75" x14ac:dyDescent="0.25">
      <c r="A28" s="9" t="s">
        <v>159</v>
      </c>
      <c r="B28" s="34">
        <v>48</v>
      </c>
      <c r="C28" s="12"/>
    </row>
    <row r="29" spans="1:3" ht="18.75" x14ac:dyDescent="0.25">
      <c r="A29" s="9" t="s">
        <v>160</v>
      </c>
      <c r="B29" s="34">
        <v>32</v>
      </c>
      <c r="C29" s="12"/>
    </row>
    <row r="30" spans="1:3" ht="18.75" x14ac:dyDescent="0.25">
      <c r="A30" s="9" t="s">
        <v>161</v>
      </c>
      <c r="B30" s="34">
        <v>20</v>
      </c>
      <c r="C30" s="12"/>
    </row>
  </sheetData>
  <mergeCells count="1">
    <mergeCell ref="A1:F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sqref="A1:J1"/>
    </sheetView>
  </sheetViews>
  <sheetFormatPr defaultRowHeight="15" x14ac:dyDescent="0.25"/>
  <cols>
    <col min="1" max="1" width="13.7109375" bestFit="1" customWidth="1"/>
    <col min="2" max="2" width="15.85546875" bestFit="1" customWidth="1"/>
    <col min="3" max="3" width="9.28515625" bestFit="1" customWidth="1"/>
    <col min="4" max="5" width="15.85546875" bestFit="1" customWidth="1"/>
    <col min="6" max="6" width="13.5703125" bestFit="1" customWidth="1"/>
    <col min="7" max="7" width="29" bestFit="1" customWidth="1"/>
    <col min="8" max="8" width="14.5703125" bestFit="1" customWidth="1"/>
    <col min="9" max="9" width="37.7109375" bestFit="1" customWidth="1"/>
    <col min="10" max="10" width="19.42578125" bestFit="1" customWidth="1"/>
  </cols>
  <sheetData>
    <row r="1" spans="1:10" ht="20.25" x14ac:dyDescent="0.3">
      <c r="A1" s="99" t="s">
        <v>235</v>
      </c>
      <c r="B1" s="99"/>
      <c r="C1" s="99"/>
      <c r="D1" s="99"/>
      <c r="E1" s="99"/>
      <c r="F1" s="99"/>
      <c r="G1" s="99"/>
      <c r="H1" s="99"/>
      <c r="I1" s="99"/>
      <c r="J1" s="99"/>
    </row>
    <row r="2" spans="1:10" ht="16.5" x14ac:dyDescent="0.25">
      <c r="A2" s="84" t="s">
        <v>236</v>
      </c>
      <c r="B2" s="68">
        <v>1500000</v>
      </c>
      <c r="C2" s="139"/>
      <c r="D2" s="140"/>
      <c r="E2" s="140"/>
      <c r="F2" s="140"/>
      <c r="G2" s="140"/>
      <c r="H2" s="140"/>
      <c r="I2" s="140"/>
      <c r="J2" s="141"/>
    </row>
    <row r="3" spans="1:10" ht="16.5" x14ac:dyDescent="0.25">
      <c r="A3" s="84" t="s">
        <v>237</v>
      </c>
      <c r="B3" s="62">
        <v>0.34499999999999997</v>
      </c>
      <c r="C3" s="142"/>
      <c r="D3" s="143"/>
      <c r="E3" s="143"/>
      <c r="F3" s="143"/>
      <c r="G3" s="143"/>
      <c r="H3" s="143"/>
      <c r="I3" s="143"/>
      <c r="J3" s="144"/>
    </row>
    <row r="4" spans="1:10" s="56" customFormat="1" ht="16.5" x14ac:dyDescent="0.25">
      <c r="A4" s="47" t="s">
        <v>42</v>
      </c>
      <c r="B4" s="47" t="s">
        <v>238</v>
      </c>
      <c r="C4" s="47" t="s">
        <v>239</v>
      </c>
      <c r="D4" s="47" t="s">
        <v>240</v>
      </c>
      <c r="E4" s="47" t="s">
        <v>241</v>
      </c>
      <c r="F4" s="47" t="s">
        <v>242</v>
      </c>
      <c r="G4" s="47" t="s">
        <v>243</v>
      </c>
      <c r="H4" s="47" t="s">
        <v>244</v>
      </c>
      <c r="I4" s="47" t="s">
        <v>245</v>
      </c>
      <c r="J4" s="47" t="s">
        <v>246</v>
      </c>
    </row>
    <row r="5" spans="1:10" ht="16.5" x14ac:dyDescent="0.25">
      <c r="A5" s="63">
        <v>1</v>
      </c>
      <c r="B5" s="63">
        <v>1</v>
      </c>
      <c r="C5" s="49">
        <v>2.34</v>
      </c>
      <c r="D5" s="64">
        <f>C5*$B$2</f>
        <v>3510000</v>
      </c>
      <c r="E5" s="65">
        <f>0.12*D5</f>
        <v>421200</v>
      </c>
      <c r="F5" s="65">
        <f>0.04*D5</f>
        <v>140400</v>
      </c>
      <c r="G5" s="64">
        <f>D5*$B$3</f>
        <v>1210950</v>
      </c>
      <c r="H5" s="64">
        <f>D5+E5+F5+G5</f>
        <v>5282550</v>
      </c>
      <c r="I5" s="66">
        <f>H5/20</f>
        <v>264127.5</v>
      </c>
      <c r="J5" s="66">
        <f>I5/8</f>
        <v>33015.9375</v>
      </c>
    </row>
    <row r="6" spans="1:10" ht="16.5" x14ac:dyDescent="0.25">
      <c r="A6" s="63">
        <v>2</v>
      </c>
      <c r="B6" s="63">
        <v>2</v>
      </c>
      <c r="C6" s="49">
        <v>2.67</v>
      </c>
      <c r="D6" s="64">
        <f t="shared" ref="D6:D13" si="0">C6*$B$2</f>
        <v>4005000</v>
      </c>
      <c r="E6" s="65">
        <f t="shared" ref="E6:E13" si="1">0.12*D6</f>
        <v>480600</v>
      </c>
      <c r="F6" s="65">
        <f t="shared" ref="F6:F13" si="2">0.04*D6</f>
        <v>160200</v>
      </c>
      <c r="G6" s="64">
        <f t="shared" ref="G6:G13" si="3">D6*$B$3</f>
        <v>1381725</v>
      </c>
      <c r="H6" s="64">
        <f t="shared" ref="H6:H13" si="4">D6+E6+F6+G6</f>
        <v>6027525</v>
      </c>
      <c r="I6" s="66">
        <f t="shared" ref="I6:I13" si="5">H6/20</f>
        <v>301376.25</v>
      </c>
      <c r="J6" s="66">
        <f t="shared" ref="J6:J13" si="6">I6/8</f>
        <v>37672.03125</v>
      </c>
    </row>
    <row r="7" spans="1:10" ht="16.5" x14ac:dyDescent="0.25">
      <c r="A7" s="63">
        <v>3</v>
      </c>
      <c r="B7" s="63">
        <v>3</v>
      </c>
      <c r="C7" s="49">
        <v>3</v>
      </c>
      <c r="D7" s="64">
        <f t="shared" si="0"/>
        <v>4500000</v>
      </c>
      <c r="E7" s="65">
        <f t="shared" si="1"/>
        <v>540000</v>
      </c>
      <c r="F7" s="65">
        <f t="shared" si="2"/>
        <v>180000</v>
      </c>
      <c r="G7" s="64">
        <f t="shared" si="3"/>
        <v>1552499.9999999998</v>
      </c>
      <c r="H7" s="64">
        <f t="shared" si="4"/>
        <v>6772500</v>
      </c>
      <c r="I7" s="66">
        <f t="shared" si="5"/>
        <v>338625</v>
      </c>
      <c r="J7" s="66">
        <f t="shared" si="6"/>
        <v>42328.125</v>
      </c>
    </row>
    <row r="8" spans="1:10" ht="16.5" x14ac:dyDescent="0.25">
      <c r="A8" s="63">
        <v>4</v>
      </c>
      <c r="B8" s="63">
        <v>4</v>
      </c>
      <c r="C8" s="49">
        <v>3.33</v>
      </c>
      <c r="D8" s="64">
        <f t="shared" si="0"/>
        <v>4995000</v>
      </c>
      <c r="E8" s="65">
        <f t="shared" si="1"/>
        <v>599400</v>
      </c>
      <c r="F8" s="65">
        <f t="shared" si="2"/>
        <v>199800</v>
      </c>
      <c r="G8" s="64">
        <f t="shared" si="3"/>
        <v>1723274.9999999998</v>
      </c>
      <c r="H8" s="64">
        <f t="shared" si="4"/>
        <v>7517475</v>
      </c>
      <c r="I8" s="66">
        <f t="shared" si="5"/>
        <v>375873.75</v>
      </c>
      <c r="J8" s="66">
        <f t="shared" si="6"/>
        <v>46984.21875</v>
      </c>
    </row>
    <row r="9" spans="1:10" ht="16.5" x14ac:dyDescent="0.25">
      <c r="A9" s="63">
        <v>5</v>
      </c>
      <c r="B9" s="63">
        <v>5</v>
      </c>
      <c r="C9" s="49">
        <v>3.66</v>
      </c>
      <c r="D9" s="64">
        <f t="shared" si="0"/>
        <v>5490000</v>
      </c>
      <c r="E9" s="65">
        <f t="shared" si="1"/>
        <v>658800</v>
      </c>
      <c r="F9" s="65">
        <f t="shared" si="2"/>
        <v>219600</v>
      </c>
      <c r="G9" s="64">
        <f t="shared" si="3"/>
        <v>1894049.9999999998</v>
      </c>
      <c r="H9" s="64">
        <f t="shared" si="4"/>
        <v>8262450</v>
      </c>
      <c r="I9" s="66">
        <f t="shared" si="5"/>
        <v>413122.5</v>
      </c>
      <c r="J9" s="66">
        <f t="shared" si="6"/>
        <v>51640.3125</v>
      </c>
    </row>
    <row r="10" spans="1:10" ht="16.5" x14ac:dyDescent="0.25">
      <c r="A10" s="63">
        <v>6</v>
      </c>
      <c r="B10" s="63">
        <v>6</v>
      </c>
      <c r="C10" s="49">
        <v>3.99</v>
      </c>
      <c r="D10" s="64">
        <f t="shared" si="0"/>
        <v>5985000</v>
      </c>
      <c r="E10" s="65">
        <f t="shared" si="1"/>
        <v>718200</v>
      </c>
      <c r="F10" s="65">
        <f t="shared" si="2"/>
        <v>239400</v>
      </c>
      <c r="G10" s="64">
        <f t="shared" si="3"/>
        <v>2064824.9999999998</v>
      </c>
      <c r="H10" s="64">
        <f t="shared" si="4"/>
        <v>9007425</v>
      </c>
      <c r="I10" s="66">
        <f t="shared" si="5"/>
        <v>450371.25</v>
      </c>
      <c r="J10" s="66">
        <f t="shared" si="6"/>
        <v>56296.40625</v>
      </c>
    </row>
    <row r="11" spans="1:10" ht="16.5" x14ac:dyDescent="0.25">
      <c r="A11" s="63">
        <v>7</v>
      </c>
      <c r="B11" s="63">
        <v>7</v>
      </c>
      <c r="C11" s="49">
        <v>4.32</v>
      </c>
      <c r="D11" s="64">
        <f t="shared" si="0"/>
        <v>6480000</v>
      </c>
      <c r="E11" s="65">
        <f t="shared" si="1"/>
        <v>777600</v>
      </c>
      <c r="F11" s="65">
        <f t="shared" si="2"/>
        <v>259200</v>
      </c>
      <c r="G11" s="64">
        <f t="shared" si="3"/>
        <v>2235600</v>
      </c>
      <c r="H11" s="64">
        <f t="shared" si="4"/>
        <v>9752400</v>
      </c>
      <c r="I11" s="66">
        <f t="shared" si="5"/>
        <v>487620</v>
      </c>
      <c r="J11" s="66">
        <f t="shared" si="6"/>
        <v>60952.5</v>
      </c>
    </row>
    <row r="12" spans="1:10" ht="16.5" x14ac:dyDescent="0.25">
      <c r="A12" s="63">
        <v>8</v>
      </c>
      <c r="B12" s="63">
        <v>8</v>
      </c>
      <c r="C12" s="49">
        <v>4.6500000000000004</v>
      </c>
      <c r="D12" s="64">
        <f t="shared" si="0"/>
        <v>6975000.0000000009</v>
      </c>
      <c r="E12" s="65">
        <f t="shared" si="1"/>
        <v>837000.00000000012</v>
      </c>
      <c r="F12" s="65">
        <f t="shared" si="2"/>
        <v>279000.00000000006</v>
      </c>
      <c r="G12" s="64">
        <f t="shared" si="3"/>
        <v>2406375</v>
      </c>
      <c r="H12" s="64">
        <f t="shared" si="4"/>
        <v>10497375</v>
      </c>
      <c r="I12" s="66">
        <f t="shared" si="5"/>
        <v>524868.75</v>
      </c>
      <c r="J12" s="66">
        <f t="shared" si="6"/>
        <v>65608.59375</v>
      </c>
    </row>
    <row r="13" spans="1:10" ht="16.5" x14ac:dyDescent="0.25">
      <c r="A13" s="63">
        <v>9</v>
      </c>
      <c r="B13" s="63">
        <v>9</v>
      </c>
      <c r="C13" s="49">
        <v>4.9800000000000004</v>
      </c>
      <c r="D13" s="64">
        <f t="shared" si="0"/>
        <v>7470000.0000000009</v>
      </c>
      <c r="E13" s="65">
        <f t="shared" si="1"/>
        <v>896400.00000000012</v>
      </c>
      <c r="F13" s="65">
        <f t="shared" si="2"/>
        <v>298800.00000000006</v>
      </c>
      <c r="G13" s="64">
        <f t="shared" si="3"/>
        <v>2577150</v>
      </c>
      <c r="H13" s="64">
        <f t="shared" si="4"/>
        <v>11242350.000000002</v>
      </c>
      <c r="I13" s="66">
        <f t="shared" si="5"/>
        <v>562117.50000000012</v>
      </c>
      <c r="J13" s="66">
        <f t="shared" si="6"/>
        <v>70264.687500000015</v>
      </c>
    </row>
    <row r="14" spans="1:10" ht="16.5" x14ac:dyDescent="0.25">
      <c r="A14" s="67"/>
      <c r="B14" s="67"/>
      <c r="C14" s="67"/>
      <c r="D14" s="67"/>
      <c r="E14" s="67"/>
      <c r="F14" s="67"/>
      <c r="G14" s="67"/>
      <c r="H14" s="67"/>
      <c r="I14" s="91" t="s">
        <v>247</v>
      </c>
      <c r="J14" s="64">
        <f>J11</f>
        <v>60952.5</v>
      </c>
    </row>
    <row r="15" spans="1:10" ht="15.75" x14ac:dyDescent="0.25">
      <c r="A15" s="55"/>
      <c r="B15" s="55"/>
      <c r="C15" s="55"/>
      <c r="D15" s="55"/>
      <c r="E15" s="55"/>
      <c r="F15" s="55"/>
      <c r="G15" s="55"/>
      <c r="H15" s="55"/>
      <c r="I15" s="55"/>
      <c r="J15" s="55"/>
    </row>
    <row r="16" spans="1:10" ht="15.75" x14ac:dyDescent="0.25">
      <c r="A16" s="55"/>
      <c r="B16" s="55"/>
      <c r="C16" s="55"/>
      <c r="D16" s="55"/>
      <c r="E16" s="55"/>
      <c r="F16" s="55"/>
      <c r="G16" s="55"/>
      <c r="H16" s="55"/>
      <c r="I16" s="55"/>
      <c r="J16" s="55"/>
    </row>
    <row r="17" spans="1:10" ht="15.75" x14ac:dyDescent="0.25">
      <c r="A17" s="55"/>
      <c r="B17" s="55"/>
      <c r="C17" s="55"/>
      <c r="D17" s="55"/>
      <c r="E17" s="55"/>
      <c r="F17" s="55"/>
      <c r="G17" s="55"/>
      <c r="H17" s="55"/>
      <c r="I17" s="55"/>
      <c r="J17" s="55"/>
    </row>
    <row r="18" spans="1:10" ht="15.75" x14ac:dyDescent="0.25">
      <c r="A18" s="55"/>
      <c r="B18" s="55"/>
      <c r="C18" s="55"/>
      <c r="D18" s="55"/>
      <c r="E18" s="55"/>
      <c r="F18" s="55"/>
      <c r="G18" s="55"/>
      <c r="H18" s="55"/>
      <c r="I18" s="55"/>
      <c r="J18" s="55"/>
    </row>
    <row r="19" spans="1:10" ht="15.75" x14ac:dyDescent="0.25">
      <c r="A19" s="55"/>
      <c r="B19" s="55"/>
      <c r="C19" s="55"/>
      <c r="D19" s="55"/>
      <c r="E19" s="55"/>
      <c r="F19" s="55"/>
      <c r="G19" s="55"/>
      <c r="H19" s="55"/>
      <c r="I19" s="55"/>
      <c r="J19" s="55"/>
    </row>
    <row r="20" spans="1:10" ht="15.75" x14ac:dyDescent="0.25">
      <c r="A20" s="55"/>
      <c r="B20" s="55"/>
      <c r="C20" s="55"/>
      <c r="D20" s="55"/>
      <c r="E20" s="55"/>
      <c r="F20" s="55"/>
      <c r="G20" s="55"/>
      <c r="H20" s="55"/>
      <c r="I20" s="55"/>
      <c r="J20" s="55"/>
    </row>
    <row r="21" spans="1:10" ht="15.75" x14ac:dyDescent="0.25">
      <c r="A21" s="55"/>
      <c r="B21" s="55"/>
      <c r="C21" s="55"/>
      <c r="D21" s="55"/>
      <c r="E21" s="55"/>
      <c r="F21" s="55"/>
      <c r="G21" s="55"/>
      <c r="H21" s="55"/>
      <c r="I21" s="55"/>
      <c r="J21" s="55"/>
    </row>
  </sheetData>
  <mergeCells count="2">
    <mergeCell ref="A1:J1"/>
    <mergeCell ref="C2:J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2" sqref="A2:E2"/>
    </sheetView>
  </sheetViews>
  <sheetFormatPr defaultRowHeight="15" x14ac:dyDescent="0.25"/>
  <cols>
    <col min="1" max="1" width="4.42578125" bestFit="1" customWidth="1"/>
    <col min="2" max="2" width="51" customWidth="1"/>
    <col min="3" max="3" width="36.28515625" customWidth="1"/>
    <col min="4" max="4" width="21.85546875" customWidth="1"/>
    <col min="5" max="5" width="25" customWidth="1"/>
  </cols>
  <sheetData>
    <row r="1" spans="1:5" ht="20.25" x14ac:dyDescent="0.25">
      <c r="A1" s="128" t="s">
        <v>195</v>
      </c>
      <c r="B1" s="128"/>
      <c r="C1" s="128"/>
      <c r="D1" s="128"/>
      <c r="E1" s="128"/>
    </row>
    <row r="2" spans="1:5" ht="19.5" x14ac:dyDescent="0.25">
      <c r="A2" s="129" t="s">
        <v>173</v>
      </c>
      <c r="B2" s="129"/>
      <c r="C2" s="129"/>
      <c r="D2" s="129"/>
      <c r="E2" s="129"/>
    </row>
    <row r="3" spans="1:5" ht="17.25" x14ac:dyDescent="0.25">
      <c r="A3" s="92" t="s">
        <v>59</v>
      </c>
      <c r="B3" s="92" t="s">
        <v>196</v>
      </c>
      <c r="C3" s="92" t="s">
        <v>197</v>
      </c>
      <c r="D3" s="92" t="s">
        <v>198</v>
      </c>
      <c r="E3" s="92" t="s">
        <v>63</v>
      </c>
    </row>
    <row r="4" spans="1:5" ht="16.5" x14ac:dyDescent="0.25">
      <c r="A4" s="17" t="s">
        <v>64</v>
      </c>
      <c r="B4" s="31" t="s">
        <v>199</v>
      </c>
      <c r="C4" s="19"/>
      <c r="D4" s="19"/>
      <c r="E4" s="19"/>
    </row>
    <row r="5" spans="1:5" ht="16.5" x14ac:dyDescent="0.25">
      <c r="A5" s="21">
        <v>1</v>
      </c>
      <c r="B5" s="20" t="s">
        <v>200</v>
      </c>
      <c r="C5" s="21" t="s">
        <v>201</v>
      </c>
      <c r="D5" s="57">
        <f>'Bảng 3'!E7</f>
        <v>2</v>
      </c>
      <c r="E5" s="20"/>
    </row>
    <row r="6" spans="1:5" ht="16.5" x14ac:dyDescent="0.25">
      <c r="A6" s="21">
        <v>2</v>
      </c>
      <c r="B6" s="20" t="s">
        <v>202</v>
      </c>
      <c r="C6" s="21" t="s">
        <v>203</v>
      </c>
      <c r="D6" s="57">
        <f>'Bảng 4'!D16</f>
        <v>91</v>
      </c>
      <c r="E6" s="20"/>
    </row>
    <row r="7" spans="1:5" ht="16.5" x14ac:dyDescent="0.25">
      <c r="A7" s="21">
        <v>3</v>
      </c>
      <c r="B7" s="20" t="s">
        <v>204</v>
      </c>
      <c r="C7" s="21" t="s">
        <v>205</v>
      </c>
      <c r="D7" s="57">
        <f>D5+D6</f>
        <v>93</v>
      </c>
      <c r="E7" s="20"/>
    </row>
    <row r="8" spans="1:5" ht="16.5" x14ac:dyDescent="0.25">
      <c r="A8" s="21">
        <v>4</v>
      </c>
      <c r="B8" s="20" t="s">
        <v>80</v>
      </c>
      <c r="C8" s="21" t="s">
        <v>206</v>
      </c>
      <c r="D8" s="57">
        <f>'Bảng 5'!E18</f>
        <v>0.78</v>
      </c>
      <c r="E8" s="20"/>
    </row>
    <row r="9" spans="1:5" ht="16.5" x14ac:dyDescent="0.25">
      <c r="A9" s="21">
        <v>5</v>
      </c>
      <c r="B9" s="24" t="s">
        <v>137</v>
      </c>
      <c r="C9" s="21" t="s">
        <v>207</v>
      </c>
      <c r="D9" s="57">
        <f>'Bảng 7'!F14</f>
        <v>1.244</v>
      </c>
      <c r="E9" s="20"/>
    </row>
    <row r="10" spans="1:5" ht="16.5" x14ac:dyDescent="0.25">
      <c r="A10" s="21">
        <v>6</v>
      </c>
      <c r="B10" s="20" t="s">
        <v>208</v>
      </c>
      <c r="C10" s="21" t="s">
        <v>209</v>
      </c>
      <c r="D10" s="58">
        <f>D7*D9*D8</f>
        <v>90.239760000000004</v>
      </c>
      <c r="E10" s="20"/>
    </row>
    <row r="11" spans="1:5" ht="16.5" x14ac:dyDescent="0.25">
      <c r="A11" s="17" t="s">
        <v>79</v>
      </c>
      <c r="B11" s="19" t="s">
        <v>141</v>
      </c>
      <c r="C11" s="17" t="s">
        <v>210</v>
      </c>
      <c r="D11" s="57">
        <f>'Bảng 7'!F16</f>
        <v>20</v>
      </c>
      <c r="E11" s="20"/>
    </row>
    <row r="12" spans="1:5" ht="16.5" x14ac:dyDescent="0.25">
      <c r="A12" s="17" t="s">
        <v>138</v>
      </c>
      <c r="B12" s="19" t="s">
        <v>211</v>
      </c>
      <c r="C12" s="17" t="s">
        <v>212</v>
      </c>
      <c r="D12" s="58">
        <f>(10/6)*D10</f>
        <v>150.39960000000002</v>
      </c>
      <c r="E12" s="20"/>
    </row>
    <row r="13" spans="1:5" ht="16.5" x14ac:dyDescent="0.25">
      <c r="A13" s="17" t="s">
        <v>140</v>
      </c>
      <c r="B13" s="50" t="s">
        <v>213</v>
      </c>
      <c r="C13" s="17" t="s">
        <v>214</v>
      </c>
      <c r="D13" s="58">
        <f>'Bảng 9'!J14</f>
        <v>60952.5</v>
      </c>
      <c r="E13" s="20"/>
    </row>
    <row r="14" spans="1:5" ht="16.5" x14ac:dyDescent="0.25">
      <c r="A14" s="17" t="s">
        <v>215</v>
      </c>
      <c r="B14" s="19" t="s">
        <v>216</v>
      </c>
      <c r="C14" s="17" t="s">
        <v>217</v>
      </c>
      <c r="D14" s="58">
        <f>1.4*D12*D11*D13</f>
        <v>256682485.33200005</v>
      </c>
      <c r="E14" s="20"/>
    </row>
  </sheetData>
  <mergeCells count="2">
    <mergeCell ref="A1:E1"/>
    <mergeCell ref="A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Bảng 1</vt:lpstr>
      <vt:lpstr>Bảng 2</vt:lpstr>
      <vt:lpstr>Bảng 3</vt:lpstr>
      <vt:lpstr>Bảng 4</vt:lpstr>
      <vt:lpstr>Bảng 5</vt:lpstr>
      <vt:lpstr>Bảng 6</vt:lpstr>
      <vt:lpstr>Bảng 7</vt:lpstr>
      <vt:lpstr>Bảng 9</vt:lpstr>
      <vt:lpstr>Bảng 10</vt:lpstr>
      <vt:lpstr>Bảng 11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PTNThao</cp:lastModifiedBy>
  <dcterms:created xsi:type="dcterms:W3CDTF">2017-10-06T14:57:18Z</dcterms:created>
  <dcterms:modified xsi:type="dcterms:W3CDTF">2017-11-11T07:50:34Z</dcterms:modified>
</cp:coreProperties>
</file>