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9bec91a8651c45/Documents/Virginia Tech/4 - Senior - 1st Semester/Fin Modeling In Excel/3. Options Strategies/"/>
    </mc:Choice>
  </mc:AlternateContent>
  <xr:revisionPtr revIDLastSave="87" documentId="8_{91FF01A6-3600-46B1-8378-081D41AE4853}" xr6:coauthVersionLast="47" xr6:coauthVersionMax="47" xr10:uidLastSave="{F78168F3-A576-4A7D-9070-384FD5CE6AF8}"/>
  <bookViews>
    <workbookView xWindow="-110" yWindow="-110" windowWidth="22780" windowHeight="14660" activeTab="1" xr2:uid="{0F2BDCAC-4752-4DF6-954B-C253A17878A2}"/>
  </bookViews>
  <sheets>
    <sheet name="Put-Call Parity" sheetId="1" r:id="rId1"/>
    <sheet name="Arbitrage Pricing Theory" sheetId="2" r:id="rId2"/>
    <sheet name="Solving for Parity" sheetId="3" r:id="rId3"/>
  </sheets>
  <definedNames>
    <definedName name="solver_adj" localSheetId="0" hidden="1">'Put-Call Parity'!$Y$48</definedName>
    <definedName name="solver_adj" localSheetId="2" hidden="1">'Solving for Parity'!$B$15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2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0</definedName>
    <definedName name="solver_num" localSheetId="2" hidden="1">0</definedName>
    <definedName name="solver_nwt" localSheetId="0" hidden="1">1</definedName>
    <definedName name="solver_nwt" localSheetId="2" hidden="1">1</definedName>
    <definedName name="solver_opt" localSheetId="0" hidden="1">'Put-Call Parity'!$Y$54</definedName>
    <definedName name="solver_opt" localSheetId="2" hidden="1">'Solving for Parity'!$B$17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2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2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3</definedName>
    <definedName name="solver_typ" localSheetId="2" hidden="1">3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8" i="3"/>
  <c r="S32" i="2"/>
  <c r="S26" i="2"/>
  <c r="O15" i="2"/>
  <c r="O17" i="2" s="1"/>
  <c r="O26" i="2"/>
  <c r="O27" i="2" s="1"/>
  <c r="O29" i="2" s="1"/>
  <c r="O25" i="2"/>
  <c r="O24" i="2"/>
  <c r="O16" i="2"/>
  <c r="O8" i="2"/>
  <c r="F32" i="2"/>
  <c r="F26" i="2"/>
  <c r="B29" i="2"/>
  <c r="B27" i="2"/>
  <c r="B26" i="2"/>
  <c r="B25" i="2"/>
  <c r="B24" i="2"/>
  <c r="B17" i="2"/>
  <c r="B16" i="2"/>
  <c r="B15" i="2"/>
  <c r="B8" i="2"/>
  <c r="G32" i="2"/>
  <c r="C16" i="2"/>
  <c r="C26" i="2"/>
  <c r="C8" i="2"/>
  <c r="P25" i="2"/>
  <c r="P17" i="2"/>
  <c r="C29" i="2"/>
  <c r="C17" i="3"/>
  <c r="P15" i="2"/>
  <c r="C17" i="2"/>
  <c r="C15" i="2"/>
  <c r="P24" i="2"/>
  <c r="T26" i="2"/>
  <c r="C24" i="2"/>
  <c r="P29" i="2"/>
  <c r="P27" i="2"/>
  <c r="T32" i="2"/>
  <c r="C8" i="3"/>
  <c r="P8" i="2"/>
  <c r="C25" i="2"/>
  <c r="P16" i="2"/>
  <c r="C27" i="2"/>
  <c r="P26" i="2"/>
  <c r="G26" i="2"/>
</calcChain>
</file>

<file path=xl/sharedStrings.xml><?xml version="1.0" encoding="utf-8"?>
<sst xmlns="http://schemas.openxmlformats.org/spreadsheetml/2006/main" count="124" uniqueCount="88">
  <si>
    <r>
      <rPr>
        <b/>
        <sz val="20"/>
        <color rgb="FFFF0000"/>
        <rFont val="Calibri"/>
        <family val="2"/>
        <scheme val="minor"/>
      </rPr>
      <t>C</t>
    </r>
    <r>
      <rPr>
        <b/>
        <vertAlign val="subscript"/>
        <sz val="16"/>
        <color rgb="FFFF0000"/>
        <rFont val="Calibri"/>
        <family val="2"/>
        <scheme val="minor"/>
      </rPr>
      <t xml:space="preserve">e  </t>
    </r>
    <r>
      <rPr>
        <b/>
        <sz val="16"/>
        <color rgb="FFFF0000"/>
        <rFont val="Calibri"/>
        <family val="2"/>
        <scheme val="minor"/>
      </rPr>
      <t>=</t>
    </r>
    <r>
      <rPr>
        <b/>
        <sz val="20"/>
        <color rgb="FFFF0000"/>
        <rFont val="Calibri"/>
        <family val="2"/>
        <scheme val="minor"/>
      </rPr>
      <t xml:space="preserve"> S</t>
    </r>
    <r>
      <rPr>
        <b/>
        <vertAlign val="subscript"/>
        <sz val="20"/>
        <color rgb="FFFF0000"/>
        <rFont val="Calibri"/>
        <family val="2"/>
        <scheme val="minor"/>
      </rPr>
      <t>0</t>
    </r>
    <r>
      <rPr>
        <b/>
        <sz val="20"/>
        <color rgb="FFFF0000"/>
        <rFont val="Calibri"/>
        <family val="2"/>
        <scheme val="minor"/>
      </rPr>
      <t xml:space="preserve">  + P</t>
    </r>
    <r>
      <rPr>
        <b/>
        <vertAlign val="subscript"/>
        <sz val="20"/>
        <color rgb="FFFF0000"/>
        <rFont val="Calibri"/>
        <family val="2"/>
        <scheme val="minor"/>
      </rPr>
      <t>e</t>
    </r>
    <r>
      <rPr>
        <b/>
        <sz val="20"/>
        <color rgb="FFFF0000"/>
        <rFont val="Calibri"/>
        <family val="2"/>
        <scheme val="minor"/>
      </rPr>
      <t xml:space="preserve"> - Xe</t>
    </r>
    <r>
      <rPr>
        <b/>
        <vertAlign val="superscript"/>
        <sz val="20"/>
        <color rgb="FFFF0000"/>
        <rFont val="Calibri"/>
        <family val="2"/>
        <scheme val="minor"/>
      </rPr>
      <t>-rT</t>
    </r>
  </si>
  <si>
    <r>
      <rPr>
        <b/>
        <sz val="20"/>
        <color rgb="FFFF0000"/>
        <rFont val="Calibri"/>
        <family val="2"/>
        <scheme val="minor"/>
      </rPr>
      <t>P</t>
    </r>
    <r>
      <rPr>
        <b/>
        <vertAlign val="subscript"/>
        <sz val="16"/>
        <color rgb="FFFF0000"/>
        <rFont val="Calibri"/>
        <family val="2"/>
        <scheme val="minor"/>
      </rPr>
      <t xml:space="preserve">e  </t>
    </r>
    <r>
      <rPr>
        <b/>
        <sz val="16"/>
        <color rgb="FFFF0000"/>
        <rFont val="Calibri"/>
        <family val="2"/>
        <scheme val="minor"/>
      </rPr>
      <t>=</t>
    </r>
    <r>
      <rPr>
        <b/>
        <sz val="20"/>
        <color rgb="FFFF0000"/>
        <rFont val="Calibri"/>
        <family val="2"/>
        <scheme val="minor"/>
      </rPr>
      <t xml:space="preserve"> C</t>
    </r>
    <r>
      <rPr>
        <b/>
        <vertAlign val="subscript"/>
        <sz val="20"/>
        <color rgb="FFFF0000"/>
        <rFont val="Calibri"/>
        <family val="2"/>
        <scheme val="minor"/>
      </rPr>
      <t>e</t>
    </r>
    <r>
      <rPr>
        <b/>
        <sz val="20"/>
        <color rgb="FFFF0000"/>
        <rFont val="Calibri"/>
        <family val="2"/>
        <scheme val="minor"/>
      </rPr>
      <t xml:space="preserve"> + Xe</t>
    </r>
    <r>
      <rPr>
        <b/>
        <vertAlign val="superscript"/>
        <sz val="20"/>
        <color rgb="FFFF0000"/>
        <rFont val="Calibri"/>
        <family val="2"/>
        <scheme val="minor"/>
      </rPr>
      <t>-rt</t>
    </r>
    <r>
      <rPr>
        <b/>
        <sz val="20"/>
        <color rgb="FFFF0000"/>
        <rFont val="Calibri"/>
        <family val="2"/>
        <scheme val="minor"/>
      </rPr>
      <t xml:space="preserve"> - S</t>
    </r>
    <r>
      <rPr>
        <b/>
        <vertAlign val="subscript"/>
        <sz val="20"/>
        <color rgb="FFFF0000"/>
        <rFont val="Calibri"/>
        <family val="2"/>
        <scheme val="minor"/>
      </rPr>
      <t>0</t>
    </r>
  </si>
  <si>
    <t>A call option + the present value of the strike in cash = Stock + a put option</t>
  </si>
  <si>
    <t>Example</t>
  </si>
  <si>
    <t>Stock</t>
  </si>
  <si>
    <t>Strike for both Call and Put</t>
  </si>
  <si>
    <t>Tesla Options (TSLA)</t>
  </si>
  <si>
    <t>Call Premium</t>
  </si>
  <si>
    <t>Put Premium</t>
  </si>
  <si>
    <t>Expiration Date</t>
  </si>
  <si>
    <t>Risk free rate c.c.</t>
  </si>
  <si>
    <t>Today's Date</t>
  </si>
  <si>
    <t>Time to Expiration</t>
  </si>
  <si>
    <t>Does Put/Call Parity Hold Here?</t>
  </si>
  <si>
    <r>
      <t>C</t>
    </r>
    <r>
      <rPr>
        <b/>
        <vertAlign val="subscript"/>
        <sz val="20"/>
        <color rgb="FFFF0000"/>
        <rFont val="Calibri"/>
        <family val="2"/>
        <scheme val="minor"/>
      </rPr>
      <t>e</t>
    </r>
    <r>
      <rPr>
        <b/>
        <sz val="20"/>
        <color rgb="FFFF0000"/>
        <rFont val="Calibri"/>
        <family val="2"/>
        <scheme val="minor"/>
      </rPr>
      <t xml:space="preserve"> + Xe</t>
    </r>
    <r>
      <rPr>
        <b/>
        <vertAlign val="superscript"/>
        <sz val="20"/>
        <color rgb="FFFF0000"/>
        <rFont val="Calibri"/>
        <family val="2"/>
        <scheme val="minor"/>
      </rPr>
      <t>-rt</t>
    </r>
    <r>
      <rPr>
        <b/>
        <sz val="20"/>
        <color rgb="FFFF0000"/>
        <rFont val="Calibri"/>
        <family val="2"/>
        <scheme val="minor"/>
      </rPr>
      <t xml:space="preserve"> </t>
    </r>
  </si>
  <si>
    <r>
      <t>S</t>
    </r>
    <r>
      <rPr>
        <b/>
        <vertAlign val="subscript"/>
        <sz val="20"/>
        <color rgb="FFFF0000"/>
        <rFont val="Calibri"/>
        <family val="2"/>
        <scheme val="minor"/>
      </rPr>
      <t>0</t>
    </r>
    <r>
      <rPr>
        <b/>
        <sz val="20"/>
        <color rgb="FFFF0000"/>
        <rFont val="Calibri"/>
        <family val="2"/>
        <scheme val="minor"/>
      </rPr>
      <t xml:space="preserve"> + P</t>
    </r>
    <r>
      <rPr>
        <b/>
        <vertAlign val="subscript"/>
        <sz val="20"/>
        <color rgb="FFFF0000"/>
        <rFont val="Calibri"/>
        <family val="2"/>
        <scheme val="minor"/>
      </rPr>
      <t>e</t>
    </r>
  </si>
  <si>
    <t>In this case the call is undervalued, buy the call sell the put and sell the stock</t>
  </si>
  <si>
    <t>a long call and a short put with the same strike, same expiration = long forward/future</t>
  </si>
  <si>
    <t>by simulataneously selling the stock, you lock in the arb value of $3.87</t>
  </si>
  <si>
    <t>At time 0</t>
  </si>
  <si>
    <t>Pay the call premium</t>
  </si>
  <si>
    <t>Receive the put premium</t>
  </si>
  <si>
    <t>Receive $ from sale of stock</t>
  </si>
  <si>
    <t>cash flow at t=0</t>
  </si>
  <si>
    <t>invest at the risk free rate</t>
  </si>
  <si>
    <t>until the option matures</t>
  </si>
  <si>
    <t xml:space="preserve">At Maturity </t>
  </si>
  <si>
    <t xml:space="preserve">If Stock = </t>
  </si>
  <si>
    <t>Arb:</t>
  </si>
  <si>
    <t>The call is ITM, exercise the call, pay the strike = $610, put is OTM holder will not exercise</t>
  </si>
  <si>
    <t>Pay the strike from the investment and close out the short stock position from t=0</t>
  </si>
  <si>
    <t>The call is OTM, and will expire worthless, the put holder will exercise.  You are obligated</t>
  </si>
  <si>
    <t xml:space="preserve">to buy the stock at the strike.  Pay the strike of $610 from your investment.  Receive the </t>
  </si>
  <si>
    <t>shares from the put and close out the short share position from t=0.</t>
  </si>
  <si>
    <t>Investment at Maturity</t>
  </si>
  <si>
    <t>A put option = Short Stock + Long Call + PV of strike in cash</t>
  </si>
  <si>
    <t>A call option = Long Stock  + Long Put - PV of the strike in cash</t>
  </si>
  <si>
    <t xml:space="preserve">F = C - P </t>
  </si>
  <si>
    <t>A long future/forward = Long Call combined with a Short Put</t>
  </si>
  <si>
    <t>must have the same strike and the same expiration date.</t>
  </si>
  <si>
    <t>-F = P - C</t>
  </si>
  <si>
    <t>A short (sell) future/forward  = Long put combined with a Short Call</t>
  </si>
  <si>
    <t>C = S + P</t>
  </si>
  <si>
    <t>P = -S + C</t>
  </si>
  <si>
    <t>Short stock position (sell stock)  + long call position (buy call )</t>
  </si>
  <si>
    <t>Long stock position (buy the stock) + long put (buy the put)</t>
  </si>
  <si>
    <t>In this case the call is overvalued relative to the put.</t>
  </si>
  <si>
    <t>You should sell the call, buy the put = short forward/future position in the stock</t>
  </si>
  <si>
    <t>simulatenously buy the stock.  You will be required to borrow money in this case</t>
  </si>
  <si>
    <t>Receive the Call Premium</t>
  </si>
  <si>
    <t>Pay the Put Premium</t>
  </si>
  <si>
    <t>Buy the Stock</t>
  </si>
  <si>
    <t xml:space="preserve">The put is OTM, let it expire worthless, the Call is ITM and the holder will exercise. </t>
  </si>
  <si>
    <t>Your are obligated to sell your long stock position at the strike.  Receive the strike = $610.00 and repay the loan</t>
  </si>
  <si>
    <t>The Call is OTM, the holder will not exercise.  The Put is ITM, exercise the put, sell the long stock position at</t>
  </si>
  <si>
    <t>the strike.  Receive the strike in cash = $610.00 and repay the loan.</t>
  </si>
  <si>
    <t>If the Call is really worth $174.60, what should the theoretical price of the $610 strike put be?</t>
  </si>
  <si>
    <t>borrow at the r.f.r</t>
  </si>
  <si>
    <t xml:space="preserve">at maturity you will </t>
  </si>
  <si>
    <t xml:space="preserve">repay the loan with </t>
  </si>
  <si>
    <t>interest</t>
  </si>
  <si>
    <t xml:space="preserve">There is a very special relationship that exists between a call and a put that have the </t>
  </si>
  <si>
    <t xml:space="preserve">same underlying asset, the same strike and the same expiration date.  </t>
  </si>
  <si>
    <t xml:space="preserve">This relationship is known as Put/Call Parity. </t>
  </si>
  <si>
    <t>Put/Call Parity = A REALLY Important Relationship</t>
  </si>
  <si>
    <t>The theory is that through arbitrage pricing theory, we can prove that the price</t>
  </si>
  <si>
    <t>of a call plus the present value of the strike in cash MUST equal</t>
  </si>
  <si>
    <t>the stock plus the price of a put option.</t>
  </si>
  <si>
    <t>strike and the same expiration for this to hold true.</t>
  </si>
  <si>
    <t>Some useful interpretations of the Put/Call Parity Formulation</t>
  </si>
  <si>
    <t>Invoking Arbitrage Pricing Theory - The Law of One Price</t>
  </si>
  <si>
    <t xml:space="preserve">The Law of One Price states that two assets with the same payoff must have the </t>
  </si>
  <si>
    <t>same price or there is an arbitrage opportunity</t>
  </si>
  <si>
    <t>These calls and puts MUST have the SAME underlying asset, the same</t>
  </si>
  <si>
    <r>
      <t>C</t>
    </r>
    <r>
      <rPr>
        <b/>
        <vertAlign val="subscript"/>
        <sz val="36"/>
        <color rgb="FFFF0000"/>
        <rFont val="Calibri"/>
        <family val="2"/>
        <scheme val="minor"/>
      </rPr>
      <t>e</t>
    </r>
    <r>
      <rPr>
        <b/>
        <sz val="36"/>
        <color rgb="FFFF0000"/>
        <rFont val="Calibri"/>
        <family val="2"/>
        <scheme val="minor"/>
      </rPr>
      <t xml:space="preserve"> + Xe</t>
    </r>
    <r>
      <rPr>
        <b/>
        <vertAlign val="superscript"/>
        <sz val="36"/>
        <color rgb="FFFF0000"/>
        <rFont val="Calibri"/>
        <family val="2"/>
        <scheme val="minor"/>
      </rPr>
      <t>-rt</t>
    </r>
    <r>
      <rPr>
        <b/>
        <sz val="36"/>
        <color rgb="FFFF0000"/>
        <rFont val="Calibri"/>
        <family val="2"/>
        <scheme val="minor"/>
      </rPr>
      <t xml:space="preserve"> = S</t>
    </r>
    <r>
      <rPr>
        <b/>
        <vertAlign val="subscript"/>
        <sz val="36"/>
        <color rgb="FFFF0000"/>
        <rFont val="Calibri"/>
        <family val="2"/>
        <scheme val="minor"/>
      </rPr>
      <t>0</t>
    </r>
    <r>
      <rPr>
        <b/>
        <sz val="36"/>
        <color rgb="FFFF0000"/>
        <rFont val="Calibri"/>
        <family val="2"/>
        <scheme val="minor"/>
      </rPr>
      <t xml:space="preserve"> + P</t>
    </r>
    <r>
      <rPr>
        <b/>
        <vertAlign val="subscript"/>
        <sz val="36"/>
        <color rgb="FFFF0000"/>
        <rFont val="Calibri"/>
        <family val="2"/>
        <scheme val="minor"/>
      </rPr>
      <t>e</t>
    </r>
  </si>
  <si>
    <t xml:space="preserve">Use Solver to solve  for parity - assume the put is correctly priced. </t>
  </si>
  <si>
    <r>
      <t>C</t>
    </r>
    <r>
      <rPr>
        <b/>
        <vertAlign val="subscript"/>
        <sz val="22"/>
        <color rgb="FFFF0000"/>
        <rFont val="Calibri"/>
        <family val="2"/>
        <scheme val="minor"/>
      </rPr>
      <t>e</t>
    </r>
    <r>
      <rPr>
        <b/>
        <sz val="22"/>
        <color rgb="FFFF0000"/>
        <rFont val="Calibri"/>
        <family val="2"/>
        <scheme val="minor"/>
      </rPr>
      <t xml:space="preserve"> + Xe</t>
    </r>
    <r>
      <rPr>
        <b/>
        <vertAlign val="superscript"/>
        <sz val="22"/>
        <color rgb="FFFF0000"/>
        <rFont val="Calibri"/>
        <family val="2"/>
        <scheme val="minor"/>
      </rPr>
      <t>-rt</t>
    </r>
    <r>
      <rPr>
        <b/>
        <sz val="22"/>
        <color rgb="FFFF0000"/>
        <rFont val="Calibri"/>
        <family val="2"/>
        <scheme val="minor"/>
      </rPr>
      <t xml:space="preserve"> = S</t>
    </r>
    <r>
      <rPr>
        <b/>
        <vertAlign val="subscript"/>
        <sz val="22"/>
        <color rgb="FFFF0000"/>
        <rFont val="Calibri"/>
        <family val="2"/>
        <scheme val="minor"/>
      </rPr>
      <t>0</t>
    </r>
    <r>
      <rPr>
        <b/>
        <sz val="22"/>
        <color rgb="FFFF0000"/>
        <rFont val="Calibri"/>
        <family val="2"/>
        <scheme val="minor"/>
      </rPr>
      <t xml:space="preserve"> + P</t>
    </r>
    <r>
      <rPr>
        <b/>
        <vertAlign val="subscript"/>
        <sz val="22"/>
        <color rgb="FFFF0000"/>
        <rFont val="Calibri"/>
        <family val="2"/>
        <scheme val="minor"/>
      </rPr>
      <t>e</t>
    </r>
  </si>
  <si>
    <t>Buy call since its worth less</t>
  </si>
  <si>
    <t>Sell put since its worth more</t>
  </si>
  <si>
    <t>Stock price at t=0</t>
  </si>
  <si>
    <t>FV of investment at maturity</t>
  </si>
  <si>
    <t>at maturity</t>
  </si>
  <si>
    <t>Buy put since its worth less</t>
  </si>
  <si>
    <t>Sell call since its worth more</t>
  </si>
  <si>
    <t>BUY LOW SELL HIGH</t>
  </si>
  <si>
    <t>FV of loan at maturity</t>
  </si>
  <si>
    <t>Sell Put since its worth more</t>
  </si>
  <si>
    <r>
      <t xml:space="preserve">if B17 is negative, the call is undervalued </t>
    </r>
    <r>
      <rPr>
        <b/>
        <i/>
        <sz val="20"/>
        <color rgb="FFFF0000"/>
        <rFont val="Calibri"/>
        <family val="2"/>
        <scheme val="minor"/>
      </rPr>
      <t>relative to the put</t>
    </r>
    <r>
      <rPr>
        <sz val="20"/>
        <color theme="1"/>
        <rFont val="Calibri"/>
        <family val="2"/>
        <scheme val="minor"/>
      </rPr>
      <t xml:space="preserve">, if B17 is positive the call is overvalued </t>
    </r>
    <r>
      <rPr>
        <b/>
        <i/>
        <sz val="20"/>
        <color rgb="FFFF0000"/>
        <rFont val="Calibri"/>
        <family val="2"/>
        <scheme val="minor"/>
      </rPr>
      <t>relative to</t>
    </r>
    <r>
      <rPr>
        <b/>
        <sz val="20"/>
        <color rgb="FFFF0000"/>
        <rFont val="Calibri"/>
        <family val="2"/>
        <scheme val="minor"/>
      </rPr>
      <t xml:space="preserve"> the put.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</si>
</sst>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_);_(* \(#,##0.0000\);_(* &quot;-&quot;??_);_(@_)"/>
  </numFmts>
  <fonts count="23" x14ac:knownFonts="1">
    <font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1"/>
      <name val="Arial"/>
      <family val="2"/>
    </font>
    <font>
      <b/>
      <sz val="16"/>
      <color rgb="FFFF0000"/>
      <name val="Calibri"/>
      <family val="2"/>
      <scheme val="minor"/>
    </font>
    <font>
      <b/>
      <vertAlign val="subscript"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vertAlign val="subscript"/>
      <sz val="20"/>
      <color rgb="FFFF0000"/>
      <name val="Calibri"/>
      <family val="2"/>
      <scheme val="minor"/>
    </font>
    <font>
      <b/>
      <vertAlign val="superscript"/>
      <sz val="20"/>
      <color rgb="FFFF0000"/>
      <name val="Calibri"/>
      <family val="2"/>
      <scheme val="minor"/>
    </font>
    <font>
      <sz val="20"/>
      <color rgb="FF0070C0"/>
      <name val="Calibri"/>
      <family val="2"/>
      <scheme val="minor"/>
    </font>
    <font>
      <i/>
      <sz val="20"/>
      <color rgb="FFFF000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b/>
      <i/>
      <sz val="22"/>
      <color rgb="FF0070C0"/>
      <name val="Arial"/>
      <family val="2"/>
    </font>
    <font>
      <b/>
      <i/>
      <sz val="20"/>
      <color rgb="FF0070C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vertAlign val="subscript"/>
      <sz val="36"/>
      <color rgb="FFFF0000"/>
      <name val="Calibri"/>
      <family val="2"/>
      <scheme val="minor"/>
    </font>
    <font>
      <b/>
      <vertAlign val="superscript"/>
      <sz val="36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vertAlign val="subscript"/>
      <sz val="22"/>
      <color rgb="FFFF0000"/>
      <name val="Calibri"/>
      <family val="2"/>
      <scheme val="minor"/>
    </font>
    <font>
      <b/>
      <vertAlign val="superscript"/>
      <sz val="2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5" fillId="0" borderId="0" xfId="0" applyFont="1"/>
    <xf numFmtId="44" fontId="10" fillId="0" borderId="0" xfId="2" applyFont="1"/>
    <xf numFmtId="0" fontId="2" fillId="0" borderId="0" xfId="0" applyFont="1"/>
    <xf numFmtId="10" fontId="10" fillId="0" borderId="0" xfId="3" applyNumberFormat="1" applyFont="1"/>
    <xf numFmtId="14" fontId="10" fillId="0" borderId="0" xfId="0" applyNumberFormat="1" applyFont="1"/>
    <xf numFmtId="0" fontId="7" fillId="0" borderId="0" xfId="0" applyFont="1"/>
    <xf numFmtId="0" fontId="7" fillId="0" borderId="1" xfId="0" applyFont="1" applyBorder="1"/>
    <xf numFmtId="0" fontId="11" fillId="0" borderId="0" xfId="0" applyFont="1"/>
    <xf numFmtId="0" fontId="0" fillId="0" borderId="1" xfId="0" applyBorder="1"/>
    <xf numFmtId="0" fontId="0" fillId="0" borderId="0" xfId="0" applyFill="1" applyBorder="1"/>
    <xf numFmtId="44" fontId="0" fillId="2" borderId="0" xfId="0" applyNumberFormat="1" applyFill="1"/>
    <xf numFmtId="44" fontId="0" fillId="2" borderId="1" xfId="0" applyNumberFormat="1" applyFill="1" applyBorder="1"/>
    <xf numFmtId="164" fontId="0" fillId="2" borderId="0" xfId="1" applyNumberFormat="1" applyFont="1" applyFill="1"/>
    <xf numFmtId="44" fontId="12" fillId="0" borderId="0" xfId="2" applyFont="1"/>
    <xf numFmtId="0" fontId="13" fillId="0" borderId="0" xfId="0" applyFont="1"/>
    <xf numFmtId="0" fontId="14" fillId="3" borderId="0" xfId="0" applyFont="1" applyFill="1"/>
    <xf numFmtId="0" fontId="3" fillId="3" borderId="0" xfId="0" applyFont="1" applyFill="1"/>
    <xf numFmtId="0" fontId="15" fillId="0" borderId="0" xfId="0" applyFont="1"/>
    <xf numFmtId="0" fontId="0" fillId="2" borderId="0" xfId="0" applyFont="1" applyFill="1"/>
    <xf numFmtId="0" fontId="0" fillId="2" borderId="0" xfId="0" quotePrefix="1" applyFont="1" applyFill="1"/>
    <xf numFmtId="0" fontId="16" fillId="0" borderId="0" xfId="0" applyFont="1"/>
    <xf numFmtId="0" fontId="0" fillId="4" borderId="0" xfId="0" applyFill="1"/>
    <xf numFmtId="0" fontId="17" fillId="0" borderId="0" xfId="0" applyFont="1"/>
    <xf numFmtId="44" fontId="10" fillId="2" borderId="0" xfId="0" applyNumberFormat="1" applyFont="1" applyFill="1"/>
    <xf numFmtId="44" fontId="10" fillId="2" borderId="1" xfId="0" applyNumberFormat="1" applyFont="1" applyFill="1" applyBorder="1"/>
    <xf numFmtId="44" fontId="10" fillId="5" borderId="0" xfId="2" applyFont="1" applyFill="1"/>
    <xf numFmtId="0" fontId="20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48645</xdr:colOff>
      <xdr:row>16</xdr:row>
      <xdr:rowOff>381679</xdr:rowOff>
    </xdr:from>
    <xdr:ext cx="2314576" cy="44529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60C3C9-4D7A-4F81-AC30-A0EFC0C84D96}"/>
            </a:ext>
          </a:extLst>
        </xdr:cNvPr>
        <xdr:cNvSpPr txBox="1"/>
      </xdr:nvSpPr>
      <xdr:spPr>
        <a:xfrm>
          <a:off x="1273288" y="5157786"/>
          <a:ext cx="2314576" cy="445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C</a:t>
          </a:r>
          <a:r>
            <a:rPr lang="en-US" sz="2000" b="1" baseline="-25000">
              <a:solidFill>
                <a:srgbClr val="FF0000"/>
              </a:solidFill>
            </a:rPr>
            <a:t>e</a:t>
          </a:r>
          <a:r>
            <a:rPr lang="en-US" sz="2000" b="1">
              <a:solidFill>
                <a:srgbClr val="FF0000"/>
              </a:solidFill>
            </a:rPr>
            <a:t> +</a:t>
          </a:r>
          <a:r>
            <a:rPr lang="en-US" sz="2000" b="1" baseline="0">
              <a:solidFill>
                <a:srgbClr val="FF0000"/>
              </a:solidFill>
            </a:rPr>
            <a:t> Xe</a:t>
          </a:r>
          <a:r>
            <a:rPr lang="en-US" sz="2000" b="1" baseline="30000">
              <a:solidFill>
                <a:srgbClr val="FF0000"/>
              </a:solidFill>
            </a:rPr>
            <a:t>-rt</a:t>
          </a:r>
          <a:r>
            <a:rPr lang="en-US" sz="2000" b="1" baseline="0">
              <a:solidFill>
                <a:srgbClr val="FF0000"/>
              </a:solidFill>
            </a:rPr>
            <a:t> = S</a:t>
          </a:r>
          <a:r>
            <a:rPr lang="en-US" sz="2000" b="1" baseline="-25000">
              <a:solidFill>
                <a:srgbClr val="FF0000"/>
              </a:solidFill>
            </a:rPr>
            <a:t>0</a:t>
          </a:r>
          <a:r>
            <a:rPr lang="en-US" sz="2000" b="1" baseline="0">
              <a:solidFill>
                <a:srgbClr val="FF0000"/>
              </a:solidFill>
            </a:rPr>
            <a:t> + P</a:t>
          </a:r>
          <a:r>
            <a:rPr lang="en-US" sz="2000" b="1" baseline="-25000">
              <a:solidFill>
                <a:srgbClr val="FF0000"/>
              </a:solidFill>
            </a:rPr>
            <a:t>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2819400</xdr:colOff>
      <xdr:row>29</xdr:row>
      <xdr:rowOff>76200</xdr:rowOff>
    </xdr:from>
    <xdr:to>
      <xdr:col>1</xdr:col>
      <xdr:colOff>457200</xdr:colOff>
      <xdr:row>30</xdr:row>
      <xdr:rowOff>219075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A5997C9-B47F-43A8-BF6A-25D8C69848EC}"/>
            </a:ext>
          </a:extLst>
        </xdr:cNvPr>
        <xdr:cNvCxnSpPr/>
      </xdr:nvCxnSpPr>
      <xdr:spPr>
        <a:xfrm flipV="1">
          <a:off x="14116050" y="10391775"/>
          <a:ext cx="733425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2819400</xdr:colOff>
      <xdr:row>29</xdr:row>
      <xdr:rowOff>76200</xdr:rowOff>
    </xdr:from>
    <xdr:to>
      <xdr:col>14</xdr:col>
      <xdr:colOff>457200</xdr:colOff>
      <xdr:row>30</xdr:row>
      <xdr:rowOff>219075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5FB6119-DE5E-4948-9F36-D97ED3D8B75E}"/>
            </a:ext>
          </a:extLst>
        </xdr:cNvPr>
        <xdr:cNvCxnSpPr/>
      </xdr:nvCxnSpPr>
      <xdr:spPr>
        <a:xfrm flipV="1">
          <a:off x="32365950" y="10391775"/>
          <a:ext cx="45720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59BD-E713-4E5F-8076-D3671F8FFADF}">
  <dimension ref="A1:I33"/>
  <sheetViews>
    <sheetView showGridLines="0" zoomScale="55" zoomScaleNormal="55" workbookViewId="0">
      <selection activeCell="B4" sqref="B4"/>
    </sheetView>
  </sheetViews>
  <sheetFormatPr defaultRowHeight="26" x14ac:dyDescent="0.6"/>
  <cols>
    <col min="1" max="1" width="2.3984375" style="23" customWidth="1"/>
    <col min="11" max="11" width="23.19921875" customWidth="1"/>
    <col min="12" max="12" width="11.046875" customWidth="1"/>
    <col min="14" max="14" width="12.8984375" customWidth="1"/>
    <col min="24" max="24" width="19.34765625" customWidth="1"/>
    <col min="25" max="25" width="14.8984375" customWidth="1"/>
    <col min="27" max="27" width="13.6484375" customWidth="1"/>
    <col min="29" max="29" width="11.19921875" customWidth="1"/>
  </cols>
  <sheetData>
    <row r="1" spans="2:6" s="23" customFormat="1" x14ac:dyDescent="0.6"/>
    <row r="2" spans="2:6" ht="28" x14ac:dyDescent="0.6">
      <c r="B2" s="19" t="s">
        <v>64</v>
      </c>
    </row>
    <row r="3" spans="2:6" x14ac:dyDescent="0.6">
      <c r="C3" s="1"/>
      <c r="D3" s="1"/>
      <c r="E3" s="1"/>
      <c r="F3" s="1"/>
    </row>
    <row r="4" spans="2:6" ht="56.5" x14ac:dyDescent="1.4">
      <c r="C4" s="1"/>
      <c r="D4" s="24" t="s">
        <v>74</v>
      </c>
      <c r="E4" s="1"/>
      <c r="F4" s="1"/>
    </row>
    <row r="5" spans="2:6" ht="46" x14ac:dyDescent="1">
      <c r="C5" s="1"/>
      <c r="D5" s="24"/>
      <c r="E5" s="1"/>
      <c r="F5" s="1"/>
    </row>
    <row r="6" spans="2:6" x14ac:dyDescent="0.6">
      <c r="B6" t="s">
        <v>61</v>
      </c>
    </row>
    <row r="7" spans="2:6" x14ac:dyDescent="0.6">
      <c r="B7" t="s">
        <v>62</v>
      </c>
    </row>
    <row r="8" spans="2:6" x14ac:dyDescent="0.6">
      <c r="B8" t="s">
        <v>63</v>
      </c>
    </row>
    <row r="10" spans="2:6" x14ac:dyDescent="0.6">
      <c r="B10" t="s">
        <v>65</v>
      </c>
    </row>
    <row r="11" spans="2:6" x14ac:dyDescent="0.6">
      <c r="B11" t="s">
        <v>66</v>
      </c>
    </row>
    <row r="12" spans="2:6" x14ac:dyDescent="0.6">
      <c r="B12" t="s">
        <v>67</v>
      </c>
    </row>
    <row r="13" spans="2:6" x14ac:dyDescent="0.6">
      <c r="B13" t="s">
        <v>73</v>
      </c>
    </row>
    <row r="14" spans="2:6" x14ac:dyDescent="0.6">
      <c r="B14" t="s">
        <v>68</v>
      </c>
    </row>
    <row r="16" spans="2:6" x14ac:dyDescent="0.6">
      <c r="B16" t="s">
        <v>69</v>
      </c>
    </row>
    <row r="18" spans="2:9" x14ac:dyDescent="0.6">
      <c r="D18" t="s">
        <v>2</v>
      </c>
    </row>
    <row r="21" spans="2:9" ht="32" x14ac:dyDescent="0.8">
      <c r="B21" s="2" t="s">
        <v>0</v>
      </c>
      <c r="D21" t="s">
        <v>36</v>
      </c>
    </row>
    <row r="23" spans="2:9" ht="32" x14ac:dyDescent="0.8">
      <c r="B23" s="2" t="s">
        <v>1</v>
      </c>
      <c r="D23" t="s">
        <v>35</v>
      </c>
    </row>
    <row r="26" spans="2:9" x14ac:dyDescent="0.6">
      <c r="B26" s="20" t="s">
        <v>37</v>
      </c>
      <c r="C26" s="20"/>
      <c r="D26" s="20" t="s">
        <v>38</v>
      </c>
      <c r="E26" s="20"/>
      <c r="F26" s="20"/>
      <c r="G26" s="20"/>
      <c r="H26" s="20"/>
      <c r="I26" s="20"/>
    </row>
    <row r="27" spans="2:9" x14ac:dyDescent="0.6">
      <c r="B27" s="20"/>
      <c r="C27" s="20"/>
      <c r="D27" s="20" t="s">
        <v>39</v>
      </c>
      <c r="E27" s="20"/>
      <c r="F27" s="20"/>
      <c r="G27" s="20"/>
      <c r="H27" s="20"/>
      <c r="I27" s="20"/>
    </row>
    <row r="28" spans="2:9" x14ac:dyDescent="0.6">
      <c r="B28" s="20"/>
      <c r="C28" s="20"/>
      <c r="D28" s="20"/>
      <c r="E28" s="20"/>
      <c r="F28" s="20"/>
      <c r="G28" s="20"/>
      <c r="H28" s="20"/>
      <c r="I28" s="20"/>
    </row>
    <row r="29" spans="2:9" x14ac:dyDescent="0.6">
      <c r="B29" s="21" t="s">
        <v>40</v>
      </c>
      <c r="C29" s="20"/>
      <c r="D29" s="20" t="s">
        <v>41</v>
      </c>
      <c r="E29" s="20"/>
      <c r="F29" s="20"/>
      <c r="G29" s="20"/>
      <c r="H29" s="20"/>
      <c r="I29" s="20"/>
    </row>
    <row r="30" spans="2:9" x14ac:dyDescent="0.6">
      <c r="B30" s="20"/>
      <c r="C30" s="20"/>
      <c r="D30" s="20"/>
      <c r="E30" s="20"/>
      <c r="F30" s="20"/>
      <c r="G30" s="20"/>
      <c r="H30" s="20"/>
      <c r="I30" s="20"/>
    </row>
    <row r="31" spans="2:9" x14ac:dyDescent="0.6">
      <c r="B31" s="20" t="s">
        <v>42</v>
      </c>
      <c r="C31" s="20"/>
      <c r="D31" s="20" t="s">
        <v>45</v>
      </c>
      <c r="E31" s="20"/>
      <c r="F31" s="20"/>
      <c r="G31" s="20"/>
      <c r="H31" s="20"/>
      <c r="I31" s="20"/>
    </row>
    <row r="32" spans="2:9" x14ac:dyDescent="0.6">
      <c r="B32" s="20"/>
      <c r="C32" s="20"/>
      <c r="D32" s="20"/>
      <c r="E32" s="20"/>
      <c r="F32" s="20"/>
      <c r="G32" s="20"/>
      <c r="H32" s="20"/>
      <c r="I32" s="20"/>
    </row>
    <row r="33" spans="2:9" x14ac:dyDescent="0.6">
      <c r="B33" s="20" t="s">
        <v>43</v>
      </c>
      <c r="C33" s="20"/>
      <c r="D33" s="20" t="s">
        <v>44</v>
      </c>
      <c r="E33" s="20"/>
      <c r="F33" s="20"/>
      <c r="G33" s="20"/>
      <c r="H33" s="20"/>
      <c r="I33" s="2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723C-2EC4-4CC7-8245-A6A4B2E689E1}">
  <dimension ref="A1:T32"/>
  <sheetViews>
    <sheetView showGridLines="0" tabSelected="1" topLeftCell="A2" zoomScale="58" zoomScaleNormal="70" workbookViewId="0">
      <selection activeCell="T27" sqref="T27"/>
    </sheetView>
  </sheetViews>
  <sheetFormatPr defaultRowHeight="26" x14ac:dyDescent="0.6"/>
  <cols>
    <col min="1" max="1" width="34" customWidth="1"/>
    <col min="2" max="2" width="10.84765625" customWidth="1"/>
    <col min="3" max="3" width="23.19921875" customWidth="1"/>
    <col min="4" max="4" width="14.69921875" customWidth="1"/>
    <col min="14" max="14" width="21.8984375" customWidth="1"/>
    <col min="15" max="15" width="10.25" customWidth="1"/>
    <col min="17" max="17" width="17.6484375" customWidth="1"/>
  </cols>
  <sheetData>
    <row r="1" spans="1:18" x14ac:dyDescent="0.6">
      <c r="A1" s="22" t="s">
        <v>70</v>
      </c>
      <c r="D1" s="16" t="s">
        <v>71</v>
      </c>
    </row>
    <row r="2" spans="1:18" x14ac:dyDescent="0.6">
      <c r="A2" s="4" t="s">
        <v>3</v>
      </c>
      <c r="D2" s="16" t="s">
        <v>72</v>
      </c>
      <c r="N2" s="4" t="s">
        <v>3</v>
      </c>
    </row>
    <row r="3" spans="1:18" x14ac:dyDescent="0.6">
      <c r="A3" t="s">
        <v>6</v>
      </c>
      <c r="N3" t="s">
        <v>6</v>
      </c>
    </row>
    <row r="4" spans="1:18" ht="34.5" x14ac:dyDescent="0.85">
      <c r="A4" t="s">
        <v>79</v>
      </c>
      <c r="B4" s="3">
        <v>609.32000000000005</v>
      </c>
      <c r="F4" s="28" t="s">
        <v>76</v>
      </c>
      <c r="G4" s="16"/>
      <c r="H4" s="16"/>
      <c r="I4" s="16"/>
      <c r="J4" s="16"/>
      <c r="K4" s="16"/>
      <c r="N4" t="s">
        <v>4</v>
      </c>
      <c r="O4" s="3">
        <v>609.32000000000005</v>
      </c>
    </row>
    <row r="5" spans="1:18" x14ac:dyDescent="0.6">
      <c r="A5" t="s">
        <v>5</v>
      </c>
      <c r="B5" s="3">
        <v>610</v>
      </c>
      <c r="F5" s="16"/>
      <c r="G5" s="16"/>
      <c r="H5" s="16"/>
      <c r="I5" s="16"/>
      <c r="J5" s="16"/>
      <c r="K5" s="16"/>
      <c r="N5" t="s">
        <v>5</v>
      </c>
      <c r="O5" s="3">
        <v>610</v>
      </c>
    </row>
    <row r="6" spans="1:18" x14ac:dyDescent="0.6">
      <c r="A6" t="s">
        <v>11</v>
      </c>
      <c r="B6" s="6">
        <v>44284</v>
      </c>
      <c r="N6" t="s">
        <v>11</v>
      </c>
      <c r="O6" s="6">
        <v>44284</v>
      </c>
    </row>
    <row r="7" spans="1:18" x14ac:dyDescent="0.6">
      <c r="A7" t="s">
        <v>9</v>
      </c>
      <c r="B7" s="6">
        <v>44366</v>
      </c>
      <c r="N7" t="s">
        <v>9</v>
      </c>
      <c r="O7" s="6">
        <v>44366</v>
      </c>
    </row>
    <row r="8" spans="1:18" x14ac:dyDescent="0.6">
      <c r="A8" t="s">
        <v>12</v>
      </c>
      <c r="B8" s="14">
        <f>YEARFRAC(B6,B7,1)</f>
        <v>0.22465753424657534</v>
      </c>
      <c r="C8" s="9" t="str">
        <f ca="1">_xlfn.FORMULATEXT(B8)</f>
        <v>=YEARFRAC(B6,B7,1)</v>
      </c>
      <c r="N8" t="s">
        <v>12</v>
      </c>
      <c r="O8" s="14">
        <f>YEARFRAC(O6,O7,1)</f>
        <v>0.22465753424657534</v>
      </c>
      <c r="P8" s="9" t="str">
        <f ca="1">_xlfn.FORMULATEXT(O8)</f>
        <v>=YEARFRAC(O6,O7,1)</v>
      </c>
    </row>
    <row r="9" spans="1:18" x14ac:dyDescent="0.6">
      <c r="A9" t="s">
        <v>10</v>
      </c>
      <c r="B9" s="5">
        <v>2E-3</v>
      </c>
      <c r="N9" t="s">
        <v>10</v>
      </c>
      <c r="O9" s="5">
        <v>2E-3</v>
      </c>
    </row>
    <row r="10" spans="1:18" x14ac:dyDescent="0.6">
      <c r="A10" t="s">
        <v>7</v>
      </c>
      <c r="B10" s="3">
        <v>174.6</v>
      </c>
      <c r="N10" t="s">
        <v>7</v>
      </c>
      <c r="O10" s="3">
        <v>174.6</v>
      </c>
    </row>
    <row r="11" spans="1:18" x14ac:dyDescent="0.6">
      <c r="A11" t="s">
        <v>8</v>
      </c>
      <c r="B11" s="3">
        <v>178.88</v>
      </c>
      <c r="N11" t="s">
        <v>8</v>
      </c>
      <c r="O11" s="3">
        <v>173</v>
      </c>
    </row>
    <row r="13" spans="1:18" x14ac:dyDescent="0.6">
      <c r="A13" t="s">
        <v>13</v>
      </c>
      <c r="N13" t="s">
        <v>13</v>
      </c>
    </row>
    <row r="14" spans="1:18" x14ac:dyDescent="0.6">
      <c r="D14" t="s">
        <v>84</v>
      </c>
      <c r="R14" t="s">
        <v>84</v>
      </c>
    </row>
    <row r="15" spans="1:18" ht="32" x14ac:dyDescent="0.8">
      <c r="A15" s="7" t="s">
        <v>14</v>
      </c>
      <c r="B15" s="12">
        <f>B10+(B5*EXP(-B9*B8))</f>
        <v>784.32597937362755</v>
      </c>
      <c r="C15" s="9" t="str">
        <f ca="1">_xlfn.FORMULATEXT(B15)</f>
        <v>=B10+(B5*EXP(-B9*B8))</v>
      </c>
      <c r="D15" t="s">
        <v>77</v>
      </c>
      <c r="N15" s="7" t="s">
        <v>14</v>
      </c>
      <c r="O15" s="12">
        <f>O10+(O5*EXP(-O9*O8))</f>
        <v>784.32597937362755</v>
      </c>
      <c r="P15" s="9" t="str">
        <f ca="1">_xlfn.FORMULATEXT(O15)</f>
        <v>=O10+(O5*EXP(-O9*O8))</v>
      </c>
      <c r="R15" t="s">
        <v>83</v>
      </c>
    </row>
    <row r="16" spans="1:18" ht="30.5" thickBot="1" x14ac:dyDescent="0.85">
      <c r="A16" s="8" t="s">
        <v>15</v>
      </c>
      <c r="B16" s="13">
        <f>B4+(B11)</f>
        <v>788.2</v>
      </c>
      <c r="C16" s="9" t="str">
        <f t="shared" ref="C16:C17" ca="1" si="0">_xlfn.FORMULATEXT(B16)</f>
        <v>=B4+(B11)</v>
      </c>
      <c r="D16" t="s">
        <v>78</v>
      </c>
      <c r="N16" s="8" t="s">
        <v>15</v>
      </c>
      <c r="O16" s="13">
        <f>O11+O4</f>
        <v>782.32</v>
      </c>
      <c r="P16" s="9" t="str">
        <f t="shared" ref="P16:P17" ca="1" si="1">_xlfn.FORMULATEXT(O16)</f>
        <v>=O11+O4</v>
      </c>
      <c r="R16" t="s">
        <v>82</v>
      </c>
    </row>
    <row r="17" spans="1:20" ht="26.5" thickTop="1" x14ac:dyDescent="0.6">
      <c r="B17" s="12">
        <f>B15-B16</f>
        <v>-3.8740206263724986</v>
      </c>
      <c r="C17" s="9" t="str">
        <f t="shared" ca="1" si="0"/>
        <v>=B15-B16</v>
      </c>
      <c r="O17" s="12">
        <f>O15-O16</f>
        <v>2.0059793736274969</v>
      </c>
      <c r="P17" s="9" t="str">
        <f t="shared" ca="1" si="1"/>
        <v>=O15-O16</v>
      </c>
    </row>
    <row r="19" spans="1:20" x14ac:dyDescent="0.6">
      <c r="A19" t="s">
        <v>16</v>
      </c>
      <c r="N19" t="s">
        <v>46</v>
      </c>
    </row>
    <row r="20" spans="1:20" x14ac:dyDescent="0.6">
      <c r="A20" t="s">
        <v>17</v>
      </c>
      <c r="N20" t="s">
        <v>47</v>
      </c>
    </row>
    <row r="21" spans="1:20" x14ac:dyDescent="0.6">
      <c r="A21" t="s">
        <v>18</v>
      </c>
      <c r="N21" t="s">
        <v>48</v>
      </c>
    </row>
    <row r="23" spans="1:20" x14ac:dyDescent="0.6">
      <c r="A23" s="4" t="s">
        <v>19</v>
      </c>
      <c r="C23" s="4"/>
      <c r="D23" s="4" t="s">
        <v>26</v>
      </c>
      <c r="E23" s="4" t="s">
        <v>27</v>
      </c>
      <c r="F23" s="15">
        <v>900</v>
      </c>
      <c r="G23" t="s">
        <v>81</v>
      </c>
      <c r="N23" t="s">
        <v>19</v>
      </c>
      <c r="Q23" t="s">
        <v>26</v>
      </c>
      <c r="R23" s="4" t="s">
        <v>27</v>
      </c>
      <c r="S23" s="15">
        <v>900</v>
      </c>
    </row>
    <row r="24" spans="1:20" x14ac:dyDescent="0.6">
      <c r="A24" t="s">
        <v>20</v>
      </c>
      <c r="B24" s="12">
        <f>-B10</f>
        <v>-174.6</v>
      </c>
      <c r="C24" s="9" t="str">
        <f t="shared" ref="C24:C29" ca="1" si="2">_xlfn.FORMULATEXT(B24)</f>
        <v>=-B10</v>
      </c>
      <c r="E24" t="s">
        <v>29</v>
      </c>
      <c r="N24" t="s">
        <v>49</v>
      </c>
      <c r="O24" s="12">
        <f>O10</f>
        <v>174.6</v>
      </c>
      <c r="P24" s="9" t="str">
        <f t="shared" ref="P24:P29" ca="1" si="3">_xlfn.FORMULATEXT(O24)</f>
        <v>=O10</v>
      </c>
      <c r="R24" t="s">
        <v>52</v>
      </c>
    </row>
    <row r="25" spans="1:20" x14ac:dyDescent="0.6">
      <c r="A25" t="s">
        <v>21</v>
      </c>
      <c r="B25" s="12">
        <f>B11</f>
        <v>178.88</v>
      </c>
      <c r="C25" s="9" t="str">
        <f t="shared" ca="1" si="2"/>
        <v>=B11</v>
      </c>
      <c r="E25" t="s">
        <v>30</v>
      </c>
      <c r="N25" t="s">
        <v>50</v>
      </c>
      <c r="O25" s="12">
        <f>-O11</f>
        <v>-173</v>
      </c>
      <c r="P25" s="9" t="str">
        <f t="shared" ca="1" si="3"/>
        <v>=-O11</v>
      </c>
      <c r="R25" t="s">
        <v>53</v>
      </c>
    </row>
    <row r="26" spans="1:20" ht="26.5" thickBot="1" x14ac:dyDescent="0.65">
      <c r="A26" s="10" t="s">
        <v>22</v>
      </c>
      <c r="B26" s="13">
        <f>B4</f>
        <v>609.32000000000005</v>
      </c>
      <c r="C26" s="9" t="str">
        <f t="shared" ca="1" si="2"/>
        <v>=B4</v>
      </c>
      <c r="E26" t="s">
        <v>28</v>
      </c>
      <c r="F26" s="12">
        <f>B29-B5</f>
        <v>3.8757616733256555</v>
      </c>
      <c r="G26" s="9" t="str">
        <f t="shared" ref="G26" ca="1" si="4">_xlfn.FORMULATEXT(F26)</f>
        <v>=B29-B5</v>
      </c>
      <c r="N26" s="10" t="s">
        <v>51</v>
      </c>
      <c r="O26" s="13">
        <f>-O4</f>
        <v>-609.32000000000005</v>
      </c>
      <c r="P26" s="9" t="str">
        <f t="shared" ca="1" si="3"/>
        <v>=-O4</v>
      </c>
      <c r="R26" t="s">
        <v>28</v>
      </c>
      <c r="S26" s="12">
        <f>$O$5+$O$29</f>
        <v>2.0068808929049737</v>
      </c>
      <c r="T26" s="9" t="str">
        <f t="shared" ref="T26" ca="1" si="5">_xlfn.FORMULATEXT(S26)</f>
        <v>=$O$5+$O$29</v>
      </c>
    </row>
    <row r="27" spans="1:20" ht="26.5" thickTop="1" x14ac:dyDescent="0.6">
      <c r="A27" s="11" t="s">
        <v>23</v>
      </c>
      <c r="B27" s="12">
        <f>SUM(B24:B26)</f>
        <v>613.6</v>
      </c>
      <c r="C27" s="9" t="str">
        <f t="shared" ca="1" si="2"/>
        <v>=SUM(B24:B26)</v>
      </c>
      <c r="N27" s="11" t="s">
        <v>23</v>
      </c>
      <c r="O27" s="12">
        <f>SUM(O24:O26)</f>
        <v>-607.72</v>
      </c>
      <c r="P27" s="9" t="str">
        <f t="shared" ca="1" si="3"/>
        <v>=SUM(O24:O26)</v>
      </c>
    </row>
    <row r="28" spans="1:20" x14ac:dyDescent="0.6">
      <c r="C28" s="9"/>
      <c r="E28" s="4" t="s">
        <v>27</v>
      </c>
      <c r="F28" s="15">
        <v>500</v>
      </c>
      <c r="P28" s="9"/>
      <c r="R28" s="4" t="s">
        <v>27</v>
      </c>
      <c r="S28" s="15">
        <v>500</v>
      </c>
    </row>
    <row r="29" spans="1:20" x14ac:dyDescent="0.6">
      <c r="A29" t="s">
        <v>24</v>
      </c>
      <c r="B29" s="12">
        <f>B27*EXP(B9*B8)</f>
        <v>613.87576167332566</v>
      </c>
      <c r="C29" s="9" t="str">
        <f t="shared" ca="1" si="2"/>
        <v>=B27*EXP(B9*B8)</v>
      </c>
      <c r="E29" t="s">
        <v>31</v>
      </c>
      <c r="N29" t="s">
        <v>57</v>
      </c>
      <c r="O29" s="12">
        <f>O27*EXP(O9*O8)</f>
        <v>-607.99311910709503</v>
      </c>
      <c r="P29" s="9" t="str">
        <f t="shared" ca="1" si="3"/>
        <v>=O27*EXP(O9*O8)</v>
      </c>
      <c r="R29" t="s">
        <v>54</v>
      </c>
    </row>
    <row r="30" spans="1:20" x14ac:dyDescent="0.6">
      <c r="A30" t="s">
        <v>25</v>
      </c>
      <c r="B30" t="s">
        <v>80</v>
      </c>
      <c r="E30" t="s">
        <v>32</v>
      </c>
      <c r="N30" t="s">
        <v>58</v>
      </c>
      <c r="O30" t="s">
        <v>85</v>
      </c>
      <c r="R30" t="s">
        <v>55</v>
      </c>
    </row>
    <row r="31" spans="1:20" x14ac:dyDescent="0.6">
      <c r="A31" t="s">
        <v>34</v>
      </c>
      <c r="E31" t="s">
        <v>33</v>
      </c>
      <c r="N31" t="s">
        <v>59</v>
      </c>
    </row>
    <row r="32" spans="1:20" x14ac:dyDescent="0.6">
      <c r="E32" t="s">
        <v>28</v>
      </c>
      <c r="F32" s="12">
        <f>B29-B5</f>
        <v>3.8757616733256555</v>
      </c>
      <c r="G32" s="9" t="str">
        <f t="shared" ref="G32" ca="1" si="6">_xlfn.FORMULATEXT(F32)</f>
        <v>=B29-B5</v>
      </c>
      <c r="N32" t="s">
        <v>60</v>
      </c>
      <c r="R32" t="s">
        <v>28</v>
      </c>
      <c r="S32" s="12">
        <f>$O$5+$O$29</f>
        <v>2.0068808929049737</v>
      </c>
      <c r="T32" s="9" t="str">
        <f t="shared" ref="T32" ca="1" si="7">_xlfn.FORMULATEXT(S32)</f>
        <v>=$O$5+$O$29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39705-05B1-4E88-9F7E-7A203A4776A6}">
  <dimension ref="A1:F19"/>
  <sheetViews>
    <sheetView showGridLines="0" zoomScale="70" zoomScaleNormal="70" workbookViewId="0">
      <selection activeCell="A21" sqref="A21"/>
    </sheetView>
  </sheetViews>
  <sheetFormatPr defaultRowHeight="26" x14ac:dyDescent="0.6"/>
  <cols>
    <col min="1" max="1" width="77" bestFit="1" customWidth="1"/>
    <col min="2" max="2" width="13.546875" customWidth="1"/>
  </cols>
  <sheetData>
    <row r="1" spans="1:6" x14ac:dyDescent="0.6">
      <c r="A1" s="17" t="s">
        <v>56</v>
      </c>
      <c r="B1" s="18"/>
      <c r="C1" s="18"/>
      <c r="D1" s="18"/>
      <c r="E1" s="18"/>
      <c r="F1" s="18"/>
    </row>
    <row r="2" spans="1:6" ht="34.5" x14ac:dyDescent="0.85">
      <c r="A2" s="28" t="s">
        <v>76</v>
      </c>
    </row>
    <row r="3" spans="1:6" x14ac:dyDescent="0.6">
      <c r="A3" t="s">
        <v>6</v>
      </c>
    </row>
    <row r="4" spans="1:6" x14ac:dyDescent="0.6">
      <c r="A4" t="s">
        <v>4</v>
      </c>
      <c r="B4" s="3">
        <v>609.32000000000005</v>
      </c>
    </row>
    <row r="5" spans="1:6" x14ac:dyDescent="0.6">
      <c r="A5" t="s">
        <v>5</v>
      </c>
      <c r="B5" s="3">
        <v>610</v>
      </c>
    </row>
    <row r="6" spans="1:6" x14ac:dyDescent="0.6">
      <c r="A6" t="s">
        <v>11</v>
      </c>
      <c r="B6" s="6">
        <v>44284</v>
      </c>
    </row>
    <row r="7" spans="1:6" x14ac:dyDescent="0.6">
      <c r="A7" t="s">
        <v>9</v>
      </c>
      <c r="B7" s="6">
        <v>44366</v>
      </c>
    </row>
    <row r="8" spans="1:6" x14ac:dyDescent="0.6">
      <c r="A8" t="s">
        <v>12</v>
      </c>
      <c r="B8" s="14">
        <f>YEARFRAC(B6,B7,1)</f>
        <v>0.22465753424657534</v>
      </c>
      <c r="C8" s="9" t="str">
        <f ca="1">_xlfn.FORMULATEXT(B8)</f>
        <v>=YEARFRAC(B6,B7,1)</v>
      </c>
    </row>
    <row r="9" spans="1:6" x14ac:dyDescent="0.6">
      <c r="A9" t="s">
        <v>10</v>
      </c>
      <c r="B9" s="5">
        <v>2E-3</v>
      </c>
    </row>
    <row r="10" spans="1:6" x14ac:dyDescent="0.6">
      <c r="A10" t="s">
        <v>7</v>
      </c>
      <c r="B10" s="3">
        <v>174.6</v>
      </c>
    </row>
    <row r="11" spans="1:6" x14ac:dyDescent="0.6">
      <c r="A11" t="s">
        <v>8</v>
      </c>
      <c r="B11" s="27">
        <v>178.88</v>
      </c>
    </row>
    <row r="13" spans="1:6" x14ac:dyDescent="0.6">
      <c r="A13" t="s">
        <v>13</v>
      </c>
    </row>
    <row r="15" spans="1:6" ht="32" x14ac:dyDescent="0.8">
      <c r="A15" s="7" t="s">
        <v>14</v>
      </c>
      <c r="B15" s="25">
        <f>B10+(B5*EXP(-B9*B8))</f>
        <v>784.32597937362755</v>
      </c>
      <c r="C15" s="9"/>
      <c r="D15" t="s">
        <v>77</v>
      </c>
    </row>
    <row r="16" spans="1:6" ht="30.5" thickBot="1" x14ac:dyDescent="0.85">
      <c r="A16" s="8" t="s">
        <v>15</v>
      </c>
      <c r="B16" s="26">
        <f>B4+B11</f>
        <v>788.2</v>
      </c>
      <c r="C16" s="9"/>
      <c r="D16" t="s">
        <v>86</v>
      </c>
    </row>
    <row r="17" spans="1:4" ht="26.5" thickTop="1" x14ac:dyDescent="0.6">
      <c r="A17" t="s">
        <v>75</v>
      </c>
      <c r="B17" s="12">
        <f>B15-B16</f>
        <v>-3.8740206263724986</v>
      </c>
      <c r="C17" s="9" t="str">
        <f ca="1">_xlfn.FORMULATEXT(B17)</f>
        <v>=B15-B16</v>
      </c>
      <c r="D17" t="s">
        <v>87</v>
      </c>
    </row>
    <row r="19" spans="1:4" x14ac:dyDescent="0.6">
      <c r="C1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Put-Call Parity</vt:lpstr>
      <vt:lpstr>Arbitrage Pricing Theory</vt:lpstr>
      <vt:lpstr>Solving for Parity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Spicer</dc:creator>
  <cp:lastModifiedBy>David Corcoran</cp:lastModifiedBy>
  <dcterms:created xsi:type="dcterms:W3CDTF">2021-03-29T17:34:12Z</dcterms:created>
  <dcterms:modified xsi:type="dcterms:W3CDTF">2021-11-29T22:08:17Z</dcterms:modified>
</cp:coreProperties>
</file>