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549bec91a8651c45/Documents/Virginia Tech/4 - Senior - 1st Semester/Fin Modeling In Excel/4. Options Pricing/"/>
    </mc:Choice>
  </mc:AlternateContent>
  <xr:revisionPtr revIDLastSave="47" documentId="13_ncr:1_{356A1919-1415-453D-97B0-0CA34FF6C1C0}" xr6:coauthVersionLast="47" xr6:coauthVersionMax="47" xr10:uidLastSave="{CA9582BC-E9F0-4D83-9870-483939696126}"/>
  <bookViews>
    <workbookView xWindow="-110" yWindow="-110" windowWidth="22780" windowHeight="14660" activeTab="3" xr2:uid="{317C4C9A-348F-4297-9F1B-A02F88508075}"/>
  </bookViews>
  <sheets>
    <sheet name="Stats" sheetId="3" r:id="rId1"/>
    <sheet name="The Basics" sheetId="1" r:id="rId2"/>
    <sheet name="B.S.Model" sheetId="4" r:id="rId3"/>
    <sheet name="Dividends and The Greeks" sheetId="2" r:id="rId4"/>
    <sheet name="Delta and Gamma Hedging" sheetId="6" r:id="rId5"/>
  </sheets>
  <definedNames>
    <definedName name="kurt">Stats!$AG$3</definedName>
    <definedName name="log">Stats!$N$3</definedName>
    <definedName name="norm">Stats!$B$3</definedName>
    <definedName name="skew">Stats!$W$3</definedName>
    <definedName name="zstat">Stats!$AY$3</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6" l="1"/>
  <c r="C21" i="6"/>
  <c r="C23" i="6"/>
  <c r="C22" i="6"/>
  <c r="G23" i="6"/>
  <c r="C36" i="6"/>
  <c r="C39" i="6" l="1"/>
  <c r="F77" i="6"/>
  <c r="D62" i="6"/>
  <c r="C27" i="4" l="1"/>
  <c r="L7" i="6"/>
  <c r="C38" i="6"/>
  <c r="G21" i="6"/>
  <c r="C27" i="6"/>
  <c r="C29" i="6"/>
  <c r="C33" i="6"/>
  <c r="C13" i="2" l="1"/>
  <c r="C26" i="4" l="1"/>
  <c r="F15" i="6"/>
  <c r="F14" i="6"/>
  <c r="F13" i="6"/>
  <c r="F4" i="6"/>
  <c r="F3" i="6"/>
  <c r="G27" i="6"/>
  <c r="G28" i="6"/>
  <c r="G26" i="6"/>
  <c r="C37" i="6"/>
  <c r="C30" i="6"/>
  <c r="C31" i="6" s="1"/>
  <c r="C28" i="6"/>
  <c r="C24" i="6"/>
  <c r="C20" i="4"/>
  <c r="F36" i="4"/>
  <c r="C19" i="4"/>
  <c r="F34" i="4"/>
  <c r="C40" i="6" l="1"/>
  <c r="C42" i="6" s="1"/>
  <c r="F17" i="6" l="1"/>
  <c r="C13" i="6"/>
  <c r="G7" i="6"/>
  <c r="G11" i="6"/>
  <c r="G16" i="6"/>
  <c r="G15" i="6"/>
  <c r="G6" i="6"/>
  <c r="G10" i="6"/>
  <c r="G14" i="6"/>
  <c r="G9" i="6"/>
  <c r="G12" i="6"/>
  <c r="G8" i="6"/>
  <c r="G13" i="6"/>
  <c r="F12" i="6" l="1"/>
  <c r="F6" i="6"/>
  <c r="E21" i="4"/>
  <c r="BC37" i="3"/>
  <c r="BN2" i="3"/>
  <c r="F10" i="6" l="1"/>
  <c r="F8" i="6"/>
  <c r="F7" i="6"/>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6" i="2"/>
  <c r="F17" i="2"/>
  <c r="J8" i="6" l="1"/>
  <c r="L8" i="6"/>
  <c r="L11" i="6"/>
  <c r="J11" i="6"/>
  <c r="F11" i="6"/>
  <c r="F16" i="6" s="1"/>
  <c r="F9" i="6"/>
  <c r="L9" i="6" s="1"/>
  <c r="J7" i="6"/>
  <c r="C24" i="4"/>
  <c r="E23" i="4"/>
  <c r="D23" i="4"/>
  <c r="D27" i="4"/>
  <c r="D36" i="4"/>
  <c r="D26" i="4"/>
  <c r="I23" i="4"/>
  <c r="F23" i="4"/>
  <c r="D24" i="4"/>
  <c r="D32" i="4"/>
  <c r="C15" i="6" l="1"/>
  <c r="J9" i="6"/>
  <c r="J10" i="6"/>
  <c r="J12" i="6"/>
  <c r="L12" i="6"/>
  <c r="L10" i="6"/>
  <c r="E22" i="4"/>
  <c r="E20" i="4"/>
  <c r="C18" i="4"/>
  <c r="D22" i="4"/>
  <c r="D20" i="4"/>
  <c r="F22" i="4"/>
  <c r="F21" i="4"/>
  <c r="I22" i="4"/>
  <c r="F20" i="4"/>
  <c r="D19" i="4"/>
  <c r="D18" i="4"/>
  <c r="D21" i="4"/>
  <c r="C22" i="4" l="1"/>
  <c r="F12" i="2"/>
  <c r="G13" i="2"/>
  <c r="G6" i="2"/>
  <c r="G8" i="2"/>
  <c r="G14" i="2"/>
  <c r="G12" i="2"/>
  <c r="G11" i="2"/>
  <c r="G15" i="2"/>
  <c r="G9" i="2"/>
  <c r="G7" i="2"/>
  <c r="G16" i="2"/>
  <c r="G10" i="2"/>
  <c r="C23" i="4" l="1"/>
  <c r="C21" i="4"/>
  <c r="H22" i="4"/>
  <c r="F13" i="2"/>
  <c r="F6" i="2"/>
  <c r="F8" i="2" s="1"/>
  <c r="J7" i="2" l="1"/>
  <c r="L7" i="2"/>
  <c r="F14" i="2"/>
  <c r="C36" i="4"/>
  <c r="D5" i="4"/>
  <c r="H23" i="4"/>
  <c r="F10" i="2"/>
  <c r="F7" i="2"/>
  <c r="J8" i="2" l="1"/>
  <c r="W5" i="2" s="1"/>
  <c r="L8" i="2"/>
  <c r="C32" i="4"/>
  <c r="D6" i="4"/>
  <c r="L11" i="2"/>
  <c r="J11" i="2"/>
  <c r="T5" i="2"/>
  <c r="F9" i="2"/>
  <c r="F11" i="2"/>
  <c r="F16" i="2" s="1"/>
  <c r="J9" i="2" l="1"/>
  <c r="F15" i="2"/>
  <c r="J10" i="2"/>
  <c r="L9" i="2"/>
  <c r="Z5" i="2" s="1"/>
  <c r="L12" i="2"/>
  <c r="J12" i="2"/>
  <c r="L10" i="2"/>
  <c r="C15" i="2" l="1"/>
  <c r="AC5" i="2" s="1"/>
</calcChain>
</file>

<file path=xl/sharedStrings.xml><?xml version="1.0" encoding="utf-8"?>
<sst xmlns="http://schemas.openxmlformats.org/spreadsheetml/2006/main" count="349" uniqueCount="233">
  <si>
    <t>Black - Scholes - Merton</t>
  </si>
  <si>
    <t>The model has several certain assumptions regarding the distribution of the stock price and other other variables.</t>
  </si>
  <si>
    <t>4.  The risk free rate is known and constant.</t>
  </si>
  <si>
    <t>5.  There are no transaction costs or taxes.</t>
  </si>
  <si>
    <t>6.  It is possible to short sell with no cost and to borrow at the risk free rate.</t>
  </si>
  <si>
    <t>The Black-Scholes - Merton model was developed for pricing European Options on non-dividend paying stocks.</t>
  </si>
  <si>
    <t>Variable Notations</t>
  </si>
  <si>
    <t xml:space="preserve">X </t>
  </si>
  <si>
    <t>σ</t>
  </si>
  <si>
    <t>r</t>
  </si>
  <si>
    <r>
      <t>S</t>
    </r>
    <r>
      <rPr>
        <b/>
        <vertAlign val="subscript"/>
        <sz val="16"/>
        <color theme="1"/>
        <rFont val="Arial"/>
        <family val="2"/>
      </rPr>
      <t>0</t>
    </r>
  </si>
  <si>
    <r>
      <t>S</t>
    </r>
    <r>
      <rPr>
        <b/>
        <vertAlign val="subscript"/>
        <sz val="16"/>
        <color rgb="FF0070C0"/>
        <rFont val="Arial"/>
        <family val="2"/>
      </rPr>
      <t>0</t>
    </r>
  </si>
  <si>
    <t>T</t>
  </si>
  <si>
    <r>
      <t>N(d</t>
    </r>
    <r>
      <rPr>
        <vertAlign val="subscript"/>
        <sz val="16"/>
        <color theme="1"/>
        <rFont val="Arial"/>
        <family val="2"/>
      </rPr>
      <t>1</t>
    </r>
    <r>
      <rPr>
        <sz val="16"/>
        <color theme="1"/>
        <rFont val="Arial"/>
        <family val="2"/>
      </rPr>
      <t>)</t>
    </r>
  </si>
  <si>
    <r>
      <t>N(d</t>
    </r>
    <r>
      <rPr>
        <vertAlign val="subscript"/>
        <sz val="16"/>
        <color theme="1"/>
        <rFont val="Arial"/>
        <family val="2"/>
      </rPr>
      <t>2</t>
    </r>
    <r>
      <rPr>
        <sz val="16"/>
        <color theme="1"/>
        <rFont val="Arial"/>
        <family val="2"/>
      </rPr>
      <t>)</t>
    </r>
  </si>
  <si>
    <t>Volatility</t>
  </si>
  <si>
    <t>Time to expiration</t>
  </si>
  <si>
    <t>Strike</t>
  </si>
  <si>
    <t>Underlying stock price</t>
  </si>
  <si>
    <r>
      <t>These probabilities are calculated using the normal cumulative distribution factors d</t>
    </r>
    <r>
      <rPr>
        <i/>
        <vertAlign val="subscript"/>
        <sz val="16"/>
        <color rgb="FF0070C0"/>
        <rFont val="Arial"/>
        <family val="2"/>
      </rPr>
      <t xml:space="preserve">1  </t>
    </r>
    <r>
      <rPr>
        <i/>
        <sz val="16"/>
        <color rgb="FF0070C0"/>
        <rFont val="Arial"/>
        <family val="2"/>
      </rPr>
      <t>and d</t>
    </r>
    <r>
      <rPr>
        <i/>
        <vertAlign val="subscript"/>
        <sz val="16"/>
        <color rgb="FF0070C0"/>
        <rFont val="Arial"/>
        <family val="2"/>
      </rPr>
      <t>2</t>
    </r>
  </si>
  <si>
    <t>Black Scholes Merton Pricing Formulas</t>
  </si>
  <si>
    <r>
      <t>d</t>
    </r>
    <r>
      <rPr>
        <b/>
        <vertAlign val="subscript"/>
        <sz val="16"/>
        <color rgb="FF0070C0"/>
        <rFont val="Calibri"/>
        <family val="2"/>
      </rPr>
      <t>1</t>
    </r>
  </si>
  <si>
    <r>
      <t>d</t>
    </r>
    <r>
      <rPr>
        <b/>
        <vertAlign val="subscript"/>
        <sz val="16"/>
        <color rgb="FF0070C0"/>
        <rFont val="Calibri"/>
        <family val="2"/>
      </rPr>
      <t>2</t>
    </r>
    <r>
      <rPr>
        <sz val="20"/>
        <color theme="1"/>
        <rFont val="Calibri"/>
        <family val="2"/>
        <scheme val="minor"/>
      </rPr>
      <t/>
    </r>
  </si>
  <si>
    <t>The risk adjusted probability that  the option will be exercised. (probablility of exercise)</t>
  </si>
  <si>
    <r>
      <t>C</t>
    </r>
    <r>
      <rPr>
        <b/>
        <vertAlign val="subscript"/>
        <sz val="16"/>
        <color rgb="FFFF0000"/>
        <rFont val="Arial"/>
        <family val="2"/>
      </rPr>
      <t>e</t>
    </r>
    <r>
      <rPr>
        <b/>
        <sz val="16"/>
        <color rgb="FFFF0000"/>
        <rFont val="Arial"/>
        <family val="2"/>
      </rPr>
      <t xml:space="preserve"> = S</t>
    </r>
    <r>
      <rPr>
        <b/>
        <vertAlign val="subscript"/>
        <sz val="16"/>
        <color rgb="FFFF0000"/>
        <rFont val="Arial"/>
        <family val="2"/>
      </rPr>
      <t>0</t>
    </r>
    <r>
      <rPr>
        <b/>
        <sz val="16"/>
        <color rgb="FFFF0000"/>
        <rFont val="Arial"/>
        <family val="2"/>
      </rPr>
      <t>N(d</t>
    </r>
    <r>
      <rPr>
        <b/>
        <vertAlign val="subscript"/>
        <sz val="16"/>
        <color rgb="FFFF0000"/>
        <rFont val="Arial"/>
        <family val="2"/>
      </rPr>
      <t>1</t>
    </r>
    <r>
      <rPr>
        <b/>
        <sz val="16"/>
        <color rgb="FFFF0000"/>
        <rFont val="Arial"/>
        <family val="2"/>
      </rPr>
      <t>) - Xe</t>
    </r>
    <r>
      <rPr>
        <b/>
        <vertAlign val="superscript"/>
        <sz val="16"/>
        <color rgb="FFFF0000"/>
        <rFont val="Arial"/>
        <family val="2"/>
      </rPr>
      <t>-rT</t>
    </r>
    <r>
      <rPr>
        <b/>
        <sz val="16"/>
        <color rgb="FFFF0000"/>
        <rFont val="Arial"/>
        <family val="2"/>
      </rPr>
      <t>N(d</t>
    </r>
    <r>
      <rPr>
        <b/>
        <vertAlign val="subscript"/>
        <sz val="16"/>
        <color rgb="FFFF0000"/>
        <rFont val="Arial"/>
        <family val="2"/>
      </rPr>
      <t>2</t>
    </r>
    <r>
      <rPr>
        <b/>
        <sz val="16"/>
        <color rgb="FFFF0000"/>
        <rFont val="Arial"/>
        <family val="2"/>
      </rPr>
      <t>)</t>
    </r>
  </si>
  <si>
    <t xml:space="preserve">Intuitive Way of looking at the Formula/Model </t>
  </si>
  <si>
    <t>The present value factor</t>
  </si>
  <si>
    <t>The probability of exercise</t>
  </si>
  <si>
    <t>Expected stock price in a risk-neutral world if the option is exercised</t>
  </si>
  <si>
    <t>X</t>
  </si>
  <si>
    <t>Strike price</t>
  </si>
  <si>
    <r>
      <t>e</t>
    </r>
    <r>
      <rPr>
        <b/>
        <vertAlign val="superscript"/>
        <sz val="16"/>
        <color rgb="FF0070C0"/>
        <rFont val="Calibri"/>
        <family val="2"/>
        <scheme val="minor"/>
      </rPr>
      <t>(-rT)</t>
    </r>
  </si>
  <si>
    <r>
      <t>N(d</t>
    </r>
    <r>
      <rPr>
        <b/>
        <vertAlign val="subscript"/>
        <sz val="16"/>
        <color rgb="FF0070C0"/>
        <rFont val="Arial"/>
        <family val="2"/>
      </rPr>
      <t>2</t>
    </r>
    <r>
      <rPr>
        <b/>
        <sz val="16"/>
        <color rgb="FF0070C0"/>
        <rFont val="Arial"/>
        <family val="2"/>
      </rPr>
      <t>)</t>
    </r>
  </si>
  <si>
    <r>
      <t>N(d</t>
    </r>
    <r>
      <rPr>
        <b/>
        <vertAlign val="subscript"/>
        <sz val="16"/>
        <color rgb="FF0070C0"/>
        <rFont val="Arial"/>
        <family val="2"/>
      </rPr>
      <t>1</t>
    </r>
    <r>
      <rPr>
        <b/>
        <sz val="16"/>
        <color rgb="FF0070C0"/>
        <rFont val="Arial"/>
        <family val="2"/>
      </rPr>
      <t>)</t>
    </r>
  </si>
  <si>
    <r>
      <t>from (</t>
    </r>
    <r>
      <rPr>
        <i/>
        <u/>
        <sz val="11"/>
        <color theme="1"/>
        <rFont val="Arial"/>
        <family val="2"/>
      </rPr>
      <t>Options, Futures, and Other Derivatives 10th Edition</t>
    </r>
    <r>
      <rPr>
        <sz val="11"/>
        <color theme="1"/>
        <rFont val="Arial"/>
        <family val="2"/>
      </rPr>
      <t xml:space="preserve">, John. C. Hull, Pearson) </t>
    </r>
  </si>
  <si>
    <r>
      <t>S</t>
    </r>
    <r>
      <rPr>
        <b/>
        <vertAlign val="subscript"/>
        <sz val="16"/>
        <color rgb="FF0070C0"/>
        <rFont val="Calibri"/>
        <family val="2"/>
        <scheme val="minor"/>
      </rPr>
      <t>0</t>
    </r>
    <r>
      <rPr>
        <b/>
        <sz val="16"/>
        <color rgb="FF0070C0"/>
        <rFont val="Calibri"/>
        <family val="2"/>
        <scheme val="minor"/>
      </rPr>
      <t>e</t>
    </r>
    <r>
      <rPr>
        <b/>
        <vertAlign val="superscript"/>
        <sz val="16"/>
        <color rgb="FF0070C0"/>
        <rFont val="Calibri"/>
        <family val="2"/>
        <scheme val="minor"/>
      </rPr>
      <t>(rT)</t>
    </r>
    <r>
      <rPr>
        <b/>
        <sz val="16"/>
        <color rgb="FF0070C0"/>
        <rFont val="Calibri"/>
        <family val="2"/>
        <scheme val="minor"/>
      </rPr>
      <t>N(d</t>
    </r>
    <r>
      <rPr>
        <b/>
        <vertAlign val="subscript"/>
        <sz val="16"/>
        <color rgb="FF0070C0"/>
        <rFont val="Calibri"/>
        <family val="2"/>
        <scheme val="minor"/>
      </rPr>
      <t>1</t>
    </r>
    <r>
      <rPr>
        <b/>
        <sz val="16"/>
        <color rgb="FF0070C0"/>
        <rFont val="Calibri"/>
        <family val="2"/>
        <scheme val="minor"/>
      </rPr>
      <t>)/N(d</t>
    </r>
    <r>
      <rPr>
        <b/>
        <vertAlign val="subscript"/>
        <sz val="16"/>
        <color rgb="FF0070C0"/>
        <rFont val="Calibri"/>
        <family val="2"/>
        <scheme val="minor"/>
      </rPr>
      <t>2</t>
    </r>
    <r>
      <rPr>
        <b/>
        <sz val="16"/>
        <color rgb="FF0070C0"/>
        <rFont val="Calibri"/>
        <family val="2"/>
        <scheme val="minor"/>
      </rPr>
      <t xml:space="preserve">) </t>
    </r>
  </si>
  <si>
    <r>
      <t>P</t>
    </r>
    <r>
      <rPr>
        <b/>
        <vertAlign val="subscript"/>
        <sz val="16"/>
        <color rgb="FFFF0000"/>
        <rFont val="Arial"/>
        <family val="2"/>
      </rPr>
      <t>e</t>
    </r>
    <r>
      <rPr>
        <b/>
        <sz val="16"/>
        <color rgb="FFFF0000"/>
        <rFont val="Arial"/>
        <family val="2"/>
      </rPr>
      <t xml:space="preserve"> =  Xe</t>
    </r>
    <r>
      <rPr>
        <b/>
        <vertAlign val="superscript"/>
        <sz val="16"/>
        <color rgb="FFFF0000"/>
        <rFont val="Arial"/>
        <family val="2"/>
      </rPr>
      <t>-rT</t>
    </r>
    <r>
      <rPr>
        <b/>
        <sz val="16"/>
        <color rgb="FFFF0000"/>
        <rFont val="Arial"/>
        <family val="2"/>
      </rPr>
      <t>N(-d</t>
    </r>
    <r>
      <rPr>
        <b/>
        <vertAlign val="subscript"/>
        <sz val="16"/>
        <color rgb="FFFF0000"/>
        <rFont val="Arial"/>
        <family val="2"/>
      </rPr>
      <t>2</t>
    </r>
    <r>
      <rPr>
        <b/>
        <sz val="16"/>
        <color rgb="FFFF0000"/>
        <rFont val="Arial"/>
        <family val="2"/>
      </rPr>
      <t>) - S</t>
    </r>
    <r>
      <rPr>
        <b/>
        <vertAlign val="subscript"/>
        <sz val="16"/>
        <color rgb="FFFF0000"/>
        <rFont val="Arial"/>
        <family val="2"/>
      </rPr>
      <t>0</t>
    </r>
    <r>
      <rPr>
        <b/>
        <sz val="16"/>
        <color rgb="FFFF0000"/>
        <rFont val="Arial"/>
        <family val="2"/>
      </rPr>
      <t>N(-d</t>
    </r>
    <r>
      <rPr>
        <b/>
        <vertAlign val="subscript"/>
        <sz val="16"/>
        <color rgb="FFFF0000"/>
        <rFont val="Arial"/>
        <family val="2"/>
      </rPr>
      <t>1</t>
    </r>
    <r>
      <rPr>
        <b/>
        <sz val="16"/>
        <color rgb="FFFF0000"/>
        <rFont val="Arial"/>
        <family val="2"/>
      </rPr>
      <t xml:space="preserve">) </t>
    </r>
  </si>
  <si>
    <t xml:space="preserve">We can also invoke Put/Call Parity to price the put without going through the Put formula before: </t>
  </si>
  <si>
    <t xml:space="preserve">whereby the Put: </t>
  </si>
  <si>
    <t>The Black Scholes Merton Model</t>
  </si>
  <si>
    <t>r(c.c.)</t>
  </si>
  <si>
    <t>d1</t>
  </si>
  <si>
    <t>d2</t>
  </si>
  <si>
    <t>"The function N(x) is the cumulative probability distribution function for a variable with a standard normal distribution.</t>
  </si>
  <si>
    <t xml:space="preserve">(returns on a stock are assumed to be normally distributed).  In other words, it is the probability that a variable with a </t>
  </si>
  <si>
    <t>standard normal distribution will be less than x. "</t>
  </si>
  <si>
    <t>Present Value of the Strike</t>
  </si>
  <si>
    <t>Call</t>
  </si>
  <si>
    <t>Put</t>
  </si>
  <si>
    <r>
      <t>N(-d</t>
    </r>
    <r>
      <rPr>
        <vertAlign val="subscript"/>
        <sz val="16"/>
        <color theme="1"/>
        <rFont val="Arial"/>
        <family val="2"/>
      </rPr>
      <t>1</t>
    </r>
    <r>
      <rPr>
        <sz val="16"/>
        <color theme="1"/>
        <rFont val="Arial"/>
        <family val="2"/>
      </rPr>
      <t>)</t>
    </r>
  </si>
  <si>
    <r>
      <t>N(-d</t>
    </r>
    <r>
      <rPr>
        <vertAlign val="subscript"/>
        <sz val="16"/>
        <color theme="1"/>
        <rFont val="Arial"/>
        <family val="2"/>
      </rPr>
      <t>2</t>
    </r>
    <r>
      <rPr>
        <sz val="16"/>
        <color theme="1"/>
        <rFont val="Arial"/>
        <family val="2"/>
      </rPr>
      <t>)</t>
    </r>
  </si>
  <si>
    <t>Using Put-Call Parity</t>
  </si>
  <si>
    <t>Interest Rate</t>
  </si>
  <si>
    <t>Time to Expiration</t>
  </si>
  <si>
    <t>Today</t>
  </si>
  <si>
    <t>Expiration</t>
  </si>
  <si>
    <t>Underlying</t>
  </si>
  <si>
    <t>Dividend Yield c.c.</t>
  </si>
  <si>
    <t>Call Option</t>
  </si>
  <si>
    <t>Put Option</t>
  </si>
  <si>
    <t xml:space="preserve">When there are dividends, we must make some adjustments to Calculating d1 </t>
  </si>
  <si>
    <t>Black Scholes Merton with Dividends</t>
  </si>
  <si>
    <r>
      <t>S</t>
    </r>
    <r>
      <rPr>
        <vertAlign val="subscript"/>
        <sz val="14"/>
        <color theme="1"/>
        <rFont val="Arial"/>
        <family val="2"/>
      </rPr>
      <t>0</t>
    </r>
    <r>
      <rPr>
        <sz val="14"/>
        <color theme="1"/>
        <rFont val="Arial"/>
        <family val="2"/>
      </rPr>
      <t>/Adjusted S</t>
    </r>
    <r>
      <rPr>
        <vertAlign val="subscript"/>
        <sz val="14"/>
        <color theme="1"/>
        <rFont val="Arial"/>
        <family val="2"/>
      </rPr>
      <t>0</t>
    </r>
  </si>
  <si>
    <t>Also, we must adjust the Stock price in the formula by e raised to the power of the negative dividend rate times time.</t>
  </si>
  <si>
    <t>PV of X</t>
  </si>
  <si>
    <t>Delta</t>
  </si>
  <si>
    <t>Gamma</t>
  </si>
  <si>
    <t>Vega</t>
  </si>
  <si>
    <t>Rho</t>
  </si>
  <si>
    <r>
      <t>N(d</t>
    </r>
    <r>
      <rPr>
        <vertAlign val="subscript"/>
        <sz val="14"/>
        <color theme="1"/>
        <rFont val="Arial"/>
        <family val="2"/>
      </rPr>
      <t>1</t>
    </r>
    <r>
      <rPr>
        <sz val="14"/>
        <color theme="1"/>
        <rFont val="Arial"/>
        <family val="2"/>
      </rPr>
      <t>)</t>
    </r>
  </si>
  <si>
    <r>
      <t>N(d</t>
    </r>
    <r>
      <rPr>
        <vertAlign val="subscript"/>
        <sz val="14"/>
        <color theme="1"/>
        <rFont val="Arial"/>
        <family val="2"/>
      </rPr>
      <t>2</t>
    </r>
    <r>
      <rPr>
        <sz val="14"/>
        <color theme="1"/>
        <rFont val="Arial"/>
        <family val="2"/>
      </rPr>
      <t>)</t>
    </r>
  </si>
  <si>
    <r>
      <t>N(-d</t>
    </r>
    <r>
      <rPr>
        <vertAlign val="subscript"/>
        <sz val="14"/>
        <color theme="1"/>
        <rFont val="Arial"/>
        <family val="2"/>
      </rPr>
      <t>1</t>
    </r>
    <r>
      <rPr>
        <sz val="14"/>
        <color theme="1"/>
        <rFont val="Arial"/>
        <family val="2"/>
      </rPr>
      <t>)</t>
    </r>
  </si>
  <si>
    <r>
      <t>N(-d</t>
    </r>
    <r>
      <rPr>
        <vertAlign val="subscript"/>
        <sz val="14"/>
        <color theme="1"/>
        <rFont val="Arial"/>
        <family val="2"/>
      </rPr>
      <t>2</t>
    </r>
    <r>
      <rPr>
        <sz val="14"/>
        <color theme="1"/>
        <rFont val="Arial"/>
        <family val="2"/>
      </rPr>
      <t>)</t>
    </r>
  </si>
  <si>
    <t>The Greeks</t>
  </si>
  <si>
    <t>The first derivative of price.  The change in the option's premium for a change in the underlying</t>
  </si>
  <si>
    <t>The second derivative of price.  The change in the option's delta for a change in the underlying.</t>
  </si>
  <si>
    <t>The change in the option's price for a change in time to maturity.</t>
  </si>
  <si>
    <t>The change in the option's price for a change in the volatility.</t>
  </si>
  <si>
    <t>The change in the option's price for a change in the risk free rate.</t>
  </si>
  <si>
    <t>Where:</t>
  </si>
  <si>
    <t>PV * (probability of early exercise)* (Stock price at T * (probability of receiving the stock at T/probabiity of early exercise) - the strike)</t>
  </si>
  <si>
    <r>
      <t>max(S</t>
    </r>
    <r>
      <rPr>
        <vertAlign val="subscript"/>
        <sz val="16"/>
        <color rgb="FFFF0000"/>
        <rFont val="Arial"/>
        <family val="2"/>
      </rPr>
      <t>0</t>
    </r>
    <r>
      <rPr>
        <sz val="16"/>
        <color rgb="FFFF0000"/>
        <rFont val="Arial"/>
        <family val="2"/>
      </rPr>
      <t xml:space="preserve"> - Xe</t>
    </r>
    <r>
      <rPr>
        <vertAlign val="superscript"/>
        <sz val="16"/>
        <color rgb="FFFF0000"/>
        <rFont val="Arial"/>
        <family val="2"/>
      </rPr>
      <t>-rT</t>
    </r>
    <r>
      <rPr>
        <sz val="16"/>
        <color rgb="FFFF0000"/>
        <rFont val="Arial"/>
        <family val="2"/>
      </rPr>
      <t>,0)</t>
    </r>
  </si>
  <si>
    <r>
      <t>max(Xe</t>
    </r>
    <r>
      <rPr>
        <vertAlign val="superscript"/>
        <sz val="16"/>
        <color rgb="FFFF0000"/>
        <rFont val="Arial"/>
        <family val="2"/>
      </rPr>
      <t>-rT</t>
    </r>
    <r>
      <rPr>
        <sz val="16"/>
        <color rgb="FFFF0000"/>
        <rFont val="Arial"/>
        <family val="2"/>
      </rPr>
      <t>- S</t>
    </r>
    <r>
      <rPr>
        <vertAlign val="subscript"/>
        <sz val="16"/>
        <color rgb="FFFF0000"/>
        <rFont val="Arial"/>
        <family val="2"/>
      </rPr>
      <t xml:space="preserve">0 </t>
    </r>
    <r>
      <rPr>
        <sz val="16"/>
        <color rgb="FFFF0000"/>
        <rFont val="Arial"/>
        <family val="2"/>
      </rPr>
      <t>,0)</t>
    </r>
  </si>
  <si>
    <t>Intrinsic Value of a Long European Call</t>
  </si>
  <si>
    <t>Intrinsic Value of a Long European Put</t>
  </si>
  <si>
    <t>7.  The underlying asset price cannot be consistently predicted - It takes a "Random Walk" (Weiner process-mathematics,Brownian motion-physics)</t>
  </si>
  <si>
    <r>
      <t xml:space="preserve">2.  The volatility of continously compounded returns is known and </t>
    </r>
    <r>
      <rPr>
        <u/>
        <sz val="16"/>
        <color rgb="FFFF0000"/>
        <rFont val="Arial"/>
        <family val="2"/>
      </rPr>
      <t>constant.</t>
    </r>
    <r>
      <rPr>
        <sz val="16"/>
        <color theme="1"/>
        <rFont val="Arial"/>
        <family val="2"/>
      </rPr>
      <t xml:space="preserve"> Volatility is the amplitude of moves - how uncertain we are of future returns.</t>
    </r>
  </si>
  <si>
    <r>
      <t xml:space="preserve">1. Continuously compounded returns on the stock are </t>
    </r>
    <r>
      <rPr>
        <u/>
        <sz val="16"/>
        <color rgb="FFFF0000"/>
        <rFont val="Arial"/>
        <family val="2"/>
      </rPr>
      <t xml:space="preserve">normally distributed </t>
    </r>
    <r>
      <rPr>
        <sz val="16"/>
        <color theme="1"/>
        <rFont val="Arial"/>
        <family val="2"/>
      </rPr>
      <t>and independent over time.</t>
    </r>
  </si>
  <si>
    <t xml:space="preserve">    This is what is referred to as the volatility smile or volatility skew.  </t>
  </si>
  <si>
    <t>https://www.macroption.com/black-scholes-assumptions/</t>
  </si>
  <si>
    <r>
      <t xml:space="preserve">    The problem is that most risky assets return distributions have some degree of </t>
    </r>
    <r>
      <rPr>
        <u/>
        <sz val="16"/>
        <color rgb="FFFF0000"/>
        <rFont val="Arial"/>
        <family val="2"/>
      </rPr>
      <t>skewness</t>
    </r>
    <r>
      <rPr>
        <sz val="16"/>
        <color theme="1"/>
        <rFont val="Arial"/>
        <family val="2"/>
      </rPr>
      <t xml:space="preserve"> and </t>
    </r>
    <r>
      <rPr>
        <u/>
        <sz val="16"/>
        <color rgb="FFFF0000"/>
        <rFont val="Arial"/>
        <family val="2"/>
      </rPr>
      <t>kurtosis</t>
    </r>
    <r>
      <rPr>
        <sz val="16"/>
        <color theme="1"/>
        <rFont val="Arial"/>
        <family val="2"/>
      </rPr>
      <t>. One way to address this is to use different volatility (std.dev) for different strikes.</t>
    </r>
  </si>
  <si>
    <t>Homework Assignment!</t>
  </si>
  <si>
    <t>Call / Put</t>
  </si>
  <si>
    <t>Call or Put</t>
  </si>
  <si>
    <t>where C is for the call premium, but is interchangeable with P (put premium)</t>
  </si>
  <si>
    <t>The Theta of a Call is formulated differently than the Theta of a Put</t>
  </si>
  <si>
    <t>Because N(-d2) = 1 - N(d2), the theta of a put exceeds the theta of the corresponding call by</t>
  </si>
  <si>
    <r>
      <t>rXe</t>
    </r>
    <r>
      <rPr>
        <i/>
        <vertAlign val="superscript"/>
        <sz val="14"/>
        <color rgb="FFFF0000"/>
        <rFont val="Arial"/>
        <family val="2"/>
      </rPr>
      <t>-rT</t>
    </r>
  </si>
  <si>
    <t>Theta (Call)</t>
  </si>
  <si>
    <t>Theta (Put)</t>
  </si>
  <si>
    <r>
      <t xml:space="preserve">where f is the option price and </t>
    </r>
    <r>
      <rPr>
        <sz val="14"/>
        <color theme="1"/>
        <rFont val="Calibri"/>
        <family val="2"/>
      </rPr>
      <t>σ</t>
    </r>
    <r>
      <rPr>
        <sz val="14"/>
        <color theme="1"/>
        <rFont val="Arial"/>
        <family val="2"/>
      </rPr>
      <t xml:space="preserve"> is the option's implied volatility</t>
    </r>
  </si>
  <si>
    <r>
      <t>where N'(d</t>
    </r>
    <r>
      <rPr>
        <vertAlign val="subscript"/>
        <sz val="14"/>
        <color theme="1"/>
        <rFont val="Arial"/>
        <family val="2"/>
      </rPr>
      <t>1</t>
    </r>
    <r>
      <rPr>
        <sz val="14"/>
        <color theme="1"/>
        <rFont val="Arial"/>
        <family val="2"/>
      </rPr>
      <t xml:space="preserve">) = N'(x)  </t>
    </r>
  </si>
  <si>
    <t xml:space="preserve">Formulations for the Greeks from the Black Scholes Merton </t>
  </si>
  <si>
    <r>
      <t>N'(d</t>
    </r>
    <r>
      <rPr>
        <vertAlign val="subscript"/>
        <sz val="14"/>
        <color theme="1"/>
        <rFont val="Arial"/>
        <family val="2"/>
      </rPr>
      <t>1</t>
    </r>
    <r>
      <rPr>
        <sz val="14"/>
        <color theme="1"/>
        <rFont val="Arial"/>
        <family val="2"/>
      </rPr>
      <t>)</t>
    </r>
  </si>
  <si>
    <r>
      <t>N(d</t>
    </r>
    <r>
      <rPr>
        <vertAlign val="subscript"/>
        <sz val="14"/>
        <color rgb="FFFF0000"/>
        <rFont val="Calibri"/>
        <family val="2"/>
        <scheme val="minor"/>
      </rPr>
      <t>1</t>
    </r>
    <r>
      <rPr>
        <sz val="14"/>
        <color rgb="FFFF0000"/>
        <rFont val="Calibri"/>
        <family val="2"/>
        <scheme val="minor"/>
      </rPr>
      <t>) -1     for a put option</t>
    </r>
  </si>
  <si>
    <r>
      <t xml:space="preserve"> N(d</t>
    </r>
    <r>
      <rPr>
        <vertAlign val="subscript"/>
        <sz val="14"/>
        <color rgb="FFFF0000"/>
        <rFont val="Calibri"/>
        <family val="2"/>
        <scheme val="minor"/>
      </rPr>
      <t>1</t>
    </r>
    <r>
      <rPr>
        <sz val="14"/>
        <color rgb="FFFF0000"/>
        <rFont val="Calibri"/>
        <family val="2"/>
        <scheme val="minor"/>
      </rPr>
      <t>)         for a call option</t>
    </r>
  </si>
  <si>
    <t>These formulations must change when Dividends are Paid at a yield rate of q</t>
  </si>
  <si>
    <t>for both calls and puts</t>
  </si>
  <si>
    <t>Greeks No Divs.</t>
  </si>
  <si>
    <t>Greeks with Divs.</t>
  </si>
  <si>
    <t>Theta Call</t>
  </si>
  <si>
    <t>Theta Put</t>
  </si>
  <si>
    <t>multiply by 0.01 to get the vega for a 1% change in volatilty</t>
  </si>
  <si>
    <t>multiply by 0.01 to get the rho for a 1% (100 bps) move in the risk free rate</t>
  </si>
  <si>
    <t>Key Inputs</t>
  </si>
  <si>
    <t>Intermediate Calculations</t>
  </si>
  <si>
    <t>Premium</t>
  </si>
  <si>
    <t>Time T</t>
  </si>
  <si>
    <t>Delta from Binomial Tree</t>
  </si>
  <si>
    <t xml:space="preserve">Δ =(fu-fd)/(Su - Sd) </t>
  </si>
  <si>
    <t>•“The function N(x) is the cumulative probability distribution function for a variable with a standard normal distribution. In other words, it is the probability that a variable with a standard normal distribution will be less than x.”1</t>
  </si>
  <si>
    <r>
      <t xml:space="preserve">    When returns are normally distributed it means that the future stock price at a given point of time must be</t>
    </r>
    <r>
      <rPr>
        <u/>
        <sz val="16"/>
        <color rgb="FFFF0000"/>
        <rFont val="Arial"/>
        <family val="2"/>
      </rPr>
      <t xml:space="preserve"> lognormally distributed.</t>
    </r>
  </si>
  <si>
    <t>https://corporatefinanceinstitute.com/resources/knowledge/other/kurtosis/</t>
  </si>
  <si>
    <t>Mesokurtic</t>
  </si>
  <si>
    <t>Leptokurtic</t>
  </si>
  <si>
    <t>Platykurtic</t>
  </si>
  <si>
    <t>https://corporatefinanceinstitute.com/resources/knowledge/other/skewness/</t>
  </si>
  <si>
    <t xml:space="preserve">Skewness - estimating symmetry of a distribution </t>
  </si>
  <si>
    <t xml:space="preserve">Kurtosis - estimating a distribution's peakedness and frequency of extreme values. </t>
  </si>
  <si>
    <t>https://corporatefinanceinstitute.com/resources/knowledge/other/normal-distribution/</t>
  </si>
  <si>
    <t xml:space="preserve">Normal Distribution </t>
  </si>
  <si>
    <t>Statistics Refresher from the CFI Institute</t>
  </si>
  <si>
    <t xml:space="preserve">Lognormal Distribution </t>
  </si>
  <si>
    <t>https://corporatefinanceinstitute.com/resources/knowledge/other/lognormal-distribution/</t>
  </si>
  <si>
    <t>platy - meaning: flat or broad</t>
  </si>
  <si>
    <t>meso - meaning:  middle, in the middle</t>
  </si>
  <si>
    <t>lepto - meaning: thin, fine, slight, narrow</t>
  </si>
  <si>
    <r>
      <t>N(d</t>
    </r>
    <r>
      <rPr>
        <vertAlign val="subscript"/>
        <sz val="16"/>
        <color theme="1"/>
        <rFont val="Arial"/>
        <family val="2"/>
      </rPr>
      <t>1</t>
    </r>
    <r>
      <rPr>
        <sz val="16"/>
        <color theme="1"/>
        <rFont val="Arial"/>
        <family val="2"/>
      </rPr>
      <t>)The risk adjusted probability of receiving the stock at the expiration of the option (assuming the option is ITM)</t>
    </r>
  </si>
  <si>
    <t>SOLUTION FROM BINOMIAL TREE</t>
  </si>
  <si>
    <t>N = 4</t>
  </si>
  <si>
    <t xml:space="preserve">CALL </t>
  </si>
  <si>
    <t>PUT</t>
  </si>
  <si>
    <t>Difference</t>
  </si>
  <si>
    <t>Binomial Solution</t>
  </si>
  <si>
    <t>Call $1.39</t>
  </si>
  <si>
    <t>Put $ 2.75</t>
  </si>
  <si>
    <t>Z STAT</t>
  </si>
  <si>
    <t>Go to (F5) zstat</t>
  </si>
  <si>
    <t>norm</t>
  </si>
  <si>
    <t>log</t>
  </si>
  <si>
    <t>skew</t>
  </si>
  <si>
    <t>kurt</t>
  </si>
  <si>
    <t>F5  Go to</t>
  </si>
  <si>
    <t>the call is ITM</t>
  </si>
  <si>
    <t>the call is OTM</t>
  </si>
  <si>
    <t xml:space="preserve">    Knowing the shape of price distribution and the std. deviation (volatility), it is possible to compute the exact probablility of a the underlying ending up above/below a certain price at T.</t>
  </si>
  <si>
    <t>area under each curve must equal 1</t>
  </si>
  <si>
    <t xml:space="preserve">higher the standard deviation,, the longer the right tail…the further to the right we must shift the mean. </t>
  </si>
  <si>
    <t xml:space="preserve">exact middle of the distribution.  What if it's not a normal distribution? What if the mean was to the </t>
  </si>
  <si>
    <t>"The relationship between the exercise price and the underlying price - in a normal distribution it would</t>
  </si>
  <si>
    <t>be S - X, but in a lognormal distribution it ln(S/X)"</t>
  </si>
  <si>
    <t>if S&gt;X then this value is + positive</t>
  </si>
  <si>
    <t>if S&lt;X then this value is - negative</t>
  </si>
  <si>
    <t>"Options are valued off the forward price and the forward price is a function of interest rates and time."</t>
  </si>
  <si>
    <t>"We must adjust this relationship by the interest component over the life of the option"</t>
  </si>
  <si>
    <t xml:space="preserve">from the mean of the distribution. " In a normal distribution, the mean, median and mode are in the </t>
  </si>
  <si>
    <t xml:space="preserve">right of the mode? "This depends on the standard deviation of the lognormal distribution.  The </t>
  </si>
  <si>
    <t xml:space="preserve">"The number of standard deviations associated with an occurrence depends on how far the occurrence is </t>
  </si>
  <si>
    <t>"Finally we must convert this value to some number of standard deviations. If we know the value of one</t>
  </si>
  <si>
    <t xml:space="preserve">standard deviation, we can divide this value to determine the total number of standard deviations.  In </t>
  </si>
  <si>
    <r>
      <t xml:space="preserve">fact, we know that over any time period t, one standard deviation is equal to the </t>
    </r>
    <r>
      <rPr>
        <sz val="16"/>
        <color theme="1"/>
        <rFont val="Calibri"/>
        <family val="2"/>
      </rPr>
      <t>σ</t>
    </r>
    <r>
      <rPr>
        <vertAlign val="superscript"/>
        <sz val="16"/>
        <color theme="1"/>
        <rFont val="Calibri"/>
        <family val="2"/>
      </rPr>
      <t>2</t>
    </r>
    <r>
      <rPr>
        <sz val="16"/>
        <color theme="1"/>
        <rFont val="Calibri"/>
        <family val="2"/>
      </rPr>
      <t>√t</t>
    </r>
  </si>
  <si>
    <t xml:space="preserve">If we divide this by this value, the result d1, tell us, in standard deviations, how far the exercise price is </t>
  </si>
  <si>
    <t xml:space="preserve">from the mean when adjusted for a lognormal distribution. </t>
  </si>
  <si>
    <t>price that enable us to use a cumulative normal distribution function to calculate probabilities."</t>
  </si>
  <si>
    <t>"Combining the interest-rate and volatility components gives us the numerator for d1"</t>
  </si>
  <si>
    <t xml:space="preserve">N(d1) gives us the average value of all stock above the exercise price at expiration." </t>
  </si>
  <si>
    <t>"Once we have determined the value of d1, multiplying the forward price of the stock by</t>
  </si>
  <si>
    <t>σ (annualized)</t>
  </si>
  <si>
    <r>
      <t xml:space="preserve">Let's breakdown the Black Scholes Model Calculations:  from </t>
    </r>
    <r>
      <rPr>
        <b/>
        <i/>
        <u/>
        <sz val="18"/>
        <color theme="0"/>
        <rFont val="Arial"/>
        <family val="2"/>
      </rPr>
      <t>Option Volatility and Pricing</t>
    </r>
    <r>
      <rPr>
        <b/>
        <sz val="18"/>
        <color theme="0"/>
        <rFont val="Arial"/>
        <family val="2"/>
      </rPr>
      <t>, Sheldon Natenberg, 2015</t>
    </r>
  </si>
  <si>
    <t>ISBN 978-0-07-181877-3, MHID: 0-07-181877-4,  e-ISBN 978-07-181878-0, e-MHID: 0-07-181878-2</t>
  </si>
  <si>
    <r>
      <rPr>
        <b/>
        <i/>
        <u/>
        <sz val="16"/>
        <color rgb="FF0070C0"/>
        <rFont val="Arial"/>
        <family val="2"/>
      </rPr>
      <t>Option Volatility and Pricing, Advanced Trading Strateges and Techiques, 2nd Edition</t>
    </r>
    <r>
      <rPr>
        <sz val="16"/>
        <color rgb="FF0070C0"/>
        <rFont val="Arial"/>
        <family val="2"/>
      </rPr>
      <t xml:space="preserve">, Sheldon Natenberg. McGraw Hill Education, 2015 </t>
    </r>
  </si>
  <si>
    <r>
      <t>"The calculation of d</t>
    </r>
    <r>
      <rPr>
        <vertAlign val="subscript"/>
        <sz val="16"/>
        <color theme="1"/>
        <rFont val="Arial"/>
        <family val="2"/>
      </rPr>
      <t>1</t>
    </r>
    <r>
      <rPr>
        <sz val="16"/>
        <color theme="1"/>
        <rFont val="Arial"/>
        <family val="2"/>
      </rPr>
      <t xml:space="preserve">... is really just a collection of adjustments to the exercise price and underlying </t>
    </r>
  </si>
  <si>
    <t>"Having calculated the average value of all stock above the exercise price, we still need to determine</t>
  </si>
  <si>
    <t>the likelihood that the option will be exercised.  To do this, we need the median of the distribution, the</t>
  </si>
  <si>
    <t>point that exactly bisects the total number of occurances."</t>
  </si>
  <si>
    <t xml:space="preserve">"We can see that the median…here falls somewhere to the </t>
  </si>
  <si>
    <t xml:space="preserve">left of the mean.  How far to the left of the mean? In fact, </t>
  </si>
  <si>
    <r>
      <t xml:space="preserve">the median fall to the left by </t>
    </r>
    <r>
      <rPr>
        <sz val="16"/>
        <color theme="1"/>
        <rFont val="Calibri"/>
        <family val="2"/>
      </rPr>
      <t>σ√t."</t>
    </r>
  </si>
  <si>
    <t xml:space="preserve">"The value N(d2) uses the median to calculate the probability of the option being in-the-money at expiration </t>
  </si>
  <si>
    <t xml:space="preserve">and therefore being exercised. Mulitplying this probability by the exercise price gives us the average amount we </t>
  </si>
  <si>
    <t>will pay at expiration if we own the option. "</t>
  </si>
  <si>
    <t>"There is still one final step in calculating the theoretical value of a call option, and this step explains how the terms</t>
  </si>
  <si>
    <t xml:space="preserve">"Taking the average value of the stock we will receive at expriation and subtracting the average amount we will pay at </t>
  </si>
  <si>
    <t xml:space="preserve">expiration gives us the expected value for the call." </t>
  </si>
  <si>
    <t>yields the familiar form of the Black Scholes model."</t>
  </si>
  <si>
    <r>
      <t>option today, the theoretical value is the present value of the expected value.  Multiplying the expected value by e</t>
    </r>
    <r>
      <rPr>
        <vertAlign val="superscript"/>
        <sz val="16"/>
        <color theme="1"/>
        <rFont val="Arial"/>
        <family val="2"/>
      </rPr>
      <t>-rt</t>
    </r>
  </si>
  <si>
    <r>
      <t xml:space="preserve"> Se</t>
    </r>
    <r>
      <rPr>
        <b/>
        <vertAlign val="superscript"/>
        <sz val="18"/>
        <color theme="1"/>
        <rFont val="Arial"/>
        <family val="2"/>
      </rPr>
      <t>rt</t>
    </r>
    <r>
      <rPr>
        <b/>
        <sz val="18"/>
        <color theme="1"/>
        <rFont val="Arial"/>
        <family val="2"/>
      </rPr>
      <t>N(d</t>
    </r>
    <r>
      <rPr>
        <b/>
        <vertAlign val="subscript"/>
        <sz val="18"/>
        <color theme="1"/>
        <rFont val="Arial"/>
        <family val="2"/>
      </rPr>
      <t>1</t>
    </r>
    <r>
      <rPr>
        <b/>
        <sz val="18"/>
        <color theme="1"/>
        <rFont val="Arial"/>
        <family val="2"/>
      </rPr>
      <t>) - XN(d</t>
    </r>
    <r>
      <rPr>
        <b/>
        <vertAlign val="subscript"/>
        <sz val="18"/>
        <color theme="1"/>
        <rFont val="Arial"/>
        <family val="2"/>
      </rPr>
      <t>2</t>
    </r>
    <r>
      <rPr>
        <b/>
        <sz val="18"/>
        <color theme="1"/>
        <rFont val="Arial"/>
        <family val="2"/>
      </rPr>
      <t xml:space="preserve">) </t>
    </r>
  </si>
  <si>
    <r>
      <t>The expression Se</t>
    </r>
    <r>
      <rPr>
        <vertAlign val="superscript"/>
        <sz val="16"/>
        <color theme="1"/>
        <rFont val="Arial"/>
        <family val="2"/>
      </rPr>
      <t>rt</t>
    </r>
    <r>
      <rPr>
        <sz val="16"/>
        <color theme="1"/>
        <rFont val="Arial"/>
        <family val="2"/>
      </rPr>
      <t>N(d</t>
    </r>
    <r>
      <rPr>
        <vertAlign val="subscript"/>
        <sz val="16"/>
        <color theme="1"/>
        <rFont val="Arial"/>
        <family val="2"/>
      </rPr>
      <t>1</t>
    </r>
    <r>
      <rPr>
        <sz val="16"/>
        <color theme="1"/>
        <rFont val="Arial"/>
        <family val="2"/>
      </rPr>
      <t>) - XN(d</t>
    </r>
    <r>
      <rPr>
        <vertAlign val="subscript"/>
        <sz val="16"/>
        <color theme="1"/>
        <rFont val="Arial"/>
        <family val="2"/>
      </rPr>
      <t>2</t>
    </r>
    <r>
      <rPr>
        <sz val="16"/>
        <color theme="1"/>
        <rFont val="Arial"/>
        <family val="2"/>
      </rPr>
      <t>) represents the expected value of the option at expiration.  If we must pay for the</t>
    </r>
  </si>
  <si>
    <r>
      <t xml:space="preserve"> [S</t>
    </r>
    <r>
      <rPr>
        <b/>
        <vertAlign val="subscript"/>
        <sz val="18"/>
        <color theme="1"/>
        <rFont val="Arial"/>
        <family val="2"/>
      </rPr>
      <t>e</t>
    </r>
    <r>
      <rPr>
        <b/>
        <vertAlign val="superscript"/>
        <sz val="18"/>
        <color theme="1"/>
        <rFont val="Arial"/>
        <family val="2"/>
      </rPr>
      <t>rt</t>
    </r>
    <r>
      <rPr>
        <b/>
        <sz val="18"/>
        <color theme="1"/>
        <rFont val="Arial"/>
        <family val="2"/>
      </rPr>
      <t>N(d1) - XN(d2)]e</t>
    </r>
    <r>
      <rPr>
        <b/>
        <vertAlign val="superscript"/>
        <sz val="18"/>
        <color theme="1"/>
        <rFont val="Arial"/>
        <family val="2"/>
      </rPr>
      <t>-rt</t>
    </r>
    <r>
      <rPr>
        <b/>
        <sz val="18"/>
        <color theme="1"/>
        <rFont val="Arial"/>
        <family val="2"/>
      </rPr>
      <t xml:space="preserve"> = SN(d</t>
    </r>
    <r>
      <rPr>
        <b/>
        <vertAlign val="subscript"/>
        <sz val="18"/>
        <color theme="1"/>
        <rFont val="Arial"/>
        <family val="2"/>
      </rPr>
      <t>1</t>
    </r>
    <r>
      <rPr>
        <b/>
        <sz val="18"/>
        <color theme="1"/>
        <rFont val="Arial"/>
        <family val="2"/>
      </rPr>
      <t>) - Xe</t>
    </r>
    <r>
      <rPr>
        <b/>
        <vertAlign val="superscript"/>
        <sz val="18"/>
        <color theme="1"/>
        <rFont val="Arial"/>
        <family val="2"/>
      </rPr>
      <t>-rt</t>
    </r>
    <r>
      <rPr>
        <b/>
        <sz val="18"/>
        <color theme="1"/>
        <rFont val="Arial"/>
        <family val="2"/>
      </rPr>
      <t>N(d</t>
    </r>
    <r>
      <rPr>
        <b/>
        <vertAlign val="subscript"/>
        <sz val="18"/>
        <color theme="1"/>
        <rFont val="Arial"/>
        <family val="2"/>
      </rPr>
      <t>2</t>
    </r>
    <r>
      <rPr>
        <b/>
        <sz val="18"/>
        <color theme="1"/>
        <rFont val="Arial"/>
        <family val="2"/>
      </rPr>
      <t>)</t>
    </r>
  </si>
  <si>
    <r>
      <t>Se</t>
    </r>
    <r>
      <rPr>
        <vertAlign val="superscript"/>
        <sz val="16"/>
        <color theme="1"/>
        <rFont val="Arial"/>
        <family val="2"/>
      </rPr>
      <t>rt</t>
    </r>
    <r>
      <rPr>
        <sz val="16"/>
        <color theme="1"/>
        <rFont val="Arial"/>
        <family val="2"/>
      </rPr>
      <t>N(d</t>
    </r>
    <r>
      <rPr>
        <vertAlign val="subscript"/>
        <sz val="16"/>
        <color theme="1"/>
        <rFont val="Arial"/>
        <family val="2"/>
      </rPr>
      <t>1</t>
    </r>
    <r>
      <rPr>
        <sz val="16"/>
        <color theme="1"/>
        <rFont val="Arial"/>
        <family val="2"/>
      </rPr>
      <t>) and XN(d</t>
    </r>
    <r>
      <rPr>
        <vertAlign val="subscript"/>
        <sz val="16"/>
        <color theme="1"/>
        <rFont val="Arial"/>
        <family val="2"/>
      </rPr>
      <t>2</t>
    </r>
    <r>
      <rPr>
        <sz val="16"/>
        <color theme="1"/>
        <rFont val="Arial"/>
        <family val="2"/>
      </rPr>
      <t>) become  SN(d</t>
    </r>
    <r>
      <rPr>
        <vertAlign val="subscript"/>
        <sz val="16"/>
        <color theme="1"/>
        <rFont val="Arial"/>
        <family val="2"/>
      </rPr>
      <t>1</t>
    </r>
    <r>
      <rPr>
        <sz val="16"/>
        <color theme="1"/>
        <rFont val="Arial"/>
        <family val="2"/>
      </rPr>
      <t>) and  Xe-</t>
    </r>
    <r>
      <rPr>
        <vertAlign val="superscript"/>
        <sz val="16"/>
        <color theme="1"/>
        <rFont val="Arial"/>
        <family val="2"/>
      </rPr>
      <t>rt</t>
    </r>
    <r>
      <rPr>
        <sz val="16"/>
        <color theme="1"/>
        <rFont val="Arial"/>
        <family val="2"/>
      </rPr>
      <t>N(d</t>
    </r>
    <r>
      <rPr>
        <vertAlign val="subscript"/>
        <sz val="16"/>
        <color theme="1"/>
        <rFont val="Arial"/>
        <family val="2"/>
      </rPr>
      <t>2</t>
    </r>
    <r>
      <rPr>
        <sz val="16"/>
        <color theme="1"/>
        <rFont val="Arial"/>
        <family val="2"/>
      </rPr>
      <t>), which is the way they appear in the Black Scholes model.</t>
    </r>
  </si>
  <si>
    <r>
      <t>C</t>
    </r>
    <r>
      <rPr>
        <b/>
        <vertAlign val="subscript"/>
        <sz val="16"/>
        <color theme="9" tint="-0.249977111117893"/>
        <rFont val="Arial"/>
        <family val="2"/>
      </rPr>
      <t>e</t>
    </r>
    <r>
      <rPr>
        <b/>
        <sz val="16"/>
        <color theme="9" tint="-0.249977111117893"/>
        <rFont val="Arial"/>
        <family val="2"/>
      </rPr>
      <t xml:space="preserve"> = S</t>
    </r>
    <r>
      <rPr>
        <b/>
        <vertAlign val="subscript"/>
        <sz val="16"/>
        <color theme="9" tint="-0.249977111117893"/>
        <rFont val="Arial"/>
        <family val="2"/>
      </rPr>
      <t>0</t>
    </r>
    <r>
      <rPr>
        <b/>
        <sz val="16"/>
        <color theme="9" tint="-0.249977111117893"/>
        <rFont val="Arial"/>
        <family val="2"/>
      </rPr>
      <t>N(d</t>
    </r>
    <r>
      <rPr>
        <b/>
        <vertAlign val="subscript"/>
        <sz val="16"/>
        <color theme="9" tint="-0.249977111117893"/>
        <rFont val="Arial"/>
        <family val="2"/>
      </rPr>
      <t>1</t>
    </r>
    <r>
      <rPr>
        <b/>
        <sz val="16"/>
        <color theme="9" tint="-0.249977111117893"/>
        <rFont val="Arial"/>
        <family val="2"/>
      </rPr>
      <t>) - Xe</t>
    </r>
    <r>
      <rPr>
        <b/>
        <vertAlign val="superscript"/>
        <sz val="16"/>
        <color theme="9" tint="-0.249977111117893"/>
        <rFont val="Arial"/>
        <family val="2"/>
      </rPr>
      <t>-rT</t>
    </r>
    <r>
      <rPr>
        <b/>
        <sz val="16"/>
        <color theme="9" tint="-0.249977111117893"/>
        <rFont val="Arial"/>
        <family val="2"/>
      </rPr>
      <t>N(d</t>
    </r>
    <r>
      <rPr>
        <b/>
        <vertAlign val="subscript"/>
        <sz val="16"/>
        <color theme="9" tint="-0.249977111117893"/>
        <rFont val="Arial"/>
        <family val="2"/>
      </rPr>
      <t>2</t>
    </r>
    <r>
      <rPr>
        <b/>
        <sz val="16"/>
        <color theme="9" tint="-0.249977111117893"/>
        <rFont val="Arial"/>
        <family val="2"/>
      </rPr>
      <t>)</t>
    </r>
  </si>
  <si>
    <r>
      <t>P</t>
    </r>
    <r>
      <rPr>
        <b/>
        <vertAlign val="subscript"/>
        <sz val="16"/>
        <color theme="9" tint="-0.249977111117893"/>
        <rFont val="Arial"/>
        <family val="2"/>
      </rPr>
      <t>e</t>
    </r>
    <r>
      <rPr>
        <b/>
        <sz val="16"/>
        <color theme="9" tint="-0.249977111117893"/>
        <rFont val="Arial"/>
        <family val="2"/>
      </rPr>
      <t xml:space="preserve"> =  Xe</t>
    </r>
    <r>
      <rPr>
        <b/>
        <vertAlign val="superscript"/>
        <sz val="16"/>
        <color theme="9" tint="-0.249977111117893"/>
        <rFont val="Arial"/>
        <family val="2"/>
      </rPr>
      <t>-rT</t>
    </r>
    <r>
      <rPr>
        <b/>
        <sz val="16"/>
        <color theme="9" tint="-0.249977111117893"/>
        <rFont val="Arial"/>
        <family val="2"/>
      </rPr>
      <t>N(-d</t>
    </r>
    <r>
      <rPr>
        <b/>
        <vertAlign val="subscript"/>
        <sz val="16"/>
        <color theme="9" tint="-0.249977111117893"/>
        <rFont val="Arial"/>
        <family val="2"/>
      </rPr>
      <t>2</t>
    </r>
    <r>
      <rPr>
        <b/>
        <sz val="16"/>
        <color theme="9" tint="-0.249977111117893"/>
        <rFont val="Arial"/>
        <family val="2"/>
      </rPr>
      <t>) - S</t>
    </r>
    <r>
      <rPr>
        <b/>
        <vertAlign val="subscript"/>
        <sz val="16"/>
        <color theme="9" tint="-0.249977111117893"/>
        <rFont val="Arial"/>
        <family val="2"/>
      </rPr>
      <t>0</t>
    </r>
    <r>
      <rPr>
        <b/>
        <sz val="16"/>
        <color theme="9" tint="-0.249977111117893"/>
        <rFont val="Arial"/>
        <family val="2"/>
      </rPr>
      <t>N(-d</t>
    </r>
    <r>
      <rPr>
        <b/>
        <vertAlign val="subscript"/>
        <sz val="16"/>
        <color theme="9" tint="-0.249977111117893"/>
        <rFont val="Arial"/>
        <family val="2"/>
      </rPr>
      <t>1</t>
    </r>
    <r>
      <rPr>
        <b/>
        <sz val="16"/>
        <color theme="9" tint="-0.249977111117893"/>
        <rFont val="Arial"/>
        <family val="2"/>
      </rPr>
      <t xml:space="preserve">) </t>
    </r>
  </si>
  <si>
    <t>These are the basic risks associated with owning/selling an option.</t>
  </si>
  <si>
    <t>Delta (directional risk)</t>
  </si>
  <si>
    <t>Gamma (curvature risk)</t>
  </si>
  <si>
    <t>Theta (time decay risk)</t>
  </si>
  <si>
    <t>Vega (volatility risk)</t>
  </si>
  <si>
    <t>Rho (interest rate risk)</t>
  </si>
  <si>
    <t>Volatilty</t>
  </si>
  <si>
    <t xml:space="preserve">Vega - Change of Option's </t>
  </si>
  <si>
    <t>premium with Change in Volatility</t>
  </si>
  <si>
    <t>+</t>
  </si>
  <si>
    <t>Using Zstat Table to Calc Nd1/Nd2</t>
  </si>
  <si>
    <t>3.  Future dividends are known as a fixed $ amount or a fixed dividend yield.</t>
  </si>
  <si>
    <t>Risk free rate (continuously compounded)</t>
  </si>
  <si>
    <r>
      <t xml:space="preserve">Mathematically, the shift is equal to </t>
    </r>
    <r>
      <rPr>
        <sz val="16"/>
        <color theme="1"/>
        <rFont val="Calibri"/>
        <family val="2"/>
      </rPr>
      <t>σ</t>
    </r>
    <r>
      <rPr>
        <vertAlign val="superscript"/>
        <sz val="16"/>
        <color theme="1"/>
        <rFont val="Calibri"/>
        <family val="2"/>
      </rPr>
      <t>2</t>
    </r>
    <r>
      <rPr>
        <sz val="16"/>
        <color theme="1"/>
        <rFont val="Calibri"/>
        <family val="2"/>
      </rPr>
      <t>t/2</t>
    </r>
    <r>
      <rPr>
        <sz val="16"/>
        <color theme="1"/>
        <rFont val="Arial"/>
        <family val="2"/>
      </rPr>
      <t>."</t>
    </r>
  </si>
  <si>
    <t>Pi</t>
  </si>
  <si>
    <t>avg</t>
  </si>
  <si>
    <t>Value of Position at t=0</t>
  </si>
  <si>
    <t xml:space="preserve">Long Shares </t>
  </si>
  <si>
    <t>Short Call</t>
  </si>
  <si>
    <t>Number of Calls - Short</t>
  </si>
  <si>
    <t>Value of long Shares</t>
  </si>
  <si>
    <t>Value of short Call</t>
  </si>
  <si>
    <t>Stock Price</t>
  </si>
  <si>
    <t>Value of short Call 1.8539</t>
  </si>
  <si>
    <t>Option Premium</t>
  </si>
  <si>
    <t>Change in Position Value</t>
  </si>
  <si>
    <t>Long Delta Shares, Short 1 Call</t>
  </si>
  <si>
    <t>revised share position for Delta and Gamma</t>
  </si>
  <si>
    <t>Delta Put</t>
  </si>
  <si>
    <t>Net Delta</t>
  </si>
  <si>
    <t>Long 1 25X Call, Long 1 25X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</si>
</sst>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000_);_(* \(#,##0.0000\);_(* &quot;-&quot;??_);_(@_)"/>
    <numFmt numFmtId="165" formatCode="_(* #,##0.000_);_(* \(#,##0.000\);_(* &quot;-&quot;??_);_(@_)"/>
    <numFmt numFmtId="166" formatCode="_(* #,##0.00000_);_(* \(#,##0.00000\);_(* &quot;-&quot;??_);_(@_)"/>
    <numFmt numFmtId="167" formatCode="&quot;$&quot;#,##0.00"/>
    <numFmt numFmtId="168" formatCode="_(&quot;$&quot;* #,##0.0000_);_(&quot;$&quot;* \(#,##0.0000\);_(&quot;$&quot;* &quot;-&quot;??_);_(@_)"/>
  </numFmts>
  <fonts count="66" x14ac:knownFonts="1">
    <font>
      <sz val="20"/>
      <color theme="1"/>
      <name val="Calibri"/>
      <family val="2"/>
      <scheme val="minor"/>
    </font>
    <font>
      <sz val="20"/>
      <color theme="1"/>
      <name val="Calibri"/>
      <family val="2"/>
      <scheme val="minor"/>
    </font>
    <font>
      <sz val="16"/>
      <color theme="1"/>
      <name val="Arial"/>
      <family val="2"/>
    </font>
    <font>
      <sz val="16"/>
      <color rgb="FFFF0000"/>
      <name val="Arial"/>
      <family val="2"/>
    </font>
    <font>
      <sz val="16"/>
      <color rgb="FF0070C0"/>
      <name val="Arial"/>
      <family val="2"/>
    </font>
    <font>
      <sz val="20"/>
      <color rgb="FF0070C0"/>
      <name val="Arial"/>
      <family val="2"/>
    </font>
    <font>
      <u/>
      <sz val="16"/>
      <color rgb="FFFF0000"/>
      <name val="Arial"/>
      <family val="2"/>
    </font>
    <font>
      <vertAlign val="subscript"/>
      <sz val="16"/>
      <color theme="1"/>
      <name val="Arial"/>
      <family val="2"/>
    </font>
    <font>
      <sz val="16"/>
      <color theme="0"/>
      <name val="Arial"/>
      <family val="2"/>
    </font>
    <font>
      <b/>
      <sz val="16"/>
      <color theme="1"/>
      <name val="Arial"/>
      <family val="2"/>
    </font>
    <font>
      <b/>
      <vertAlign val="subscript"/>
      <sz val="16"/>
      <color theme="1"/>
      <name val="Arial"/>
      <family val="2"/>
    </font>
    <font>
      <b/>
      <sz val="16"/>
      <color theme="1"/>
      <name val="Calibri"/>
      <family val="2"/>
    </font>
    <font>
      <b/>
      <sz val="16"/>
      <color rgb="FF0070C0"/>
      <name val="Arial"/>
      <family val="2"/>
    </font>
    <font>
      <b/>
      <vertAlign val="subscript"/>
      <sz val="16"/>
      <color rgb="FF0070C0"/>
      <name val="Arial"/>
      <family val="2"/>
    </font>
    <font>
      <b/>
      <sz val="16"/>
      <color rgb="FF0070C0"/>
      <name val="Calibri"/>
      <family val="2"/>
    </font>
    <font>
      <i/>
      <sz val="16"/>
      <color rgb="FF0070C0"/>
      <name val="Arial"/>
      <family val="2"/>
    </font>
    <font>
      <i/>
      <vertAlign val="subscript"/>
      <sz val="16"/>
      <color rgb="FF0070C0"/>
      <name val="Arial"/>
      <family val="2"/>
    </font>
    <font>
      <vertAlign val="subscript"/>
      <sz val="16"/>
      <color rgb="FFFF0000"/>
      <name val="Arial"/>
      <family val="2"/>
    </font>
    <font>
      <vertAlign val="superscript"/>
      <sz val="16"/>
      <color rgb="FFFF0000"/>
      <name val="Arial"/>
      <family val="2"/>
    </font>
    <font>
      <b/>
      <vertAlign val="subscript"/>
      <sz val="16"/>
      <color rgb="FF0070C0"/>
      <name val="Calibri"/>
      <family val="2"/>
    </font>
    <font>
      <sz val="10"/>
      <name val="Calibri"/>
      <family val="2"/>
      <scheme val="minor"/>
    </font>
    <font>
      <b/>
      <sz val="16"/>
      <color rgb="FFFF0000"/>
      <name val="Arial"/>
      <family val="2"/>
    </font>
    <font>
      <b/>
      <vertAlign val="subscript"/>
      <sz val="16"/>
      <color rgb="FFFF0000"/>
      <name val="Arial"/>
      <family val="2"/>
    </font>
    <font>
      <b/>
      <vertAlign val="superscript"/>
      <sz val="16"/>
      <color rgb="FFFF0000"/>
      <name val="Arial"/>
      <family val="2"/>
    </font>
    <font>
      <b/>
      <sz val="16"/>
      <color rgb="FF0070C0"/>
      <name val="Calibri"/>
      <family val="2"/>
      <scheme val="minor"/>
    </font>
    <font>
      <b/>
      <vertAlign val="superscript"/>
      <sz val="16"/>
      <color rgb="FF0070C0"/>
      <name val="Calibri"/>
      <family val="2"/>
      <scheme val="minor"/>
    </font>
    <font>
      <b/>
      <vertAlign val="subscript"/>
      <sz val="16"/>
      <color rgb="FF0070C0"/>
      <name val="Calibri"/>
      <family val="2"/>
      <scheme val="minor"/>
    </font>
    <font>
      <i/>
      <sz val="16"/>
      <color theme="1"/>
      <name val="Arial"/>
      <family val="2"/>
    </font>
    <font>
      <sz val="14"/>
      <color theme="1"/>
      <name val="Arial"/>
      <family val="2"/>
    </font>
    <font>
      <sz val="11"/>
      <color theme="1"/>
      <name val="Arial"/>
      <family val="2"/>
    </font>
    <font>
      <i/>
      <u/>
      <sz val="11"/>
      <color theme="1"/>
      <name val="Arial"/>
      <family val="2"/>
    </font>
    <font>
      <i/>
      <sz val="16"/>
      <color rgb="FFFF0000"/>
      <name val="Arial"/>
      <family val="2"/>
    </font>
    <font>
      <b/>
      <sz val="16"/>
      <color theme="0"/>
      <name val="Arial"/>
      <family val="2"/>
    </font>
    <font>
      <b/>
      <sz val="14"/>
      <color theme="1"/>
      <name val="Arial"/>
      <family val="2"/>
    </font>
    <font>
      <i/>
      <sz val="14"/>
      <color rgb="FFFF0000"/>
      <name val="Arial"/>
      <family val="2"/>
    </font>
    <font>
      <vertAlign val="subscript"/>
      <sz val="14"/>
      <color theme="1"/>
      <name val="Arial"/>
      <family val="2"/>
    </font>
    <font>
      <b/>
      <sz val="14"/>
      <color rgb="FF0070C0"/>
      <name val="Arial"/>
      <family val="2"/>
    </font>
    <font>
      <u/>
      <sz val="20"/>
      <color theme="10"/>
      <name val="Calibri"/>
      <family val="2"/>
      <scheme val="minor"/>
    </font>
    <font>
      <b/>
      <i/>
      <sz val="14"/>
      <color rgb="FF0070C0"/>
      <name val="Arial"/>
      <family val="2"/>
    </font>
    <font>
      <sz val="14"/>
      <color theme="1"/>
      <name val="Calibri"/>
      <family val="2"/>
    </font>
    <font>
      <i/>
      <sz val="14"/>
      <color theme="1"/>
      <name val="Arial"/>
      <family val="2"/>
    </font>
    <font>
      <i/>
      <vertAlign val="superscript"/>
      <sz val="14"/>
      <color rgb="FFFF0000"/>
      <name val="Arial"/>
      <family val="2"/>
    </font>
    <font>
      <sz val="14"/>
      <color rgb="FFFF0000"/>
      <name val="Calibri"/>
      <family val="2"/>
      <scheme val="minor"/>
    </font>
    <font>
      <vertAlign val="subscript"/>
      <sz val="14"/>
      <color rgb="FFFF0000"/>
      <name val="Calibri"/>
      <family val="2"/>
      <scheme val="minor"/>
    </font>
    <font>
      <sz val="14"/>
      <color rgb="FF0070C0"/>
      <name val="Arial"/>
      <family val="2"/>
    </font>
    <font>
      <i/>
      <sz val="14"/>
      <color rgb="FF0070C0"/>
      <name val="Arial"/>
      <family val="2"/>
    </font>
    <font>
      <sz val="14"/>
      <color theme="0"/>
      <name val="Arial"/>
      <family val="2"/>
    </font>
    <font>
      <b/>
      <sz val="14"/>
      <color theme="0"/>
      <name val="Arial"/>
      <family val="2"/>
    </font>
    <font>
      <sz val="14"/>
      <name val="Arial"/>
      <family val="2"/>
    </font>
    <font>
      <b/>
      <i/>
      <sz val="16"/>
      <color rgb="FFFF0000"/>
      <name val="Arial"/>
      <family val="2"/>
    </font>
    <font>
      <b/>
      <sz val="20"/>
      <color rgb="FF0070C0"/>
      <name val="Calibri"/>
      <family val="2"/>
      <scheme val="minor"/>
    </font>
    <font>
      <b/>
      <i/>
      <sz val="20"/>
      <color theme="1"/>
      <name val="Calibri"/>
      <family val="2"/>
      <scheme val="minor"/>
    </font>
    <font>
      <sz val="16"/>
      <color theme="1"/>
      <name val="Calibri"/>
      <family val="2"/>
    </font>
    <font>
      <b/>
      <i/>
      <sz val="20"/>
      <color rgb="FF000000"/>
      <name val="Arial"/>
      <family val="2"/>
    </font>
    <font>
      <vertAlign val="superscript"/>
      <sz val="16"/>
      <color theme="1"/>
      <name val="Calibri"/>
      <family val="2"/>
    </font>
    <font>
      <sz val="16"/>
      <color theme="1"/>
      <name val="Calibri"/>
      <family val="2"/>
      <scheme val="minor"/>
    </font>
    <font>
      <b/>
      <sz val="18"/>
      <color theme="0"/>
      <name val="Arial"/>
      <family val="2"/>
    </font>
    <font>
      <b/>
      <i/>
      <u/>
      <sz val="18"/>
      <color theme="0"/>
      <name val="Arial"/>
      <family val="2"/>
    </font>
    <font>
      <b/>
      <i/>
      <u/>
      <sz val="16"/>
      <color rgb="FF0070C0"/>
      <name val="Arial"/>
      <family val="2"/>
    </font>
    <font>
      <vertAlign val="superscript"/>
      <sz val="16"/>
      <color theme="1"/>
      <name val="Arial"/>
      <family val="2"/>
    </font>
    <font>
      <b/>
      <sz val="18"/>
      <color theme="1"/>
      <name val="Arial"/>
      <family val="2"/>
    </font>
    <font>
      <b/>
      <vertAlign val="subscript"/>
      <sz val="18"/>
      <color theme="1"/>
      <name val="Arial"/>
      <family val="2"/>
    </font>
    <font>
      <b/>
      <vertAlign val="superscript"/>
      <sz val="18"/>
      <color theme="1"/>
      <name val="Arial"/>
      <family val="2"/>
    </font>
    <font>
      <b/>
      <sz val="16"/>
      <color theme="9" tint="-0.249977111117893"/>
      <name val="Arial"/>
      <family val="2"/>
    </font>
    <font>
      <b/>
      <vertAlign val="subscript"/>
      <sz val="16"/>
      <color theme="9" tint="-0.249977111117893"/>
      <name val="Arial"/>
      <family val="2"/>
    </font>
    <font>
      <b/>
      <vertAlign val="superscript"/>
      <sz val="16"/>
      <color theme="9" tint="-0.249977111117893"/>
      <name val="Arial"/>
      <family val="2"/>
    </font>
  </fonts>
  <fills count="18">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66FFCC"/>
        <bgColor indexed="64"/>
      </patternFill>
    </fill>
    <fill>
      <patternFill patternType="solid">
        <fgColor rgb="FF00FFFF"/>
        <bgColor indexed="64"/>
      </patternFill>
    </fill>
    <fill>
      <patternFill patternType="solid">
        <fgColor theme="2" tint="-0.499984740745262"/>
        <bgColor indexed="64"/>
      </patternFill>
    </fill>
    <fill>
      <patternFill patternType="solid">
        <fgColor theme="1" tint="0.14999847407452621"/>
        <bgColor indexed="64"/>
      </patternFill>
    </fill>
    <fill>
      <patternFill patternType="solid">
        <fgColor theme="1"/>
        <bgColor indexed="64"/>
      </patternFill>
    </fill>
    <fill>
      <patternFill patternType="solid">
        <fgColor theme="3"/>
        <bgColor indexed="64"/>
      </patternFill>
    </fill>
    <fill>
      <patternFill patternType="solid">
        <fgColor theme="2"/>
        <bgColor indexed="64"/>
      </patternFill>
    </fill>
    <fill>
      <patternFill patternType="solid">
        <fgColor theme="8" tint="-0.49998474074526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1" tint="0.3499862666707357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top/>
      <bottom style="double">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7" fillId="0" borderId="0" applyNumberFormat="0" applyFill="0" applyBorder="0" applyAlignment="0" applyProtection="0"/>
  </cellStyleXfs>
  <cellXfs count="13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21" fillId="0" borderId="0" xfId="0" applyFont="1"/>
    <xf numFmtId="0" fontId="15" fillId="0" borderId="0" xfId="0" applyFont="1"/>
    <xf numFmtId="0" fontId="28" fillId="0" borderId="0" xfId="0" applyFont="1"/>
    <xf numFmtId="0" fontId="29" fillId="0" borderId="0" xfId="0" applyFont="1"/>
    <xf numFmtId="0" fontId="15" fillId="0" borderId="0" xfId="0" applyFont="1" applyAlignment="1"/>
    <xf numFmtId="44" fontId="4" fillId="0" borderId="0" xfId="2" applyFont="1"/>
    <xf numFmtId="0" fontId="31" fillId="0" borderId="0" xfId="0" applyFont="1"/>
    <xf numFmtId="0" fontId="27" fillId="0" borderId="0" xfId="0" applyFont="1"/>
    <xf numFmtId="0" fontId="2" fillId="3" borderId="0" xfId="0" applyFont="1" applyFill="1"/>
    <xf numFmtId="164" fontId="2" fillId="4" borderId="0" xfId="1" applyNumberFormat="1" applyFont="1" applyFill="1"/>
    <xf numFmtId="164" fontId="2" fillId="4" borderId="0" xfId="0" applyNumberFormat="1" applyFont="1" applyFill="1"/>
    <xf numFmtId="44" fontId="2" fillId="4" borderId="0" xfId="2" applyFont="1" applyFill="1"/>
    <xf numFmtId="44" fontId="2" fillId="4" borderId="0" xfId="0" applyNumberFormat="1" applyFont="1" applyFill="1"/>
    <xf numFmtId="164" fontId="28" fillId="0" borderId="0" xfId="1" applyNumberFormat="1" applyFont="1"/>
    <xf numFmtId="0" fontId="14" fillId="0" borderId="0" xfId="0" applyFont="1" applyAlignment="1">
      <alignment horizontal="center"/>
    </xf>
    <xf numFmtId="0" fontId="8" fillId="2" borderId="0" xfId="0" applyFont="1" applyFill="1" applyAlignment="1">
      <alignment horizontal="left"/>
    </xf>
    <xf numFmtId="0" fontId="3" fillId="3" borderId="0" xfId="0" applyFont="1" applyFill="1"/>
    <xf numFmtId="0" fontId="12" fillId="0" borderId="0" xfId="0" applyFont="1" applyAlignment="1">
      <alignment horizontal="center"/>
    </xf>
    <xf numFmtId="0" fontId="24" fillId="0" borderId="0" xfId="0" applyFont="1" applyAlignment="1">
      <alignment horizontal="center"/>
    </xf>
    <xf numFmtId="0" fontId="30" fillId="0" borderId="0" xfId="4" applyFont="1"/>
    <xf numFmtId="0" fontId="38" fillId="0" borderId="0" xfId="0" applyFont="1"/>
    <xf numFmtId="0" fontId="36" fillId="0" borderId="0" xfId="0" applyFont="1"/>
    <xf numFmtId="0" fontId="40" fillId="0" borderId="0" xfId="0" applyFont="1"/>
    <xf numFmtId="0" fontId="34" fillId="0" borderId="0" xfId="0" applyFont="1"/>
    <xf numFmtId="0" fontId="42" fillId="0" borderId="0" xfId="0" applyFont="1"/>
    <xf numFmtId="0" fontId="45" fillId="0" borderId="0" xfId="0" applyFont="1"/>
    <xf numFmtId="164" fontId="28" fillId="7" borderId="1" xfId="1" applyNumberFormat="1" applyFont="1" applyFill="1" applyBorder="1"/>
    <xf numFmtId="0" fontId="46" fillId="9" borderId="1" xfId="0" applyFont="1" applyFill="1" applyBorder="1"/>
    <xf numFmtId="0" fontId="28" fillId="5" borderId="2" xfId="0" applyFont="1" applyFill="1" applyBorder="1"/>
    <xf numFmtId="0" fontId="34" fillId="5" borderId="3" xfId="0" applyFont="1" applyFill="1" applyBorder="1"/>
    <xf numFmtId="0" fontId="28" fillId="0" borderId="4" xfId="0" applyFont="1" applyBorder="1"/>
    <xf numFmtId="0" fontId="28" fillId="0" borderId="0" xfId="0" applyFont="1" applyBorder="1"/>
    <xf numFmtId="0" fontId="28" fillId="5" borderId="2" xfId="0" applyFont="1" applyFill="1" applyBorder="1" applyAlignment="1">
      <alignment horizontal="left"/>
    </xf>
    <xf numFmtId="0" fontId="28" fillId="5" borderId="5" xfId="0" applyFont="1" applyFill="1" applyBorder="1"/>
    <xf numFmtId="0" fontId="34" fillId="5" borderId="7" xfId="0" applyFont="1" applyFill="1" applyBorder="1"/>
    <xf numFmtId="164" fontId="28" fillId="8" borderId="3" xfId="1" applyNumberFormat="1" applyFont="1" applyFill="1" applyBorder="1"/>
    <xf numFmtId="164" fontId="28" fillId="7" borderId="6" xfId="1" applyNumberFormat="1" applyFont="1" applyFill="1" applyBorder="1"/>
    <xf numFmtId="0" fontId="46" fillId="9" borderId="6" xfId="0" applyFont="1" applyFill="1" applyBorder="1"/>
    <xf numFmtId="0" fontId="28" fillId="5" borderId="11" xfId="0" applyFont="1" applyFill="1" applyBorder="1"/>
    <xf numFmtId="0" fontId="34" fillId="5" borderId="13" xfId="0" applyFont="1" applyFill="1" applyBorder="1"/>
    <xf numFmtId="44" fontId="44" fillId="0" borderId="0" xfId="2" applyFont="1"/>
    <xf numFmtId="165" fontId="28" fillId="0" borderId="0" xfId="1" applyNumberFormat="1" applyFont="1"/>
    <xf numFmtId="165" fontId="28" fillId="0" borderId="0" xfId="1" applyNumberFormat="1" applyFont="1" applyAlignment="1">
      <alignment horizontal="center"/>
    </xf>
    <xf numFmtId="166" fontId="28" fillId="0" borderId="0" xfId="1" applyNumberFormat="1" applyFont="1"/>
    <xf numFmtId="164" fontId="28" fillId="7" borderId="1" xfId="0" applyNumberFormat="1" applyFont="1" applyFill="1" applyBorder="1"/>
    <xf numFmtId="9" fontId="44" fillId="0" borderId="0" xfId="3" applyFont="1"/>
    <xf numFmtId="165" fontId="44" fillId="0" borderId="0" xfId="1" applyNumberFormat="1" applyFont="1"/>
    <xf numFmtId="0" fontId="39" fillId="0" borderId="0" xfId="0" applyFont="1"/>
    <xf numFmtId="164" fontId="28" fillId="8" borderId="6" xfId="1" applyNumberFormat="1" applyFont="1" applyFill="1" applyBorder="1"/>
    <xf numFmtId="0" fontId="49" fillId="0" borderId="0" xfId="0" applyFont="1" applyBorder="1"/>
    <xf numFmtId="0" fontId="49" fillId="0" borderId="0" xfId="0" applyFont="1"/>
    <xf numFmtId="0" fontId="50" fillId="0" borderId="0" xfId="0" applyFont="1"/>
    <xf numFmtId="0" fontId="0" fillId="12" borderId="0" xfId="0" applyFill="1"/>
    <xf numFmtId="44" fontId="9" fillId="0" borderId="0" xfId="2" applyFont="1"/>
    <xf numFmtId="167" fontId="2" fillId="0" borderId="0" xfId="0" applyNumberFormat="1" applyFont="1"/>
    <xf numFmtId="0" fontId="9" fillId="0" borderId="17" xfId="0" applyFont="1" applyBorder="1"/>
    <xf numFmtId="0" fontId="2" fillId="0" borderId="17" xfId="0" applyFont="1" applyBorder="1"/>
    <xf numFmtId="0" fontId="9" fillId="0" borderId="17" xfId="0" applyFont="1" applyBorder="1" applyAlignment="1">
      <alignment horizontal="right"/>
    </xf>
    <xf numFmtId="44" fontId="36" fillId="13" borderId="13" xfId="2" applyFont="1" applyFill="1" applyBorder="1"/>
    <xf numFmtId="44" fontId="36" fillId="13" borderId="3" xfId="2" applyFont="1" applyFill="1" applyBorder="1"/>
    <xf numFmtId="10" fontId="36" fillId="13" borderId="3" xfId="3" applyNumberFormat="1" applyFont="1" applyFill="1" applyBorder="1"/>
    <xf numFmtId="10" fontId="36" fillId="13" borderId="3" xfId="0" applyNumberFormat="1" applyFont="1" applyFill="1" applyBorder="1"/>
    <xf numFmtId="14" fontId="33" fillId="13" borderId="3" xfId="0" applyNumberFormat="1" applyFont="1" applyFill="1" applyBorder="1"/>
    <xf numFmtId="14" fontId="36" fillId="13" borderId="3" xfId="0" applyNumberFormat="1" applyFont="1" applyFill="1" applyBorder="1"/>
    <xf numFmtId="164" fontId="33" fillId="13" borderId="3" xfId="1" applyNumberFormat="1" applyFont="1" applyFill="1" applyBorder="1" applyAlignment="1">
      <alignment horizontal="center"/>
    </xf>
    <xf numFmtId="168" fontId="28" fillId="6" borderId="1" xfId="2" applyNumberFormat="1" applyFont="1" applyFill="1" applyBorder="1"/>
    <xf numFmtId="168" fontId="28" fillId="6" borderId="6" xfId="0" applyNumberFormat="1" applyFont="1" applyFill="1" applyBorder="1"/>
    <xf numFmtId="0" fontId="0" fillId="14" borderId="0" xfId="0" applyFill="1"/>
    <xf numFmtId="0" fontId="2" fillId="15" borderId="0" xfId="0" applyFont="1" applyFill="1"/>
    <xf numFmtId="0" fontId="9" fillId="15" borderId="0" xfId="0" applyFont="1" applyFill="1"/>
    <xf numFmtId="164" fontId="28" fillId="16" borderId="12" xfId="1" applyNumberFormat="1" applyFont="1" applyFill="1" applyBorder="1"/>
    <xf numFmtId="164" fontId="28" fillId="16" borderId="1" xfId="1" applyNumberFormat="1" applyFont="1" applyFill="1" applyBorder="1"/>
    <xf numFmtId="168" fontId="28" fillId="16" borderId="1" xfId="2" applyNumberFormat="1" applyFont="1" applyFill="1" applyBorder="1"/>
    <xf numFmtId="164" fontId="33" fillId="16" borderId="3" xfId="1" applyNumberFormat="1" applyFont="1" applyFill="1" applyBorder="1"/>
    <xf numFmtId="168" fontId="33" fillId="16" borderId="7" xfId="2" applyNumberFormat="1" applyFont="1" applyFill="1" applyBorder="1" applyAlignment="1">
      <alignment horizontal="center"/>
    </xf>
    <xf numFmtId="0" fontId="51" fillId="0" borderId="0" xfId="0" applyFont="1"/>
    <xf numFmtId="0" fontId="53" fillId="0" borderId="0" xfId="0" applyFont="1"/>
    <xf numFmtId="0" fontId="55" fillId="0" borderId="0" xfId="0" applyFont="1"/>
    <xf numFmtId="10" fontId="4" fillId="0" borderId="0" xfId="3" applyNumberFormat="1" applyFont="1"/>
    <xf numFmtId="0" fontId="56" fillId="2" borderId="0" xfId="0" applyFont="1" applyFill="1"/>
    <xf numFmtId="0" fontId="8" fillId="2" borderId="0" xfId="0" applyFont="1" applyFill="1"/>
    <xf numFmtId="0" fontId="2" fillId="2" borderId="0" xfId="0" applyFont="1" applyFill="1"/>
    <xf numFmtId="0" fontId="27" fillId="2" borderId="0" xfId="0" applyFont="1" applyFill="1"/>
    <xf numFmtId="0" fontId="60" fillId="0" borderId="0" xfId="0" applyFont="1"/>
    <xf numFmtId="0" fontId="63" fillId="0" borderId="0" xfId="0" applyFont="1"/>
    <xf numFmtId="43" fontId="28" fillId="0" borderId="0" xfId="1" applyNumberFormat="1" applyFont="1"/>
    <xf numFmtId="44" fontId="44" fillId="6" borderId="0" xfId="2" applyFont="1" applyFill="1"/>
    <xf numFmtId="43" fontId="28" fillId="6" borderId="0" xfId="1" applyNumberFormat="1" applyFont="1" applyFill="1"/>
    <xf numFmtId="164" fontId="28" fillId="6" borderId="0" xfId="1" applyNumberFormat="1" applyFont="1" applyFill="1"/>
    <xf numFmtId="165" fontId="28" fillId="0" borderId="0" xfId="1" applyNumberFormat="1" applyFont="1" applyAlignment="1">
      <alignment horizontal="left"/>
    </xf>
    <xf numFmtId="167" fontId="28" fillId="0" borderId="0" xfId="2" applyNumberFormat="1" applyFont="1"/>
    <xf numFmtId="43" fontId="28" fillId="3" borderId="0" xfId="1" applyNumberFormat="1" applyFont="1" applyFill="1"/>
    <xf numFmtId="0" fontId="28" fillId="0" borderId="0" xfId="0" applyFont="1" applyAlignment="1">
      <alignment horizontal="left"/>
    </xf>
    <xf numFmtId="0" fontId="55" fillId="17" borderId="0" xfId="0" applyFont="1" applyFill="1"/>
    <xf numFmtId="0" fontId="0" fillId="17" borderId="0" xfId="0" applyFill="1"/>
    <xf numFmtId="0" fontId="2" fillId="17" borderId="0" xfId="0" applyFont="1" applyFill="1"/>
    <xf numFmtId="0" fontId="9" fillId="17" borderId="0" xfId="0" applyFont="1" applyFill="1"/>
    <xf numFmtId="0" fontId="28" fillId="17" borderId="0" xfId="0" applyFont="1" applyFill="1"/>
    <xf numFmtId="165" fontId="28" fillId="17" borderId="0" xfId="1" applyNumberFormat="1" applyFont="1" applyFill="1"/>
    <xf numFmtId="0" fontId="2" fillId="6" borderId="0" xfId="0" applyFont="1" applyFill="1"/>
    <xf numFmtId="43" fontId="28" fillId="0" borderId="0" xfId="0" applyNumberFormat="1" applyFont="1"/>
    <xf numFmtId="0" fontId="0" fillId="6" borderId="0" xfId="0" applyFill="1"/>
    <xf numFmtId="0" fontId="44" fillId="0" borderId="0" xfId="0" applyFont="1"/>
    <xf numFmtId="0" fontId="28" fillId="0" borderId="18" xfId="0" applyFont="1" applyBorder="1"/>
    <xf numFmtId="43" fontId="28" fillId="4" borderId="0" xfId="0" applyNumberFormat="1" applyFont="1" applyFill="1"/>
    <xf numFmtId="0" fontId="28" fillId="4" borderId="0" xfId="0" applyFont="1" applyFill="1"/>
    <xf numFmtId="44" fontId="28" fillId="4" borderId="0" xfId="2" applyFont="1" applyFill="1"/>
    <xf numFmtId="44" fontId="28" fillId="4" borderId="18" xfId="2" applyFont="1" applyFill="1" applyBorder="1"/>
    <xf numFmtId="44" fontId="28" fillId="4" borderId="0" xfId="0" applyNumberFormat="1" applyFont="1" applyFill="1"/>
    <xf numFmtId="164" fontId="44" fillId="4" borderId="0" xfId="1" applyNumberFormat="1" applyFont="1" applyFill="1"/>
    <xf numFmtId="168" fontId="44" fillId="4" borderId="0" xfId="2" applyNumberFormat="1" applyFont="1" applyFill="1"/>
    <xf numFmtId="164" fontId="28" fillId="4" borderId="1" xfId="1" applyNumberFormat="1" applyFont="1" applyFill="1" applyBorder="1"/>
    <xf numFmtId="0" fontId="28" fillId="0" borderId="0" xfId="0" applyFont="1" applyAlignment="1">
      <alignment horizontal="right"/>
    </xf>
    <xf numFmtId="164" fontId="28" fillId="0" borderId="0" xfId="0" applyNumberFormat="1" applyFont="1"/>
    <xf numFmtId="166" fontId="28" fillId="0" borderId="0" xfId="0" applyNumberFormat="1" applyFont="1"/>
    <xf numFmtId="0" fontId="8" fillId="2" borderId="0" xfId="0" applyFont="1" applyFill="1" applyAlignment="1">
      <alignment horizontal="center"/>
    </xf>
    <xf numFmtId="0" fontId="32" fillId="2" borderId="0" xfId="0" applyFont="1" applyFill="1" applyAlignment="1">
      <alignment horizontal="center"/>
    </xf>
    <xf numFmtId="0" fontId="47" fillId="10" borderId="8" xfId="0" applyFont="1" applyFill="1" applyBorder="1" applyAlignment="1">
      <alignment horizontal="center"/>
    </xf>
    <xf numFmtId="0" fontId="47" fillId="10" borderId="10" xfId="0" applyFont="1" applyFill="1" applyBorder="1" applyAlignment="1">
      <alignment horizontal="center"/>
    </xf>
    <xf numFmtId="0" fontId="47" fillId="11" borderId="8" xfId="0" applyFont="1" applyFill="1" applyBorder="1" applyAlignment="1">
      <alignment horizontal="center"/>
    </xf>
    <xf numFmtId="0" fontId="47" fillId="11" borderId="9" xfId="0" applyFont="1" applyFill="1" applyBorder="1" applyAlignment="1">
      <alignment horizontal="center"/>
    </xf>
    <xf numFmtId="0" fontId="47" fillId="11" borderId="10" xfId="0" applyFont="1" applyFill="1" applyBorder="1" applyAlignment="1">
      <alignment horizontal="center"/>
    </xf>
    <xf numFmtId="0" fontId="48" fillId="7" borderId="14" xfId="0" applyFont="1" applyFill="1" applyBorder="1" applyAlignment="1">
      <alignment horizontal="center"/>
    </xf>
    <xf numFmtId="0" fontId="48" fillId="7" borderId="15" xfId="0" applyFont="1" applyFill="1" applyBorder="1" applyAlignment="1">
      <alignment horizontal="center"/>
    </xf>
    <xf numFmtId="0" fontId="48" fillId="8" borderId="15" xfId="0" applyFont="1" applyFill="1" applyBorder="1" applyAlignment="1">
      <alignment horizontal="center"/>
    </xf>
    <xf numFmtId="0" fontId="48" fillId="8" borderId="16" xfId="0" applyFont="1" applyFill="1" applyBorder="1" applyAlignment="1">
      <alignment horizontal="center"/>
    </xf>
    <xf numFmtId="0" fontId="47" fillId="10" borderId="9"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00FFFF"/>
      <color rgb="FFFFCCFF"/>
      <color rgb="FF66FF33"/>
      <color rgb="FF66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Lognormal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'The Basics'!$AE$2:$AE$29</c:f>
              <c:numCache>
                <c:formatCode>General</c:formatCode>
                <c:ptCount val="2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numCache>
            </c:numRef>
          </c:cat>
          <c:val>
            <c:numRef>
              <c:f>'The Basics'!$AF$2:$AF$29</c:f>
              <c:numCache>
                <c:formatCode>General</c:formatCode>
                <c:ptCount val="28"/>
                <c:pt idx="0">
                  <c:v>0</c:v>
                </c:pt>
                <c:pt idx="1">
                  <c:v>0.5</c:v>
                </c:pt>
                <c:pt idx="2">
                  <c:v>1</c:v>
                </c:pt>
                <c:pt idx="3">
                  <c:v>2</c:v>
                </c:pt>
                <c:pt idx="4">
                  <c:v>4</c:v>
                </c:pt>
                <c:pt idx="5">
                  <c:v>6</c:v>
                </c:pt>
                <c:pt idx="6">
                  <c:v>8</c:v>
                </c:pt>
                <c:pt idx="7">
                  <c:v>10</c:v>
                </c:pt>
                <c:pt idx="8">
                  <c:v>11</c:v>
                </c:pt>
                <c:pt idx="9">
                  <c:v>12</c:v>
                </c:pt>
                <c:pt idx="10">
                  <c:v>12</c:v>
                </c:pt>
                <c:pt idx="11">
                  <c:v>11</c:v>
                </c:pt>
                <c:pt idx="12">
                  <c:v>10</c:v>
                </c:pt>
                <c:pt idx="13">
                  <c:v>10</c:v>
                </c:pt>
                <c:pt idx="14">
                  <c:v>9</c:v>
                </c:pt>
                <c:pt idx="15">
                  <c:v>8</c:v>
                </c:pt>
                <c:pt idx="16">
                  <c:v>7</c:v>
                </c:pt>
                <c:pt idx="17">
                  <c:v>6</c:v>
                </c:pt>
                <c:pt idx="18">
                  <c:v>5</c:v>
                </c:pt>
                <c:pt idx="19">
                  <c:v>4</c:v>
                </c:pt>
                <c:pt idx="20">
                  <c:v>3</c:v>
                </c:pt>
                <c:pt idx="21">
                  <c:v>2</c:v>
                </c:pt>
                <c:pt idx="22">
                  <c:v>2</c:v>
                </c:pt>
                <c:pt idx="23">
                  <c:v>1</c:v>
                </c:pt>
                <c:pt idx="24">
                  <c:v>1</c:v>
                </c:pt>
                <c:pt idx="25">
                  <c:v>1</c:v>
                </c:pt>
                <c:pt idx="26">
                  <c:v>0</c:v>
                </c:pt>
                <c:pt idx="27">
                  <c:v>0</c:v>
                </c:pt>
              </c:numCache>
            </c:numRef>
          </c:val>
          <c:extLst>
            <c:ext xmlns:c16="http://schemas.microsoft.com/office/drawing/2014/chart" uri="{C3380CC4-5D6E-409C-BE32-E72D297353CC}">
              <c16:uniqueId val="{00000000-C197-4318-AC5F-7DECE1BF00E2}"/>
            </c:ext>
          </c:extLst>
        </c:ser>
        <c:dLbls>
          <c:showLegendKey val="0"/>
          <c:showVal val="0"/>
          <c:showCatName val="0"/>
          <c:showSerName val="0"/>
          <c:showPercent val="0"/>
          <c:showBubbleSize val="0"/>
        </c:dLbls>
        <c:gapWidth val="219"/>
        <c:overlap val="-27"/>
        <c:axId val="753348248"/>
        <c:axId val="753346280"/>
      </c:barChart>
      <c:catAx>
        <c:axId val="753348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346280"/>
        <c:crosses val="autoZero"/>
        <c:auto val="1"/>
        <c:lblAlgn val="ctr"/>
        <c:lblOffset val="100"/>
        <c:noMultiLvlLbl val="0"/>
      </c:catAx>
      <c:valAx>
        <c:axId val="7533462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53348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Change</a:t>
            </a:r>
            <a:r>
              <a:rPr lang="en-US" baseline="0"/>
              <a:t> in </a:t>
            </a:r>
          </a:p>
          <a:p>
            <a:pPr>
              <a:defRPr/>
            </a:pPr>
            <a:r>
              <a:rPr lang="en-US"/>
              <a:t>Delta with a Change</a:t>
            </a:r>
            <a:r>
              <a:rPr lang="en-US" baseline="0"/>
              <a:t> in Underlying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rgbClr val="66FFCC"/>
              </a:solidFill>
              <a:round/>
            </a:ln>
            <a:effectLst>
              <a:outerShdw blurRad="57150" dist="19050" dir="5400000" algn="ctr" rotWithShape="0">
                <a:srgbClr val="000000">
                  <a:alpha val="63000"/>
                </a:srgbClr>
              </a:outerShdw>
            </a:effectLst>
          </c:spPr>
          <c:marker>
            <c:symbol val="none"/>
          </c:marker>
          <c:cat>
            <c:numRef>
              <c:f>'Dividends and The Greeks'!$S$6:$S$31</c:f>
              <c:numCache>
                <c:formatCode>_("$"* #,##0.00_);_("$"* \(#,##0.00\);_("$"* "-"??_);_(@_)</c:formatCode>
                <c:ptCount val="26"/>
                <c:pt idx="0">
                  <c:v>2.5</c:v>
                </c:pt>
                <c:pt idx="1">
                  <c:v>5</c:v>
                </c:pt>
                <c:pt idx="2">
                  <c:v>7.5</c:v>
                </c:pt>
                <c:pt idx="3">
                  <c:v>10</c:v>
                </c:pt>
                <c:pt idx="4">
                  <c:v>12.5</c:v>
                </c:pt>
                <c:pt idx="5">
                  <c:v>15</c:v>
                </c:pt>
                <c:pt idx="6">
                  <c:v>17.5</c:v>
                </c:pt>
                <c:pt idx="7">
                  <c:v>20</c:v>
                </c:pt>
                <c:pt idx="8">
                  <c:v>22.5</c:v>
                </c:pt>
                <c:pt idx="9">
                  <c:v>25</c:v>
                </c:pt>
                <c:pt idx="10">
                  <c:v>27.5</c:v>
                </c:pt>
                <c:pt idx="11">
                  <c:v>30</c:v>
                </c:pt>
                <c:pt idx="12">
                  <c:v>32.5</c:v>
                </c:pt>
                <c:pt idx="13">
                  <c:v>35</c:v>
                </c:pt>
                <c:pt idx="14">
                  <c:v>37.5</c:v>
                </c:pt>
                <c:pt idx="15">
                  <c:v>40</c:v>
                </c:pt>
                <c:pt idx="16">
                  <c:v>42.5</c:v>
                </c:pt>
                <c:pt idx="17">
                  <c:v>45</c:v>
                </c:pt>
                <c:pt idx="18">
                  <c:v>47.5</c:v>
                </c:pt>
                <c:pt idx="19">
                  <c:v>50</c:v>
                </c:pt>
                <c:pt idx="20">
                  <c:v>52.5</c:v>
                </c:pt>
                <c:pt idx="21">
                  <c:v>55</c:v>
                </c:pt>
                <c:pt idx="22">
                  <c:v>57.5</c:v>
                </c:pt>
                <c:pt idx="23">
                  <c:v>60</c:v>
                </c:pt>
                <c:pt idx="24">
                  <c:v>62.5</c:v>
                </c:pt>
                <c:pt idx="25">
                  <c:v>65</c:v>
                </c:pt>
              </c:numCache>
            </c:numRef>
          </c:cat>
          <c:val>
            <c:numRef>
              <c:f>'Dividends and The Greeks'!$T$6:$T$31</c:f>
              <c:numCache>
                <c:formatCode>_(* #,##0.0000_);_(* \(#,##0.0000\);_(* "-"??_);_(@_)</c:formatCode>
                <c:ptCount val="26"/>
                <c:pt idx="0">
                  <c:v>-1</c:v>
                </c:pt>
                <c:pt idx="1">
                  <c:v>-1</c:v>
                </c:pt>
                <c:pt idx="2">
                  <c:v>-0.99999999990819266</c:v>
                </c:pt>
                <c:pt idx="3">
                  <c:v>-0.99999935509975968</c:v>
                </c:pt>
                <c:pt idx="4">
                  <c:v>-0.99986996119130955</c:v>
                </c:pt>
                <c:pt idx="5">
                  <c:v>-0.996324227994411</c:v>
                </c:pt>
                <c:pt idx="6">
                  <c:v>-0.9684846407720139</c:v>
                </c:pt>
                <c:pt idx="7">
                  <c:v>-0.87438144378011751</c:v>
                </c:pt>
                <c:pt idx="8">
                  <c:v>-0.69834691398568438</c:v>
                </c:pt>
                <c:pt idx="9">
                  <c:v>-0.48331200357092485</c:v>
                </c:pt>
                <c:pt idx="10">
                  <c:v>-0.29123629854219413</c:v>
                </c:pt>
                <c:pt idx="11">
                  <c:v>-0.15541455168094531</c:v>
                </c:pt>
                <c:pt idx="12">
                  <c:v>-7.4926179300677465E-2</c:v>
                </c:pt>
                <c:pt idx="13">
                  <c:v>-3.3253240704195441E-2</c:v>
                </c:pt>
                <c:pt idx="14">
                  <c:v>-1.3808782847761214E-2</c:v>
                </c:pt>
                <c:pt idx="15">
                  <c:v>-5.4385953535074361E-3</c:v>
                </c:pt>
                <c:pt idx="16">
                  <c:v>-2.0542762647659529E-3</c:v>
                </c:pt>
                <c:pt idx="17">
                  <c:v>-7.5094669900788169E-4</c:v>
                </c:pt>
                <c:pt idx="18">
                  <c:v>-2.6763438963550712E-4</c:v>
                </c:pt>
                <c:pt idx="19">
                  <c:v>-9.3555134790701544E-5</c:v>
                </c:pt>
                <c:pt idx="20">
                  <c:v>-3.223423313869489E-5</c:v>
                </c:pt>
                <c:pt idx="21">
                  <c:v>-1.0990956742507052E-5</c:v>
                </c:pt>
                <c:pt idx="22">
                  <c:v>-3.7209507385282947E-6</c:v>
                </c:pt>
                <c:pt idx="23">
                  <c:v>-1.2541538756405402E-6</c:v>
                </c:pt>
                <c:pt idx="24">
                  <c:v>-4.2179154724486523E-7</c:v>
                </c:pt>
                <c:pt idx="25">
                  <c:v>-1.4180703733490674E-7</c:v>
                </c:pt>
              </c:numCache>
            </c:numRef>
          </c:val>
          <c:smooth val="0"/>
          <c:extLst>
            <c:ext xmlns:c16="http://schemas.microsoft.com/office/drawing/2014/chart" uri="{C3380CC4-5D6E-409C-BE32-E72D297353CC}">
              <c16:uniqueId val="{00000000-CC02-4852-97B7-071184A3C4E0}"/>
            </c:ext>
          </c:extLst>
        </c:ser>
        <c:dLbls>
          <c:showLegendKey val="0"/>
          <c:showVal val="0"/>
          <c:showCatName val="0"/>
          <c:showSerName val="0"/>
          <c:showPercent val="0"/>
          <c:showBubbleSize val="0"/>
        </c:dLbls>
        <c:smooth val="0"/>
        <c:axId val="762276272"/>
        <c:axId val="762273976"/>
      </c:lineChart>
      <c:catAx>
        <c:axId val="7622762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Underlying Stock Price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2273976"/>
        <c:crosses val="autoZero"/>
        <c:auto val="1"/>
        <c:lblAlgn val="ctr"/>
        <c:lblOffset val="100"/>
        <c:noMultiLvlLbl val="0"/>
      </c:catAx>
      <c:valAx>
        <c:axId val="7622739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Delta of the Option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00_);_(* \(#,##0.0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22762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Premium with Change in Volatility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'Dividends and The Greeks'!$AB$6:$AB$31</c:f>
              <c:numCache>
                <c:formatCode>0%</c:formatCode>
                <c:ptCount val="26"/>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pt idx="19">
                  <c:v>1</c:v>
                </c:pt>
                <c:pt idx="20">
                  <c:v>1.05</c:v>
                </c:pt>
                <c:pt idx="21">
                  <c:v>1.1000000000000001</c:v>
                </c:pt>
                <c:pt idx="22">
                  <c:v>1.1499999999999999</c:v>
                </c:pt>
                <c:pt idx="23">
                  <c:v>1.2</c:v>
                </c:pt>
                <c:pt idx="24">
                  <c:v>1.25</c:v>
                </c:pt>
                <c:pt idx="25">
                  <c:v>1.3</c:v>
                </c:pt>
              </c:numCache>
            </c:numRef>
          </c:xVal>
          <c:yVal>
            <c:numRef>
              <c:f>'Dividends and The Greeks'!$AC$6:$AC$31</c:f>
              <c:numCache>
                <c:formatCode>"$"#,##0.00</c:formatCode>
                <c:ptCount val="26"/>
                <c:pt idx="0">
                  <c:v>1.312040160612522</c:v>
                </c:pt>
                <c:pt idx="1">
                  <c:v>1.3925491995050656</c:v>
                </c:pt>
                <c:pt idx="2">
                  <c:v>1.5538710545980337</c:v>
                </c:pt>
                <c:pt idx="3">
                  <c:v>1.7498198264864371</c:v>
                </c:pt>
                <c:pt idx="4">
                  <c:v>1.9617571569579066</c:v>
                </c:pt>
                <c:pt idx="5">
                  <c:v>2.1820996150565275</c:v>
                </c:pt>
                <c:pt idx="6">
                  <c:v>2.4072916365745396</c:v>
                </c:pt>
                <c:pt idx="7">
                  <c:v>2.6354571463930121</c:v>
                </c:pt>
                <c:pt idx="8">
                  <c:v>2.8655103459920621</c:v>
                </c:pt>
                <c:pt idx="9">
                  <c:v>3.0967745299483624</c:v>
                </c:pt>
                <c:pt idx="10">
                  <c:v>3.3288013202038158</c:v>
                </c:pt>
                <c:pt idx="11">
                  <c:v>3.5612777156305988</c:v>
                </c:pt>
                <c:pt idx="12">
                  <c:v>3.7939750551260847</c:v>
                </c:pt>
                <c:pt idx="13">
                  <c:v>4.0267194389874987</c:v>
                </c:pt>
                <c:pt idx="14">
                  <c:v>4.2593737950383019</c:v>
                </c:pt>
                <c:pt idx="15">
                  <c:v>4.4918265815678531</c:v>
                </c:pt>
                <c:pt idx="16">
                  <c:v>4.723984434308532</c:v>
                </c:pt>
                <c:pt idx="17">
                  <c:v>4.9557672432095039</c:v>
                </c:pt>
                <c:pt idx="18">
                  <c:v>5.1871047738270235</c:v>
                </c:pt>
                <c:pt idx="19">
                  <c:v>5.4179342980439742</c:v>
                </c:pt>
                <c:pt idx="20">
                  <c:v>5.6481989006053084</c:v>
                </c:pt>
                <c:pt idx="21">
                  <c:v>5.8778462480880762</c:v>
                </c:pt>
                <c:pt idx="22">
                  <c:v>6.106827680510742</c:v>
                </c:pt>
                <c:pt idx="23">
                  <c:v>6.335097532022786</c:v>
                </c:pt>
                <c:pt idx="24">
                  <c:v>6.5626126168414558</c:v>
                </c:pt>
                <c:pt idx="25">
                  <c:v>6.7893318361144921</c:v>
                </c:pt>
              </c:numCache>
            </c:numRef>
          </c:yVal>
          <c:smooth val="0"/>
          <c:extLst>
            <c:ext xmlns:c16="http://schemas.microsoft.com/office/drawing/2014/chart" uri="{C3380CC4-5D6E-409C-BE32-E72D297353CC}">
              <c16:uniqueId val="{00000000-B5E4-4629-8567-858A17A396E8}"/>
            </c:ext>
          </c:extLst>
        </c:ser>
        <c:dLbls>
          <c:showLegendKey val="0"/>
          <c:showVal val="0"/>
          <c:showCatName val="0"/>
          <c:showSerName val="0"/>
          <c:showPercent val="0"/>
          <c:showBubbleSize val="0"/>
        </c:dLbls>
        <c:axId val="759900024"/>
        <c:axId val="759900680"/>
      </c:scatterChart>
      <c:valAx>
        <c:axId val="7599000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9900680"/>
        <c:crosses val="autoZero"/>
        <c:crossBetween val="midCat"/>
      </c:valAx>
      <c:valAx>
        <c:axId val="75990068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9900024"/>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Theta</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'Dividends and The Greeks'!$Y$6:$Y$43</c:f>
              <c:numCache>
                <c:formatCode>_(* #,##0.000_);_(* \(#,##0.000\);_(* "-"??_);_(@_)</c:formatCode>
                <c:ptCount val="38"/>
                <c:pt idx="0">
                  <c:v>1.0958904109589041E-2</c:v>
                </c:pt>
                <c:pt idx="1">
                  <c:v>1.643835616438356E-2</c:v>
                </c:pt>
                <c:pt idx="2">
                  <c:v>2.1917808219178082E-2</c:v>
                </c:pt>
                <c:pt idx="3">
                  <c:v>2.7397260273972601E-2</c:v>
                </c:pt>
                <c:pt idx="4">
                  <c:v>3.287671232876712E-2</c:v>
                </c:pt>
                <c:pt idx="5">
                  <c:v>3.8356164383561646E-2</c:v>
                </c:pt>
                <c:pt idx="6">
                  <c:v>4.3835616438356165E-2</c:v>
                </c:pt>
                <c:pt idx="7">
                  <c:v>4.9315068493150684E-2</c:v>
                </c:pt>
                <c:pt idx="8">
                  <c:v>5.4794520547945202E-2</c:v>
                </c:pt>
                <c:pt idx="9">
                  <c:v>6.0273972602739728E-2</c:v>
                </c:pt>
                <c:pt idx="10">
                  <c:v>6.575342465753424E-2</c:v>
                </c:pt>
                <c:pt idx="11">
                  <c:v>7.1232876712328766E-2</c:v>
                </c:pt>
                <c:pt idx="12">
                  <c:v>7.6712328767123292E-2</c:v>
                </c:pt>
                <c:pt idx="13">
                  <c:v>8.2191780821917804E-2</c:v>
                </c:pt>
                <c:pt idx="14">
                  <c:v>8.7671232876712329E-2</c:v>
                </c:pt>
                <c:pt idx="15">
                  <c:v>9.3150684931506855E-2</c:v>
                </c:pt>
                <c:pt idx="16">
                  <c:v>9.8630136986301367E-2</c:v>
                </c:pt>
                <c:pt idx="17">
                  <c:v>0.10410958904109589</c:v>
                </c:pt>
                <c:pt idx="18">
                  <c:v>0.1095890410958904</c:v>
                </c:pt>
                <c:pt idx="19">
                  <c:v>0.11506849315068493</c:v>
                </c:pt>
                <c:pt idx="20">
                  <c:v>0.12054794520547946</c:v>
                </c:pt>
                <c:pt idx="21">
                  <c:v>0.12602739726027398</c:v>
                </c:pt>
                <c:pt idx="22">
                  <c:v>0.13150684931506848</c:v>
                </c:pt>
                <c:pt idx="23">
                  <c:v>0.13698630136986301</c:v>
                </c:pt>
                <c:pt idx="24">
                  <c:v>0.14246575342465753</c:v>
                </c:pt>
                <c:pt idx="25">
                  <c:v>0.14794520547945206</c:v>
                </c:pt>
                <c:pt idx="26">
                  <c:v>0.15342465753424658</c:v>
                </c:pt>
                <c:pt idx="27">
                  <c:v>0.15890410958904111</c:v>
                </c:pt>
                <c:pt idx="28">
                  <c:v>0.16438356164383561</c:v>
                </c:pt>
                <c:pt idx="29">
                  <c:v>0.16986301369863013</c:v>
                </c:pt>
                <c:pt idx="30">
                  <c:v>0.17534246575342466</c:v>
                </c:pt>
                <c:pt idx="31">
                  <c:v>0.18082191780821918</c:v>
                </c:pt>
                <c:pt idx="32">
                  <c:v>0.18630136986301371</c:v>
                </c:pt>
                <c:pt idx="33">
                  <c:v>0.19178082191780821</c:v>
                </c:pt>
                <c:pt idx="34">
                  <c:v>0.19726027397260273</c:v>
                </c:pt>
                <c:pt idx="35">
                  <c:v>0.20273972602739726</c:v>
                </c:pt>
                <c:pt idx="36">
                  <c:v>0.20821917808219179</c:v>
                </c:pt>
                <c:pt idx="37">
                  <c:v>0.21369863013698631</c:v>
                </c:pt>
              </c:numCache>
            </c:numRef>
          </c:cat>
          <c:val>
            <c:numRef>
              <c:f>'Dividends and The Greeks'!$Z$6:$Z$43</c:f>
              <c:numCache>
                <c:formatCode>_(* #,##0.00000_);_(* \(#,##0.00000\);_(* "-"??_);_(@_)</c:formatCode>
                <c:ptCount val="38"/>
                <c:pt idx="0">
                  <c:v>-2.5519820771691445E-2</c:v>
                </c:pt>
                <c:pt idx="1">
                  <c:v>-2.5456414020902089E-2</c:v>
                </c:pt>
                <c:pt idx="2">
                  <c:v>-2.4318080561586426E-2</c:v>
                </c:pt>
                <c:pt idx="3">
                  <c:v>-2.3035804872596273E-2</c:v>
                </c:pt>
                <c:pt idx="4">
                  <c:v>-2.1824749383993571E-2</c:v>
                </c:pt>
                <c:pt idx="5">
                  <c:v>-2.0730818802516846E-2</c:v>
                </c:pt>
                <c:pt idx="6">
                  <c:v>-1.975415273332104E-2</c:v>
                </c:pt>
                <c:pt idx="7">
                  <c:v>-1.8882785410174241E-2</c:v>
                </c:pt>
                <c:pt idx="8">
                  <c:v>-1.8102740236366401E-2</c:v>
                </c:pt>
                <c:pt idx="9">
                  <c:v>-1.7401060498617449E-2</c:v>
                </c:pt>
                <c:pt idx="10">
                  <c:v>-1.6766560389508085E-2</c:v>
                </c:pt>
                <c:pt idx="11">
                  <c:v>-1.6189831536706233E-2</c:v>
                </c:pt>
                <c:pt idx="12">
                  <c:v>-1.5663028360750064E-2</c:v>
                </c:pt>
                <c:pt idx="13">
                  <c:v>-1.5179613748506675E-2</c:v>
                </c:pt>
                <c:pt idx="14">
                  <c:v>-1.473412495267421E-2</c:v>
                </c:pt>
                <c:pt idx="15">
                  <c:v>-1.4321975518854007E-2</c:v>
                </c:pt>
                <c:pt idx="16">
                  <c:v>-1.393929343493989E-2</c:v>
                </c:pt>
                <c:pt idx="17">
                  <c:v>-1.3582790801625331E-2</c:v>
                </c:pt>
                <c:pt idx="18">
                  <c:v>-1.3249659408033151E-2</c:v>
                </c:pt>
                <c:pt idx="19">
                  <c:v>-1.2937487061570189E-2</c:v>
                </c:pt>
                <c:pt idx="20">
                  <c:v>-1.2644190362929729E-2</c:v>
                </c:pt>
                <c:pt idx="21">
                  <c:v>-1.2367960464689135E-2</c:v>
                </c:pt>
                <c:pt idx="22">
                  <c:v>-1.210721908503264E-2</c:v>
                </c:pt>
                <c:pt idx="23">
                  <c:v>-1.1860582643736611E-2</c:v>
                </c:pt>
                <c:pt idx="24">
                  <c:v>-1.1626832857327907E-2</c:v>
                </c:pt>
                <c:pt idx="25">
                  <c:v>-1.140489249558903E-2</c:v>
                </c:pt>
                <c:pt idx="26">
                  <c:v>-1.1193805283827542E-2</c:v>
                </c:pt>
                <c:pt idx="27">
                  <c:v>-1.0992719153069362E-2</c:v>
                </c:pt>
                <c:pt idx="28">
                  <c:v>-1.0800872208504946E-2</c:v>
                </c:pt>
                <c:pt idx="29">
                  <c:v>-1.0617580916761672E-2</c:v>
                </c:pt>
                <c:pt idx="30">
                  <c:v>-1.0442230113832664E-2</c:v>
                </c:pt>
                <c:pt idx="31">
                  <c:v>-1.0274264514560759E-2</c:v>
                </c:pt>
                <c:pt idx="32">
                  <c:v>-1.0113181466614996E-2</c:v>
                </c:pt>
                <c:pt idx="33">
                  <c:v>-9.9585247408144791E-3</c:v>
                </c:pt>
                <c:pt idx="34">
                  <c:v>-9.8098791884209426E-3</c:v>
                </c:pt>
                <c:pt idx="35">
                  <c:v>-9.6668661268973378E-3</c:v>
                </c:pt>
                <c:pt idx="36">
                  <c:v>-9.5291393403438632E-3</c:v>
                </c:pt>
                <c:pt idx="37">
                  <c:v>-9.3963816007009999E-3</c:v>
                </c:pt>
              </c:numCache>
            </c:numRef>
          </c:val>
          <c:smooth val="0"/>
          <c:extLst>
            <c:ext xmlns:c16="http://schemas.microsoft.com/office/drawing/2014/chart" uri="{C3380CC4-5D6E-409C-BE32-E72D297353CC}">
              <c16:uniqueId val="{00000000-B207-4A11-87F5-328EFE9F778A}"/>
            </c:ext>
          </c:extLst>
        </c:ser>
        <c:dLbls>
          <c:showLegendKey val="0"/>
          <c:showVal val="0"/>
          <c:showCatName val="0"/>
          <c:showSerName val="0"/>
          <c:showPercent val="0"/>
          <c:showBubbleSize val="0"/>
        </c:dLbls>
        <c:smooth val="0"/>
        <c:axId val="1162015528"/>
        <c:axId val="1162018152"/>
      </c:lineChart>
      <c:catAx>
        <c:axId val="1162015528"/>
        <c:scaling>
          <c:orientation val="minMax"/>
        </c:scaling>
        <c:delete val="0"/>
        <c:axPos val="b"/>
        <c:numFmt formatCode="_(* #,##0.000_);_(* \(#,##0.000\);_(* &quot;-&quot;??_);_(@_)"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2018152"/>
        <c:crosses val="autoZero"/>
        <c:auto val="1"/>
        <c:lblAlgn val="ctr"/>
        <c:lblOffset val="100"/>
        <c:noMultiLvlLbl val="0"/>
      </c:catAx>
      <c:valAx>
        <c:axId val="1162018152"/>
        <c:scaling>
          <c:orientation val="minMax"/>
        </c:scaling>
        <c:delete val="0"/>
        <c:axPos val="l"/>
        <c:majorGridlines>
          <c:spPr>
            <a:ln w="9525" cap="flat" cmpd="sng" algn="ctr">
              <a:solidFill>
                <a:schemeClr val="lt1">
                  <a:lumMod val="95000"/>
                  <a:alpha val="10000"/>
                </a:schemeClr>
              </a:solidFill>
              <a:round/>
            </a:ln>
            <a:effectLst/>
          </c:spPr>
        </c:majorGridlines>
        <c:numFmt formatCode="_(* #,##0.00000_);_(* \(#,##0.00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20155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Gamma</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'Dividends and The Greeks'!$V$6:$V$31</c:f>
              <c:numCache>
                <c:formatCode>_("$"* #,##0.00_);_("$"* \(#,##0.00\);_("$"* "-"??_);_(@_)</c:formatCode>
                <c:ptCount val="26"/>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numCache>
            </c:numRef>
          </c:xVal>
          <c:yVal>
            <c:numRef>
              <c:f>'Dividends and The Greeks'!$W$6:$W$31</c:f>
              <c:numCache>
                <c:formatCode>_(* #,##0.00_);_(* \(#,##0.00\);_(* "-"??_);_(@_)</c:formatCode>
                <c:ptCount val="26"/>
                <c:pt idx="0">
                  <c:v>1.7298177286989869E-6</c:v>
                </c:pt>
                <c:pt idx="1">
                  <c:v>9.9253352590284016E-5</c:v>
                </c:pt>
                <c:pt idx="2">
                  <c:v>1.4583593460796775E-3</c:v>
                </c:pt>
                <c:pt idx="3">
                  <c:v>8.6687767849253361E-3</c:v>
                </c:pt>
                <c:pt idx="4">
                  <c:v>2.7428558451169208E-2</c:v>
                </c:pt>
                <c:pt idx="5">
                  <c:v>5.5041822188230907E-2</c:v>
                </c:pt>
                <c:pt idx="6">
                  <c:v>7.8772382261855858E-2</c:v>
                </c:pt>
                <c:pt idx="7">
                  <c:v>8.722933321460706E-2</c:v>
                </c:pt>
                <c:pt idx="8">
                  <c:v>7.9239047193606596E-2</c:v>
                </c:pt>
                <c:pt idx="9">
                  <c:v>6.1639109406649864E-2</c:v>
                </c:pt>
                <c:pt idx="10">
                  <c:v>4.2404696341279094E-2</c:v>
                </c:pt>
                <c:pt idx="11">
                  <c:v>2.6442990977103734E-2</c:v>
                </c:pt>
                <c:pt idx="12">
                  <c:v>1.5235223802528312E-2</c:v>
                </c:pt>
                <c:pt idx="13">
                  <c:v>8.2330116800664096E-3</c:v>
                </c:pt>
                <c:pt idx="14">
                  <c:v>4.2231486045414077E-3</c:v>
                </c:pt>
                <c:pt idx="15">
                  <c:v>2.0761514558613851E-3</c:v>
                </c:pt>
                <c:pt idx="16">
                  <c:v>9.8586058066412298E-4</c:v>
                </c:pt>
                <c:pt idx="17">
                  <c:v>4.5506870500695276E-4</c:v>
                </c:pt>
                <c:pt idx="18">
                  <c:v>2.0527015022615971E-4</c:v>
                </c:pt>
                <c:pt idx="19">
                  <c:v>9.0876938968662699E-5</c:v>
                </c:pt>
                <c:pt idx="20">
                  <c:v>3.9631216689169301E-5</c:v>
                </c:pt>
                <c:pt idx="21">
                  <c:v>1.7076458816472527E-5</c:v>
                </c:pt>
                <c:pt idx="22">
                  <c:v>7.2886375942727317E-6</c:v>
                </c:pt>
                <c:pt idx="23">
                  <c:v>3.0883174204995472E-6</c:v>
                </c:pt>
                <c:pt idx="24">
                  <c:v>1.3014288599998228E-6</c:v>
                </c:pt>
                <c:pt idx="25">
                  <c:v>5.4628410945773292E-7</c:v>
                </c:pt>
              </c:numCache>
            </c:numRef>
          </c:yVal>
          <c:smooth val="0"/>
          <c:extLst>
            <c:ext xmlns:c16="http://schemas.microsoft.com/office/drawing/2014/chart" uri="{C3380CC4-5D6E-409C-BE32-E72D297353CC}">
              <c16:uniqueId val="{00000000-4A19-4CA9-A8FB-1024D36B5A2B}"/>
            </c:ext>
          </c:extLst>
        </c:ser>
        <c:dLbls>
          <c:showLegendKey val="0"/>
          <c:showVal val="0"/>
          <c:showCatName val="0"/>
          <c:showSerName val="0"/>
          <c:showPercent val="0"/>
          <c:showBubbleSize val="0"/>
        </c:dLbls>
        <c:axId val="1168638112"/>
        <c:axId val="1168642376"/>
      </c:scatterChart>
      <c:valAx>
        <c:axId val="1168638112"/>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_(&quot;$&quot;* #,##0.00_);_(&quot;$&quot;* \(#,##0.00\);_(&quot;$&quot;* &quot;-&quot;??_);_(@_)"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642376"/>
        <c:crosses val="autoZero"/>
        <c:crossBetween val="midCat"/>
      </c:valAx>
      <c:valAx>
        <c:axId val="116864237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_(* #,##0.00_);_(* \(#,##0.00\);_(* &quot;-&quot;??_);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638112"/>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milnepublishing.geneseo.edu/natural-resources-biometrics/chapter/chapter-1-descriptive-statistics-and-the-normal-distribution/" TargetMode="External"/><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19049</xdr:colOff>
      <xdr:row>4</xdr:row>
      <xdr:rowOff>304798</xdr:rowOff>
    </xdr:from>
    <xdr:ext cx="8886826" cy="18554702"/>
    <xdr:sp macro="" textlink="">
      <xdr:nvSpPr>
        <xdr:cNvPr id="2" name="TextBox 1">
          <a:extLst>
            <a:ext uri="{FF2B5EF4-FFF2-40B4-BE49-F238E27FC236}">
              <a16:creationId xmlns:a16="http://schemas.microsoft.com/office/drawing/2014/main" id="{9B6FB295-BB64-400F-BF88-1A24979E0C3F}"/>
            </a:ext>
          </a:extLst>
        </xdr:cNvPr>
        <xdr:cNvSpPr txBox="1"/>
      </xdr:nvSpPr>
      <xdr:spPr>
        <a:xfrm>
          <a:off x="19049" y="1304923"/>
          <a:ext cx="8886826" cy="18554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The normal distribution is also referred to as Gaussian or Gauss distribution. The distribution is widely used in natural and social sciences. It is made relevant by the </a:t>
          </a:r>
          <a:r>
            <a:rPr lang="en-US" sz="1400">
              <a:hlinkClick xmlns:r="http://schemas.openxmlformats.org/officeDocument/2006/relationships" r:id=""/>
            </a:rPr>
            <a:t>Central Limit Theorem</a:t>
          </a:r>
          <a:r>
            <a:rPr lang="en-US" sz="1400"/>
            <a:t>, which states that the averages obtained from independent, identically distributed </a:t>
          </a:r>
          <a:r>
            <a:rPr lang="en-US" sz="1400">
              <a:hlinkClick xmlns:r="http://schemas.openxmlformats.org/officeDocument/2006/relationships" r:id=""/>
            </a:rPr>
            <a:t>random variables</a:t>
          </a:r>
          <a:r>
            <a:rPr lang="en-US" sz="1400"/>
            <a:t> tend to form normal d</a:t>
          </a:r>
        </a:p>
        <a:p>
          <a:r>
            <a:rPr lang="en-US" sz="1400"/>
            <a:t>distributions, regardless of the type of distributions they are sampled from.</a:t>
          </a:r>
        </a:p>
        <a:p>
          <a:r>
            <a:rPr lang="en-US" sz="1400" b="1"/>
            <a:t>Shape of Normal Distribution</a:t>
          </a:r>
        </a:p>
        <a:p>
          <a:r>
            <a:rPr lang="en-US" sz="1400"/>
            <a:t>A normal distribution is symmetric from the peak of the curve, where the </a:t>
          </a:r>
          <a:r>
            <a:rPr lang="en-US" sz="1400">
              <a:hlinkClick xmlns:r="http://schemas.openxmlformats.org/officeDocument/2006/relationships" r:id=""/>
            </a:rPr>
            <a:t>mean</a:t>
          </a:r>
          <a:r>
            <a:rPr lang="en-US" sz="1400"/>
            <a:t> is. This means that most of the observed data is clustered near the mean, while the data become less frequent when farther away from the mean. The resultant graph appears as bell-shaped where the mean, median, and </a:t>
          </a:r>
          <a:r>
            <a:rPr lang="en-US" sz="1400">
              <a:hlinkClick xmlns:r="http://schemas.openxmlformats.org/officeDocument/2006/relationships" r:id=""/>
            </a:rPr>
            <a:t>mode</a:t>
          </a:r>
          <a:r>
            <a:rPr lang="en-US" sz="1400"/>
            <a:t> are of the same values and appear at the peak of the curve.</a:t>
          </a:r>
        </a:p>
        <a:p>
          <a:r>
            <a:rPr lang="en-US" sz="1400"/>
            <a:t>The graph is a perfect symmetry, such that, if you fold it at the middle, you will get two equal halves since one-half of the observable data points fall on each side of the graph.</a:t>
          </a:r>
        </a:p>
        <a:p>
          <a:r>
            <a:rPr lang="en-US" sz="1400"/>
            <a:t> </a:t>
          </a:r>
        </a:p>
        <a:p>
          <a:r>
            <a:rPr lang="en-US" sz="1400" b="1"/>
            <a:t>Parameters of Normal Distribution</a:t>
          </a:r>
        </a:p>
        <a:p>
          <a:r>
            <a:rPr lang="en-US" sz="1400"/>
            <a:t>The two main parameters of a (normal) distribution are the mean and standard deviation. The parameters determine the shape and probabilities of the distribution. The shape of the distribution changes as the parameter values change.</a:t>
          </a:r>
        </a:p>
        <a:p>
          <a:r>
            <a:rPr lang="en-US" sz="1400"/>
            <a:t> </a:t>
          </a:r>
        </a:p>
        <a:p>
          <a:r>
            <a:rPr lang="en-US" sz="1400" b="1"/>
            <a:t>1. Mean</a:t>
          </a:r>
        </a:p>
        <a:p>
          <a:r>
            <a:rPr lang="en-US" sz="1400"/>
            <a:t>The mean is used by researchers as a measure of central tendency. It can be used to describe the distribution of variables measured as ratios or intervals. In a normal distribution graph, the mean defines the location of the peak, and most of the data points are clustered around the mean. Any changes made to the value of the mean move the curve either to the left or right along the X-axis.</a:t>
          </a:r>
        </a:p>
        <a:p>
          <a:r>
            <a:rPr lang="en-US" sz="1400"/>
            <a:t> </a:t>
          </a:r>
        </a:p>
        <a:p>
          <a:r>
            <a:rPr lang="en-US" sz="1400" b="1"/>
            <a:t>2. Standard Deviation</a:t>
          </a:r>
        </a:p>
        <a:p>
          <a:r>
            <a:rPr lang="en-US" sz="1400"/>
            <a:t>The </a:t>
          </a:r>
          <a:r>
            <a:rPr lang="en-US" sz="1400">
              <a:hlinkClick xmlns:r="http://schemas.openxmlformats.org/officeDocument/2006/relationships" r:id=""/>
            </a:rPr>
            <a:t>standard deviation</a:t>
          </a:r>
          <a:r>
            <a:rPr lang="en-US" sz="1400"/>
            <a:t> measures the dispersion of the data points relative to the mean. It determines how far away from the mean the data points are positioned and represents the distance between the mean and the observations.</a:t>
          </a:r>
        </a:p>
        <a:p>
          <a:r>
            <a:rPr lang="en-US" sz="1400"/>
            <a:t>On the graph, the standard deviation determines the width of the curve, and it tightens or expands the width of the distribution along the x-axis. Typically, a small standard deviation relative to the mean produces a steep curve, while a large standard deviation relative to the mean produces a flatter curve.</a:t>
          </a:r>
        </a:p>
        <a:p>
          <a:r>
            <a:rPr lang="en-US" sz="1400"/>
            <a:t> </a:t>
          </a:r>
        </a:p>
        <a:p>
          <a:r>
            <a:rPr lang="en-US" sz="1400" b="1"/>
            <a:t>Properties</a:t>
          </a:r>
        </a:p>
        <a:p>
          <a:r>
            <a:rPr lang="en-US" sz="1400"/>
            <a:t>All forms of (normal) distribution share the following characteristics:</a:t>
          </a:r>
        </a:p>
        <a:p>
          <a:r>
            <a:rPr lang="en-US" sz="1400"/>
            <a:t> </a:t>
          </a:r>
        </a:p>
        <a:p>
          <a:r>
            <a:rPr lang="en-US" sz="1400" b="1"/>
            <a:t>1. It is symmetric</a:t>
          </a:r>
        </a:p>
        <a:p>
          <a:r>
            <a:rPr lang="en-US" sz="1400"/>
            <a:t>A normal distribution comes with a perfectly symmetrical shape. This means that the distribution curve can be divided in the middle to produce two equal halves. The symmetric shape occurs when one-half of the observations fall on each side of the curve.</a:t>
          </a:r>
        </a:p>
        <a:p>
          <a:r>
            <a:rPr lang="en-US" sz="1400"/>
            <a:t> </a:t>
          </a:r>
        </a:p>
        <a:p>
          <a:r>
            <a:rPr lang="en-US" sz="1400" b="1"/>
            <a:t>2. The mean, median, and mode are equal</a:t>
          </a:r>
        </a:p>
        <a:p>
          <a:r>
            <a:rPr lang="en-US" sz="1400"/>
            <a:t>The middle point of a normal distribution is the point with the maximum frequency, which means that it possesses the most observations of the variable. The midpoint is also the point where these three measures fall. The measures are usually equal in a perfectly (normal) distribution.</a:t>
          </a:r>
        </a:p>
        <a:p>
          <a:r>
            <a:rPr lang="en-US" sz="1400"/>
            <a:t> </a:t>
          </a:r>
        </a:p>
        <a:p>
          <a:r>
            <a:rPr lang="en-US" sz="1400" b="1"/>
            <a:t>3. Empirical rule</a:t>
          </a:r>
        </a:p>
        <a:p>
          <a:r>
            <a:rPr lang="en-US" sz="1400"/>
            <a:t>In normally distributed data, there is a constant proportion of distance lying under the curve between the mean and specific number of standard deviations from the mean. For example, 68.25% of all cases fall within +/- one standard deviation from the mean. 95% of all cases fall within +/- two standard deviations from the mean, while 99% of all cases fall within +/- three standard deviations from the mean.</a:t>
          </a:r>
        </a:p>
        <a:p>
          <a:r>
            <a:rPr lang="en-US" sz="1400"/>
            <a:t> </a:t>
          </a:r>
        </a:p>
        <a:p>
          <a:r>
            <a:rPr lang="en-US" sz="1400" b="1"/>
            <a:t>4. Skewness and kurtosis</a:t>
          </a:r>
        </a:p>
        <a:p>
          <a:r>
            <a:rPr lang="en-US" sz="1400"/>
            <a:t>Skewness and kurtosis are </a:t>
          </a:r>
          <a:r>
            <a:rPr lang="en-US" sz="1400" u="sng"/>
            <a:t>coefficients</a:t>
          </a:r>
          <a:r>
            <a:rPr lang="en-US" sz="1400"/>
            <a:t> that measure how different a distribution is from a normal distribution. Skewness measures the symmetry of a normal distribution while kurtosis measures the thickness of the tail ends relative to the tails of a normal distribution.</a:t>
          </a:r>
        </a:p>
        <a:p>
          <a:r>
            <a:rPr lang="en-US" sz="1400"/>
            <a:t> </a:t>
          </a:r>
        </a:p>
        <a:p>
          <a:r>
            <a:rPr lang="en-US" sz="1400"/>
            <a:t>Normal distribution is considered one of the most important probability distributions due to its versatility and ability to accommodate different phenomena or events – e.g., height, test results, measurement errors, etc. The two measures of normal distribution are the mean (which is used to determine </a:t>
          </a:r>
          <a:r>
            <a:rPr lang="en-US" sz="1400">
              <a:hlinkClick xmlns:r="http://schemas.openxmlformats.org/officeDocument/2006/relationships" r:id=""/>
            </a:rPr>
            <a:t>central tendency</a:t>
          </a:r>
          <a:r>
            <a:rPr lang="en-US" sz="1400"/>
            <a:t>) and the standard deviation (which is used to determine the distance between recorded values and the mean).</a:t>
          </a:r>
        </a:p>
        <a:p>
          <a:r>
            <a:rPr lang="en-US" sz="1400"/>
            <a:t>The common properties of normal distributions are:</a:t>
          </a:r>
        </a:p>
        <a:p>
          <a:r>
            <a:rPr lang="en-US" sz="1400"/>
            <a:t>Normal distributions are symmetrical and not skewed.</a:t>
          </a:r>
        </a:p>
        <a:p>
          <a:r>
            <a:rPr lang="en-US" sz="1400"/>
            <a:t>The descriptive measures are normal (mean, median, and mode).</a:t>
          </a:r>
        </a:p>
        <a:p>
          <a:r>
            <a:rPr lang="en-US" sz="1400"/>
            <a:t>Half of the population is greater than the mean, and the other half is lesser than the mean.</a:t>
          </a:r>
        </a:p>
        <a:p>
          <a:r>
            <a:rPr lang="en-US" sz="1400"/>
            <a:t> </a:t>
          </a:r>
        </a:p>
        <a:p>
          <a:r>
            <a:rPr lang="en-US" sz="1400" b="0">
              <a:effectLst/>
            </a:rPr>
            <a:t>Normal distribution is pivotal in statistics because hypothesis testing follows the assumption that data is normally distributed, and regression (linear and non-linear) follows the assumption that residuals are normally distributed. In conjunction with the </a:t>
          </a:r>
          <a:r>
            <a:rPr lang="en-US" sz="1400">
              <a:hlinkClick xmlns:r="http://schemas.openxmlformats.org/officeDocument/2006/relationships" r:id=""/>
            </a:rPr>
            <a:t>Central Limit Theorem</a:t>
          </a:r>
          <a:r>
            <a:rPr lang="en-US" sz="1400" b="0">
              <a:effectLst/>
            </a:rPr>
            <a:t>, it is argued that when a sample size increases, the distribution of the sample’s mean is normally distributed, despite the possibility of seeing the original values not being normally distributed.</a:t>
          </a:r>
          <a:endParaRPr lang="en-US" sz="1400"/>
        </a:p>
        <a:p>
          <a:r>
            <a:rPr lang="en-US" sz="1400"/>
            <a:t> </a:t>
          </a:r>
        </a:p>
        <a:p>
          <a:r>
            <a:rPr lang="en-US" sz="1400" b="1"/>
            <a:t>Testing for Normality</a:t>
          </a:r>
        </a:p>
        <a:p>
          <a:r>
            <a:rPr lang="en-US" sz="1400"/>
            <a:t>Normality assumes that data (once plotted or charted) forms a symmetric bell curve. Normality is needed for regression and other statistical tests. One can test for normality by using a graph and analyzing its shape or through statistics tests such as the Shapiro-Wilk Test, Jarque-Bera Test, D’Agostino-Pearson Test, Kolmogorov-Smirnov Goodness of Fit Test, and among others, the </a:t>
          </a:r>
          <a:r>
            <a:rPr lang="en-US" sz="1400">
              <a:hlinkClick xmlns:r="http://schemas.openxmlformats.org/officeDocument/2006/relationships" r:id=""/>
            </a:rPr>
            <a:t>Chi-square normality test</a:t>
          </a:r>
          <a:r>
            <a:rPr lang="en-US" sz="1400"/>
            <a:t>.</a:t>
          </a:r>
        </a:p>
        <a:p>
          <a:r>
            <a:rPr lang="en-US" sz="1400"/>
            <a:t> </a:t>
          </a:r>
        </a:p>
        <a:p>
          <a:r>
            <a:rPr lang="en-US" sz="1400" b="1"/>
            <a:t>Lognormal vs. Normal Distribution</a:t>
          </a:r>
        </a:p>
        <a:p>
          <a:r>
            <a:rPr lang="en-US" sz="1400" b="0">
              <a:effectLst/>
            </a:rPr>
            <a:t>Lognormal distributions tend to be used together with normal distributions, as lognormal distribution values are derived from normally distributed values through mathematical means. One key difference between the two is that lognormal distributions contain only positive numbers, whereas normal distribution can contain negative values.</a:t>
          </a:r>
          <a:endParaRPr lang="en-US" sz="1400"/>
        </a:p>
        <a:p>
          <a:r>
            <a:rPr lang="en-US" sz="1400"/>
            <a:t>Another key difference between the two is the shape of the graph. Normally distributed data forms a symmetric bell-shaped graph, as seen in the previous graphs. In contrast, lognormally distributed data does not form a symmetric shape but rather slants or skews more towards the right.</a:t>
          </a:r>
        </a:p>
        <a:p>
          <a:r>
            <a:rPr lang="en-US" sz="1400"/>
            <a:t> </a:t>
          </a:r>
        </a:p>
        <a:p>
          <a:endParaRPr lang="en-US" sz="1400"/>
        </a:p>
      </xdr:txBody>
    </xdr:sp>
    <xdr:clientData/>
  </xdr:oneCellAnchor>
  <xdr:twoCellAnchor editAs="oneCell">
    <xdr:from>
      <xdr:col>8</xdr:col>
      <xdr:colOff>209550</xdr:colOff>
      <xdr:row>2</xdr:row>
      <xdr:rowOff>238126</xdr:rowOff>
    </xdr:from>
    <xdr:to>
      <xdr:col>11</xdr:col>
      <xdr:colOff>1114425</xdr:colOff>
      <xdr:row>15</xdr:row>
      <xdr:rowOff>190293</xdr:rowOff>
    </xdr:to>
    <xdr:pic>
      <xdr:nvPicPr>
        <xdr:cNvPr id="4" name="Picture 3" descr="Normal Distribution">
          <a:extLst>
            <a:ext uri="{FF2B5EF4-FFF2-40B4-BE49-F238E27FC236}">
              <a16:creationId xmlns:a16="http://schemas.microsoft.com/office/drawing/2014/main" id="{052DD9F5-6689-4EA7-915E-CCC6D2180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91600" y="790576"/>
          <a:ext cx="4619625" cy="4286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104775</xdr:colOff>
      <xdr:row>4</xdr:row>
      <xdr:rowOff>257174</xdr:rowOff>
    </xdr:from>
    <xdr:ext cx="9686925" cy="9705975"/>
    <xdr:sp macro="" textlink="">
      <xdr:nvSpPr>
        <xdr:cNvPr id="5" name="TextBox 4">
          <a:extLst>
            <a:ext uri="{FF2B5EF4-FFF2-40B4-BE49-F238E27FC236}">
              <a16:creationId xmlns:a16="http://schemas.microsoft.com/office/drawing/2014/main" id="{9254838A-B3F3-44FF-B384-103EE09D626E}"/>
            </a:ext>
          </a:extLst>
        </xdr:cNvPr>
        <xdr:cNvSpPr txBox="1"/>
      </xdr:nvSpPr>
      <xdr:spPr>
        <a:xfrm>
          <a:off x="13896975" y="1257299"/>
          <a:ext cx="9686925" cy="9705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A lognormal distribution is common in statistics and probability theory. Lognormal distribution is also known as the Galton or Galton’s distribution and was named after Francis Galton, a statistician during the English Victorian Era.</a:t>
          </a:r>
        </a:p>
        <a:p>
          <a:r>
            <a:rPr lang="en-US" sz="1400"/>
            <a:t>By definition, the lognormal distribution is the discrete and ongoing distribution of a </a:t>
          </a:r>
          <a:r>
            <a:rPr lang="en-US" sz="1400">
              <a:hlinkClick xmlns:r="http://schemas.openxmlformats.org/officeDocument/2006/relationships" r:id=""/>
            </a:rPr>
            <a:t>random variable</a:t>
          </a:r>
          <a:r>
            <a:rPr lang="en-US" sz="1400"/>
            <a:t>, the logarithm of which is normally distributed. In other terms, lognormal distribution follows the concept that instead of having the original raw data normally distributed, the logarithms of this raw data that are computed are also normally distributed.</a:t>
          </a:r>
        </a:p>
        <a:p>
          <a:r>
            <a:rPr lang="en-US" sz="1400"/>
            <a:t> </a:t>
          </a:r>
        </a:p>
        <a:p>
          <a:r>
            <a:rPr lang="en-US" sz="1400" b="1"/>
            <a:t>Summary</a:t>
          </a:r>
        </a:p>
        <a:p>
          <a:r>
            <a:rPr lang="en-US" sz="1400" b="1"/>
            <a:t>A lognormal distribution is the discrete and ongoing distribution of a random variable, the logarithm of which is normally distributed. In other terms, lognormal distribution follows the concept that instead of seeing the original raw data normally distributed, the logarithms of the raw data computed are also normally distributed.</a:t>
          </a:r>
          <a:endParaRPr lang="en-US" sz="1400"/>
        </a:p>
        <a:p>
          <a:r>
            <a:rPr lang="en-US" sz="1400" b="1"/>
            <a:t>Lognormal distribution is also known as the Galton or Galton’s distribution, named after Francis Galton, a statistician during the English Victorian Era.</a:t>
          </a:r>
          <a:endParaRPr lang="en-US" sz="1400"/>
        </a:p>
        <a:p>
          <a:r>
            <a:rPr lang="en-US" sz="1400" b="1"/>
            <a:t>The lognormal distribution model is considered to be very useful in the fields of medicine, economics, and engineering.</a:t>
          </a:r>
          <a:endParaRPr lang="en-US" sz="1400"/>
        </a:p>
        <a:p>
          <a:endParaRPr lang="en-US" sz="1400"/>
        </a:p>
        <a:p>
          <a:r>
            <a:rPr lang="en-US" sz="1400"/>
            <a:t>A lognormal distribution is a result of the variable “</a:t>
          </a:r>
          <a:r>
            <a:rPr lang="en-US" sz="1400" i="1"/>
            <a:t>x” </a:t>
          </a:r>
          <a:r>
            <a:rPr lang="en-US" sz="1400"/>
            <a:t>being a product of several variables that are identically distributed. It is common in statistics that data be normally distributed for statistical testing. The lognormal distribution can be converted to a normal distribution through mathematical means and vice versa.</a:t>
          </a:r>
        </a:p>
        <a:p>
          <a:endParaRPr lang="en-US" sz="1400"/>
        </a:p>
        <a:p>
          <a:r>
            <a:rPr lang="en-US" sz="1400"/>
            <a:t>The lognormal distribution consists of only positive values and follows the notation:</a:t>
          </a:r>
        </a:p>
        <a:p>
          <a:r>
            <a:rPr lang="en-US" sz="1400"/>
            <a:t>ln(</a:t>
          </a:r>
          <a:r>
            <a:rPr lang="en-US" sz="1400" i="1"/>
            <a:t>x</a:t>
          </a:r>
          <a:r>
            <a:rPr lang="en-US" sz="1400" i="1" baseline="-25000"/>
            <a:t>1</a:t>
          </a:r>
          <a:r>
            <a:rPr lang="en-US" sz="1400"/>
            <a:t>), ln(</a:t>
          </a:r>
          <a:r>
            <a:rPr lang="en-US" sz="1400" i="1"/>
            <a:t>x</a:t>
          </a:r>
          <a:r>
            <a:rPr lang="en-US" sz="1400" i="1" baseline="-25000"/>
            <a:t>2</a:t>
          </a:r>
          <a:r>
            <a:rPr lang="en-US" sz="1400"/>
            <a:t>), ln(</a:t>
          </a:r>
          <a:r>
            <a:rPr lang="en-US" sz="1400" i="1"/>
            <a:t>x</a:t>
          </a:r>
          <a:r>
            <a:rPr lang="en-US" sz="1400" i="1" baseline="-25000"/>
            <a:t>3</a:t>
          </a:r>
          <a:r>
            <a:rPr lang="en-US" sz="1400"/>
            <a:t>), etc.,</a:t>
          </a:r>
        </a:p>
        <a:p>
          <a:r>
            <a:rPr lang="en-US" sz="1400"/>
            <a:t>where the original variables are:</a:t>
          </a:r>
        </a:p>
        <a:p>
          <a:r>
            <a:rPr lang="en-US" sz="1400" i="1"/>
            <a:t>x</a:t>
          </a:r>
          <a:r>
            <a:rPr lang="en-US" sz="1400" i="1" baseline="-25000"/>
            <a:t>1</a:t>
          </a:r>
          <a:r>
            <a:rPr lang="en-US" sz="1400"/>
            <a:t>, </a:t>
          </a:r>
          <a:r>
            <a:rPr lang="en-US" sz="1400" i="1"/>
            <a:t>x</a:t>
          </a:r>
          <a:r>
            <a:rPr lang="en-US" sz="1400" i="1" baseline="-25000"/>
            <a:t>2</a:t>
          </a:r>
          <a:r>
            <a:rPr lang="en-US" sz="1400"/>
            <a:t>, </a:t>
          </a:r>
          <a:r>
            <a:rPr lang="en-US" sz="1400" i="1"/>
            <a:t>x</a:t>
          </a:r>
          <a:r>
            <a:rPr lang="en-US" sz="1400" i="1" baseline="-25000"/>
            <a:t>3</a:t>
          </a:r>
          <a:r>
            <a:rPr lang="en-US" sz="1400"/>
            <a:t>, etc.</a:t>
          </a:r>
        </a:p>
        <a:p>
          <a:r>
            <a:rPr lang="en-US" sz="1400"/>
            <a:t>Some common applications of lognormal distributions include maintenance data analysis (for example, the time it may take to repair a specific piece of equipment) and economic and/or stock market data analysis (where positive values may be required to determine future returns for a stock).</a:t>
          </a:r>
        </a:p>
        <a:p>
          <a:r>
            <a:rPr lang="en-US" sz="1400"/>
            <a:t>The lognormal distribution is an ideal model for processes where the multiplication of effects results in time to failure. The model is considered to be very useful in the fields of medicine, economics, and engineering.</a:t>
          </a:r>
        </a:p>
        <a:p>
          <a:r>
            <a:rPr lang="en-US" sz="1400"/>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image below shows the lognormal distribution and normal distribution:</a:t>
          </a:r>
          <a:endParaRPr lang="en-US" sz="1400">
            <a:effectLst/>
          </a:endParaRPr>
        </a:p>
        <a:p>
          <a:endParaRPr lang="en-US" sz="1400"/>
        </a:p>
      </xdr:txBody>
    </xdr:sp>
    <xdr:clientData/>
  </xdr:oneCellAnchor>
  <xdr:twoCellAnchor editAs="oneCell">
    <xdr:from>
      <xdr:col>14</xdr:col>
      <xdr:colOff>161925</xdr:colOff>
      <xdr:row>24</xdr:row>
      <xdr:rowOff>266700</xdr:rowOff>
    </xdr:from>
    <xdr:to>
      <xdr:col>19</xdr:col>
      <xdr:colOff>257175</xdr:colOff>
      <xdr:row>32</xdr:row>
      <xdr:rowOff>200025</xdr:rowOff>
    </xdr:to>
    <xdr:pic>
      <xdr:nvPicPr>
        <xdr:cNvPr id="6" name="Picture 5" descr="Lognormal Distribution">
          <a:extLst>
            <a:ext uri="{FF2B5EF4-FFF2-40B4-BE49-F238E27FC236}">
              <a16:creationId xmlns:a16="http://schemas.microsoft.com/office/drawing/2014/main" id="{28213833-2E86-4ED1-81BE-84AE6C1C4F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20975" y="8153400"/>
          <a:ext cx="6191250" cy="2600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76200</xdr:colOff>
      <xdr:row>4</xdr:row>
      <xdr:rowOff>209550</xdr:rowOff>
    </xdr:from>
    <xdr:to>
      <xdr:col>30</xdr:col>
      <xdr:colOff>1000125</xdr:colOff>
      <xdr:row>29</xdr:row>
      <xdr:rowOff>219075</xdr:rowOff>
    </xdr:to>
    <xdr:sp macro="" textlink="">
      <xdr:nvSpPr>
        <xdr:cNvPr id="7" name="TextBox 6">
          <a:extLst>
            <a:ext uri="{FF2B5EF4-FFF2-40B4-BE49-F238E27FC236}">
              <a16:creationId xmlns:a16="http://schemas.microsoft.com/office/drawing/2014/main" id="{240E2407-6821-4750-A3EA-1CB1AC8EE35C}"/>
            </a:ext>
          </a:extLst>
        </xdr:cNvPr>
        <xdr:cNvSpPr txBox="1"/>
      </xdr:nvSpPr>
      <xdr:spPr>
        <a:xfrm>
          <a:off x="23974425" y="1209675"/>
          <a:ext cx="10677525" cy="8343900"/>
        </a:xfrm>
        <a:prstGeom prst="rect">
          <a:avLst/>
        </a:prstGeom>
        <a:solidFill>
          <a:schemeClr val="lt1"/>
        </a:solidFill>
        <a:ln w="254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"Skewness is a measure of asymmetry or distortion of symmetric distribution. It measures the deviation of the given distribution of a </a:t>
          </a:r>
          <a:r>
            <a:rPr lang="en-US" sz="1400" b="1">
              <a:hlinkClick xmlns:r="http://schemas.openxmlformats.org/officeDocument/2006/relationships" r:id=""/>
            </a:rPr>
            <a:t>random variable</a:t>
          </a:r>
          <a:r>
            <a:rPr lang="en-US" sz="1400" b="1"/>
            <a:t> from a symmetric distribution, such as normal distribution. A normal distribution is without any skewness, as it is symmetrical on both sides. Hence, a curve is regarded as skewed if it is shifted towards the right or the left.</a:t>
          </a:r>
        </a:p>
        <a:p>
          <a:r>
            <a:rPr lang="en-US" sz="1400" b="1"/>
            <a:t>Skewness measures the deviation of a random variable’s given distribution from the normal distribution, which is symmetrical on both sides.</a:t>
          </a:r>
          <a:endParaRPr lang="en-US" sz="1400"/>
        </a:p>
        <a:p>
          <a:r>
            <a:rPr lang="en-US" sz="1400" b="1"/>
            <a:t>A given distribution can be either be skewed to the left or the right. Skewness risk occurs when a symmetric distribution is applied to the skewed data.</a:t>
          </a:r>
          <a:endParaRPr lang="en-US" sz="1400"/>
        </a:p>
        <a:p>
          <a:r>
            <a:rPr lang="en-US" sz="1400" b="1"/>
            <a:t>Investors take note of skewness while assessing investments’ return distribution since extreme data points are also considered.</a:t>
          </a:r>
          <a:endParaRPr lang="en-US" sz="1400"/>
        </a:p>
        <a:p>
          <a:r>
            <a:rPr lang="en-US" sz="1400" b="1"/>
            <a:t>Types of Skewness</a:t>
          </a:r>
        </a:p>
        <a:p>
          <a:r>
            <a:rPr lang="en-US" sz="1400"/>
            <a:t> </a:t>
          </a:r>
        </a:p>
        <a:p>
          <a:r>
            <a:rPr lang="en-US" sz="1400" b="1"/>
            <a:t>1. Positive Skewness</a:t>
          </a:r>
        </a:p>
        <a:p>
          <a:r>
            <a:rPr lang="en-US" sz="1400"/>
            <a:t>If the given distribution is shifted to the left and with its tail on the right side, it is a positively skewed distribution. It is also called the right-skewed distribution. A tail is referred to as the tapering of the curve in a different way from the data points on the other side.</a:t>
          </a:r>
        </a:p>
        <a:p>
          <a:r>
            <a:rPr lang="en-US" sz="1400"/>
            <a:t>As the name suggests, a positively skewed distribution assumes a skewness value of more than zero. Since the skewness of the given distribution is on the right, the mean value is greater than the </a:t>
          </a:r>
          <a:r>
            <a:rPr lang="en-US" sz="1400">
              <a:hlinkClick xmlns:r="http://schemas.openxmlformats.org/officeDocument/2006/relationships" r:id=""/>
            </a:rPr>
            <a:t>median</a:t>
          </a:r>
          <a:r>
            <a:rPr lang="en-US" sz="1400"/>
            <a:t> and moves towards the right, and the mode occurs at the highest frequency of the distribution.</a:t>
          </a:r>
        </a:p>
        <a:p>
          <a:r>
            <a:rPr lang="en-US" sz="1400"/>
            <a:t> </a:t>
          </a:r>
        </a:p>
        <a:p>
          <a:r>
            <a:rPr lang="en-US" sz="1400" b="1"/>
            <a:t>2. Negative Skewness</a:t>
          </a:r>
        </a:p>
        <a:p>
          <a:r>
            <a:rPr lang="en-US" sz="1400"/>
            <a:t>If the given distribution is shifted to the right and with its tail on the left side, it is a negatively skewed distribution. It is also called a left-skewed distribution. The skewness value of any distribution showing a negative skew is always less than zero. The skewness of the given distribution is on the left; hence, the mean value is less than the median and moves towards the left, and the </a:t>
          </a:r>
          <a:r>
            <a:rPr lang="en-US" sz="1400">
              <a:hlinkClick xmlns:r="http://schemas.openxmlformats.org/officeDocument/2006/relationships" r:id=""/>
            </a:rPr>
            <a:t>mode</a:t>
          </a:r>
          <a:r>
            <a:rPr lang="en-US" sz="1400"/>
            <a:t> occurs at the highest frequency of the distribution.</a:t>
          </a:r>
        </a:p>
        <a:p>
          <a:r>
            <a:rPr lang="en-US" sz="1400"/>
            <a:t>Skewness also includes the extremes of the dataset instead of focusing only on the average. Hence, investors take note of skewness while estimating the distribution of returns on investments. The average of the data set works out in case an investor holds a position for the long term. Therefore, extremes need to be looked at when investors seek short-term and medium-term security positions.</a:t>
          </a:r>
        </a:p>
        <a:p>
          <a:r>
            <a:rPr lang="en-US" sz="1400"/>
            <a:t>Usually, a </a:t>
          </a:r>
          <a:r>
            <a:rPr lang="en-US" sz="1400">
              <a:hlinkClick xmlns:r="http://schemas.openxmlformats.org/officeDocument/2006/relationships" r:id=""/>
            </a:rPr>
            <a:t>standard deviation</a:t>
          </a:r>
          <a:r>
            <a:rPr lang="en-US" sz="1400"/>
            <a:t> is used by investors for prediction of returns, and standard deviation presumes a normal distribution with zero skewness. However, because of skewness risk, it is better to obtain the performance estimations based on skewness. Moreover, the occurrence of return distributions coming close to normal is low.</a:t>
          </a:r>
        </a:p>
        <a:p>
          <a:r>
            <a:rPr lang="en-US" sz="1400"/>
            <a:t>Skewness risk occurs when a symmetric distribution is applied to the skewed data. The financial models seeking to estimate an asset’s future performance consider a normal distribution. However, skewed data will increase the accuracy of the financial model.</a:t>
          </a:r>
        </a:p>
        <a:p>
          <a:r>
            <a:rPr lang="en-US" sz="1400"/>
            <a:t>If a return distribution shows a positive skew, investors can expect recurrent small losses and few large returns from investment. Conversely, a negatively skewed distribution implies many small wins and a few large losses on the investment.</a:t>
          </a:r>
        </a:p>
        <a:p>
          <a:r>
            <a:rPr lang="en-US" sz="1400"/>
            <a:t>Hence, a positively skewed investment return distribution should be preferred over a negatively skewed return distribution since the huge gains may cover the frequent – but small – losses. However, investors may prefer investments with a negatively skewed return distribution. It may be because they prefer frequent small wins and a few </a:t>
          </a:r>
          <a:r>
            <a:rPr lang="en-US" sz="1400">
              <a:hlinkClick xmlns:r="http://schemas.openxmlformats.org/officeDocument/2006/relationships" r:id=""/>
            </a:rPr>
            <a:t>huge losses</a:t>
          </a:r>
          <a:r>
            <a:rPr lang="en-US" sz="1400"/>
            <a:t> over frequent small losses and a few large gains."</a:t>
          </a:r>
        </a:p>
        <a:p>
          <a:endParaRPr lang="en-US" sz="1400"/>
        </a:p>
      </xdr:txBody>
    </xdr:sp>
    <xdr:clientData/>
  </xdr:twoCellAnchor>
  <xdr:oneCellAnchor>
    <xdr:from>
      <xdr:col>32</xdr:col>
      <xdr:colOff>104776</xdr:colOff>
      <xdr:row>4</xdr:row>
      <xdr:rowOff>276225</xdr:rowOff>
    </xdr:from>
    <xdr:ext cx="13706474" cy="4686300"/>
    <xdr:sp macro="" textlink="">
      <xdr:nvSpPr>
        <xdr:cNvPr id="8" name="TextBox 7">
          <a:extLst>
            <a:ext uri="{FF2B5EF4-FFF2-40B4-BE49-F238E27FC236}">
              <a16:creationId xmlns:a16="http://schemas.microsoft.com/office/drawing/2014/main" id="{F407DDA2-6737-42AE-8150-6C1EDF05885C}"/>
            </a:ext>
          </a:extLst>
        </xdr:cNvPr>
        <xdr:cNvSpPr txBox="1"/>
      </xdr:nvSpPr>
      <xdr:spPr>
        <a:xfrm>
          <a:off x="35356801" y="1276350"/>
          <a:ext cx="13706474" cy="4686300"/>
        </a:xfrm>
        <a:prstGeom prst="rect">
          <a:avLst/>
        </a:prstGeom>
        <a:noFill/>
        <a:ln w="25400">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t>"Kurtosis is a statistical measure that defines how heavily the tails of a distribution differ from the tails of a normal distribution. In other words, kurtosis identifies whether the tails</a:t>
          </a:r>
        </a:p>
        <a:p>
          <a:r>
            <a:rPr lang="en-US" sz="1400"/>
            <a:t> of a given distribution contain extreme values.</a:t>
          </a:r>
        </a:p>
        <a:p>
          <a:r>
            <a:rPr lang="en-US" sz="1400"/>
            <a:t>Along with </a:t>
          </a:r>
          <a:r>
            <a:rPr lang="en-US" sz="1400">
              <a:hlinkClick xmlns:r="http://schemas.openxmlformats.org/officeDocument/2006/relationships" r:id=""/>
            </a:rPr>
            <a:t>skewness</a:t>
          </a:r>
          <a:r>
            <a:rPr lang="en-US" sz="1400"/>
            <a:t>, kurtosis is an important descriptive statistic of data distribution. However, the two concepts must not be confused with each other. Skewness essentially </a:t>
          </a:r>
        </a:p>
        <a:p>
          <a:r>
            <a:rPr lang="en-US" sz="1400"/>
            <a:t>measures the symmetry of the distribution, while kurtosis determines the heaviness of the distribution tails.</a:t>
          </a:r>
          <a:r>
            <a:rPr lang="en-US" sz="1400" baseline="0"/>
            <a:t> </a:t>
          </a:r>
          <a:r>
            <a:rPr lang="en-US" sz="1400"/>
            <a:t>In finance, kurtosis is used as a measure of </a:t>
          </a:r>
          <a:r>
            <a:rPr lang="en-US" sz="1400">
              <a:hlinkClick xmlns:r="http://schemas.openxmlformats.org/officeDocument/2006/relationships" r:id=""/>
            </a:rPr>
            <a:t>financial risk</a:t>
          </a:r>
          <a:r>
            <a:rPr lang="en-US" sz="1400"/>
            <a:t>.</a:t>
          </a:r>
        </a:p>
        <a:p>
          <a:r>
            <a:rPr lang="en-US" sz="1400"/>
            <a:t> A large kurtosis is associated with a high level of risk for an investment because it indicates that there are high probabilities of extremely large and extremely small returns. </a:t>
          </a:r>
        </a:p>
        <a:p>
          <a:r>
            <a:rPr lang="en-US" sz="1400"/>
            <a:t>On the other hand, a small kurtosis signals a moderate level of risk because the probabilities of extreme returns are relatively low.</a:t>
          </a:r>
        </a:p>
        <a:p>
          <a:r>
            <a:rPr lang="en-US" sz="1400" b="1"/>
            <a:t>What is Excess Kurtosis?</a:t>
          </a:r>
        </a:p>
        <a:p>
          <a:r>
            <a:rPr lang="en-US" sz="1400"/>
            <a:t>An excess kurtosis is a metric that compares the kurtosis of a distribution against the kurtosis of a normal distribution. The kurtosis of a normal distribution equals 3. Therefore, </a:t>
          </a:r>
        </a:p>
        <a:p>
          <a:r>
            <a:rPr lang="en-US" sz="1400"/>
            <a:t>the excess kurtosis is found using the formula below:</a:t>
          </a:r>
        </a:p>
        <a:p>
          <a:r>
            <a:rPr lang="en-US" sz="1400" b="1"/>
            <a:t>Excess Kurtosis = Kurtosis – 3</a:t>
          </a:r>
          <a:endParaRPr lang="en-US" sz="1400"/>
        </a:p>
        <a:p>
          <a:r>
            <a:rPr lang="en-US" sz="1400"/>
            <a:t> </a:t>
          </a:r>
          <a:r>
            <a:rPr lang="en-US" sz="1400" b="1"/>
            <a:t>Types of Kurtosis</a:t>
          </a:r>
        </a:p>
        <a:p>
          <a:r>
            <a:rPr lang="en-US" sz="1400"/>
            <a:t>The types of kurtosis are determined by the excess kurtosis of a particular distribution. The excess kurtosis can take positive or negative values, as well as values close to zero.</a:t>
          </a:r>
        </a:p>
        <a:p>
          <a:r>
            <a:rPr lang="en-US" sz="1400" b="1"/>
            <a:t>1. Mesokurtic</a:t>
          </a:r>
        </a:p>
        <a:p>
          <a:r>
            <a:rPr lang="en-US" sz="1400"/>
            <a:t>Data that follows a mesokurtic distribution shows an excess kurtosis of zero or close to zero. This means that if the data follows a normal distribution, it follows a mesokurtic distribution.</a:t>
          </a:r>
        </a:p>
        <a:p>
          <a:r>
            <a:rPr lang="en-US" sz="1400" b="1"/>
            <a:t>2. Leptokurtic</a:t>
          </a:r>
        </a:p>
        <a:p>
          <a:r>
            <a:rPr lang="en-US" sz="1400"/>
            <a:t>Leptokurtic indicates a positive excess kurtosis. The leptokurtic distribution shows heavy tails on either side, indicating large </a:t>
          </a:r>
          <a:r>
            <a:rPr lang="en-US" sz="1400">
              <a:hlinkClick xmlns:r="http://schemas.openxmlformats.org/officeDocument/2006/relationships" r:id=""/>
            </a:rPr>
            <a:t>outliers</a:t>
          </a:r>
          <a:r>
            <a:rPr lang="en-US" sz="1400"/>
            <a:t>. In finance, a leptokurtic distribution shows that the</a:t>
          </a:r>
        </a:p>
        <a:p>
          <a:r>
            <a:rPr lang="en-US" sz="1400"/>
            <a:t> investment returns may be prone to extreme values on either side. Therefore, an investment whose returns follow a leptokurtic distribution is considered to be risky.</a:t>
          </a:r>
        </a:p>
        <a:p>
          <a:r>
            <a:rPr lang="en-US" sz="1400" b="1"/>
            <a:t>3. Platykurtic</a:t>
          </a:r>
        </a:p>
        <a:p>
          <a:r>
            <a:rPr lang="en-US" sz="1400"/>
            <a:t>A platykurtic distribution shows a negative excess kurtosis. The kurtosis reveals a distribution with flat tails. The flat tails indicate the small outliers in a distribution. In the finance context, </a:t>
          </a:r>
        </a:p>
        <a:p>
          <a:r>
            <a:rPr lang="en-US" sz="1400"/>
            <a:t>the platykurtic distribution of the</a:t>
          </a:r>
          <a:r>
            <a:rPr lang="en-US" sz="1400" baseline="0"/>
            <a:t> </a:t>
          </a:r>
          <a:r>
            <a:rPr lang="en-US" sz="1400">
              <a:hlinkClick xmlns:r="http://schemas.openxmlformats.org/officeDocument/2006/relationships" r:id=""/>
            </a:rPr>
            <a:t>investment returns</a:t>
          </a:r>
          <a:r>
            <a:rPr lang="en-US" sz="1400"/>
            <a:t> is desirable for investors because there is a small probability that the investment would experience extreme returns."</a:t>
          </a:r>
        </a:p>
        <a:p>
          <a:endParaRPr lang="en-US" sz="1100"/>
        </a:p>
      </xdr:txBody>
    </xdr:sp>
    <xdr:clientData/>
  </xdr:oneCellAnchor>
  <xdr:twoCellAnchor editAs="oneCell">
    <xdr:from>
      <xdr:col>32</xdr:col>
      <xdr:colOff>838200</xdr:colOff>
      <xdr:row>20</xdr:row>
      <xdr:rowOff>257175</xdr:rowOff>
    </xdr:from>
    <xdr:to>
      <xdr:col>36</xdr:col>
      <xdr:colOff>498082</xdr:colOff>
      <xdr:row>29</xdr:row>
      <xdr:rowOff>30958</xdr:rowOff>
    </xdr:to>
    <xdr:pic>
      <xdr:nvPicPr>
        <xdr:cNvPr id="11" name="Picture 10" descr="Mesokurtic Distribution">
          <a:extLst>
            <a:ext uri="{FF2B5EF4-FFF2-40B4-BE49-F238E27FC236}">
              <a16:creationId xmlns:a16="http://schemas.microsoft.com/office/drawing/2014/main" id="{9A3D3D5B-E638-4F00-A91F-63F5487216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090225" y="6591300"/>
          <a:ext cx="4536682" cy="2774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866775</xdr:colOff>
      <xdr:row>20</xdr:row>
      <xdr:rowOff>123824</xdr:rowOff>
    </xdr:from>
    <xdr:to>
      <xdr:col>40</xdr:col>
      <xdr:colOff>834292</xdr:colOff>
      <xdr:row>29</xdr:row>
      <xdr:rowOff>85724</xdr:rowOff>
    </xdr:to>
    <xdr:pic>
      <xdr:nvPicPr>
        <xdr:cNvPr id="12" name="Picture 11" descr="Platykurtic">
          <a:extLst>
            <a:ext uri="{FF2B5EF4-FFF2-40B4-BE49-F238E27FC236}">
              <a16:creationId xmlns:a16="http://schemas.microsoft.com/office/drawing/2014/main" id="{B6B52FBD-CD7A-47F3-97DA-D1FF8FA36C2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995600" y="6457949"/>
          <a:ext cx="4844317" cy="2962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1085850</xdr:colOff>
      <xdr:row>20</xdr:row>
      <xdr:rowOff>247650</xdr:rowOff>
    </xdr:from>
    <xdr:to>
      <xdr:col>44</xdr:col>
      <xdr:colOff>733425</xdr:colOff>
      <xdr:row>29</xdr:row>
      <xdr:rowOff>120486</xdr:rowOff>
    </xdr:to>
    <xdr:pic>
      <xdr:nvPicPr>
        <xdr:cNvPr id="13" name="Picture 12" descr="Leptokurtic Distribution">
          <a:extLst>
            <a:ext uri="{FF2B5EF4-FFF2-40B4-BE49-F238E27FC236}">
              <a16:creationId xmlns:a16="http://schemas.microsoft.com/office/drawing/2014/main" id="{D18259B6-BC96-4EDE-8BA6-FE17F850FE8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91475" y="6581775"/>
          <a:ext cx="4524375" cy="2873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123825</xdr:colOff>
      <xdr:row>15</xdr:row>
      <xdr:rowOff>76200</xdr:rowOff>
    </xdr:from>
    <xdr:to>
      <xdr:col>9</xdr:col>
      <xdr:colOff>857250</xdr:colOff>
      <xdr:row>30</xdr:row>
      <xdr:rowOff>76200</xdr:rowOff>
    </xdr:to>
    <xdr:cxnSp macro="">
      <xdr:nvCxnSpPr>
        <xdr:cNvPr id="15" name="Straight Arrow Connector 14">
          <a:extLst>
            <a:ext uri="{FF2B5EF4-FFF2-40B4-BE49-F238E27FC236}">
              <a16:creationId xmlns:a16="http://schemas.microsoft.com/office/drawing/2014/main" id="{575E9F78-7864-4FA6-858A-95A3343EC443}"/>
            </a:ext>
          </a:extLst>
        </xdr:cNvPr>
        <xdr:cNvCxnSpPr/>
      </xdr:nvCxnSpPr>
      <xdr:spPr>
        <a:xfrm flipV="1">
          <a:off x="8658225" y="4743450"/>
          <a:ext cx="1952625" cy="500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457199</xdr:colOff>
      <xdr:row>29</xdr:row>
      <xdr:rowOff>47625</xdr:rowOff>
    </xdr:from>
    <xdr:to>
      <xdr:col>29</xdr:col>
      <xdr:colOff>712518</xdr:colOff>
      <xdr:row>37</xdr:row>
      <xdr:rowOff>295275</xdr:rowOff>
    </xdr:to>
    <xdr:pic>
      <xdr:nvPicPr>
        <xdr:cNvPr id="16" name="Picture 15" descr="Skew and Kurtosis: 2 Important Statistics terms you need to know in Data  Science | by Diva Dugar | codeburst">
          <a:extLst>
            <a:ext uri="{FF2B5EF4-FFF2-40B4-BE49-F238E27FC236}">
              <a16:creationId xmlns:a16="http://schemas.microsoft.com/office/drawing/2014/main" id="{C3C1DDD8-F307-40B1-B6CB-0B254B0CC1B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574624" y="9382125"/>
          <a:ext cx="7570519"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1000125</xdr:colOff>
      <xdr:row>3</xdr:row>
      <xdr:rowOff>228600</xdr:rowOff>
    </xdr:from>
    <xdr:to>
      <xdr:col>55</xdr:col>
      <xdr:colOff>685800</xdr:colOff>
      <xdr:row>16</xdr:row>
      <xdr:rowOff>190500</xdr:rowOff>
    </xdr:to>
    <xdr:sp macro="" textlink="">
      <xdr:nvSpPr>
        <xdr:cNvPr id="17" name="TextBox 16">
          <a:extLst>
            <a:ext uri="{FF2B5EF4-FFF2-40B4-BE49-F238E27FC236}">
              <a16:creationId xmlns:a16="http://schemas.microsoft.com/office/drawing/2014/main" id="{03927FB1-8A61-4CD8-B8B6-5B9E3BB03B6E}"/>
            </a:ext>
          </a:extLst>
        </xdr:cNvPr>
        <xdr:cNvSpPr txBox="1"/>
      </xdr:nvSpPr>
      <xdr:spPr>
        <a:xfrm>
          <a:off x="56978550" y="895350"/>
          <a:ext cx="7000875" cy="429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49</xdr:col>
      <xdr:colOff>485775</xdr:colOff>
      <xdr:row>2</xdr:row>
      <xdr:rowOff>314325</xdr:rowOff>
    </xdr:from>
    <xdr:to>
      <xdr:col>57</xdr:col>
      <xdr:colOff>8457</xdr:colOff>
      <xdr:row>30</xdr:row>
      <xdr:rowOff>322682</xdr:rowOff>
    </xdr:to>
    <xdr:pic>
      <xdr:nvPicPr>
        <xdr:cNvPr id="18" name="Picture 17">
          <a:extLst>
            <a:ext uri="{FF2B5EF4-FFF2-40B4-BE49-F238E27FC236}">
              <a16:creationId xmlns:a16="http://schemas.microsoft.com/office/drawing/2014/main" id="{B448A6A0-FDB6-4887-B10B-8FCD2851C206}"/>
            </a:ext>
          </a:extLst>
        </xdr:cNvPr>
        <xdr:cNvPicPr>
          <a:picLocks noChangeAspect="1"/>
        </xdr:cNvPicPr>
      </xdr:nvPicPr>
      <xdr:blipFill>
        <a:blip xmlns:r="http://schemas.openxmlformats.org/officeDocument/2006/relationships" r:embed="rId7"/>
        <a:stretch>
          <a:fillRect/>
        </a:stretch>
      </xdr:blipFill>
      <xdr:spPr>
        <a:xfrm>
          <a:off x="51228625" y="860425"/>
          <a:ext cx="7834832" cy="9253957"/>
        </a:xfrm>
        <a:prstGeom prst="rect">
          <a:avLst/>
        </a:prstGeom>
        <a:solidFill>
          <a:srgbClr val="00FFFF"/>
        </a:solidFill>
      </xdr:spPr>
    </xdr:pic>
    <xdr:clientData/>
  </xdr:twoCellAnchor>
  <xdr:oneCellAnchor>
    <xdr:from>
      <xdr:col>57</xdr:col>
      <xdr:colOff>47625</xdr:colOff>
      <xdr:row>3</xdr:row>
      <xdr:rowOff>323850</xdr:rowOff>
    </xdr:from>
    <xdr:ext cx="6619875" cy="9410700"/>
    <xdr:sp macro="" textlink="">
      <xdr:nvSpPr>
        <xdr:cNvPr id="19" name="TextBox 18">
          <a:extLst>
            <a:ext uri="{FF2B5EF4-FFF2-40B4-BE49-F238E27FC236}">
              <a16:creationId xmlns:a16="http://schemas.microsoft.com/office/drawing/2014/main" id="{5AE73F78-1E3A-4EA0-8881-40311599CC38}"/>
            </a:ext>
          </a:extLst>
        </xdr:cNvPr>
        <xdr:cNvSpPr txBox="1"/>
      </xdr:nvSpPr>
      <xdr:spPr>
        <a:xfrm>
          <a:off x="65779650" y="990600"/>
          <a:ext cx="6619875" cy="9410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56</xdr:col>
      <xdr:colOff>1209675</xdr:colOff>
      <xdr:row>4</xdr:row>
      <xdr:rowOff>95250</xdr:rowOff>
    </xdr:from>
    <xdr:ext cx="7658100" cy="9144000"/>
    <xdr:sp macro="" textlink="">
      <xdr:nvSpPr>
        <xdr:cNvPr id="21" name="TextBox 20">
          <a:extLst>
            <a:ext uri="{FF2B5EF4-FFF2-40B4-BE49-F238E27FC236}">
              <a16:creationId xmlns:a16="http://schemas.microsoft.com/office/drawing/2014/main" id="{E3E62D8A-43FF-4AF0-AF95-049EE37D9983}"/>
            </a:ext>
          </a:extLst>
        </xdr:cNvPr>
        <xdr:cNvSpPr txBox="1"/>
      </xdr:nvSpPr>
      <xdr:spPr>
        <a:xfrm>
          <a:off x="65722500" y="1095375"/>
          <a:ext cx="7658100" cy="914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editAs="oneCell">
    <xdr:from>
      <xdr:col>57</xdr:col>
      <xdr:colOff>38100</xdr:colOff>
      <xdr:row>3</xdr:row>
      <xdr:rowOff>295275</xdr:rowOff>
    </xdr:from>
    <xdr:to>
      <xdr:col>63</xdr:col>
      <xdr:colOff>789567</xdr:colOff>
      <xdr:row>31</xdr:row>
      <xdr:rowOff>246506</xdr:rowOff>
    </xdr:to>
    <xdr:pic>
      <xdr:nvPicPr>
        <xdr:cNvPr id="22" name="Picture 21">
          <a:extLst>
            <a:ext uri="{FF2B5EF4-FFF2-40B4-BE49-F238E27FC236}">
              <a16:creationId xmlns:a16="http://schemas.microsoft.com/office/drawing/2014/main" id="{84023953-BC4B-4794-B332-35923642A44F}"/>
            </a:ext>
          </a:extLst>
        </xdr:cNvPr>
        <xdr:cNvPicPr>
          <a:picLocks noChangeAspect="1"/>
        </xdr:cNvPicPr>
      </xdr:nvPicPr>
      <xdr:blipFill>
        <a:blip xmlns:r="http://schemas.openxmlformats.org/officeDocument/2006/relationships" r:embed="rId8"/>
        <a:stretch>
          <a:fillRect/>
        </a:stretch>
      </xdr:blipFill>
      <xdr:spPr>
        <a:xfrm>
          <a:off x="64379475" y="1181100"/>
          <a:ext cx="8066667" cy="9285731"/>
        </a:xfrm>
        <a:prstGeom prst="rect">
          <a:avLst/>
        </a:prstGeom>
      </xdr:spPr>
    </xdr:pic>
    <xdr:clientData/>
  </xdr:twoCellAnchor>
  <xdr:twoCellAnchor>
    <xdr:from>
      <xdr:col>51</xdr:col>
      <xdr:colOff>514350</xdr:colOff>
      <xdr:row>30</xdr:row>
      <xdr:rowOff>180975</xdr:rowOff>
    </xdr:from>
    <xdr:to>
      <xdr:col>51</xdr:col>
      <xdr:colOff>590550</xdr:colOff>
      <xdr:row>34</xdr:row>
      <xdr:rowOff>190501</xdr:rowOff>
    </xdr:to>
    <xdr:cxnSp macro="">
      <xdr:nvCxnSpPr>
        <xdr:cNvPr id="26" name="Straight Arrow Connector 25">
          <a:extLst>
            <a:ext uri="{FF2B5EF4-FFF2-40B4-BE49-F238E27FC236}">
              <a16:creationId xmlns:a16="http://schemas.microsoft.com/office/drawing/2014/main" id="{6F84A5B9-95E3-4DC6-AE61-1B6234D69333}"/>
            </a:ext>
          </a:extLst>
        </xdr:cNvPr>
        <xdr:cNvCxnSpPr/>
      </xdr:nvCxnSpPr>
      <xdr:spPr>
        <a:xfrm flipV="1">
          <a:off x="58931175" y="9848850"/>
          <a:ext cx="76200" cy="1343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638176</xdr:colOff>
      <xdr:row>29</xdr:row>
      <xdr:rowOff>76200</xdr:rowOff>
    </xdr:from>
    <xdr:to>
      <xdr:col>54</xdr:col>
      <xdr:colOff>647700</xdr:colOff>
      <xdr:row>34</xdr:row>
      <xdr:rowOff>323850</xdr:rowOff>
    </xdr:to>
    <xdr:cxnSp macro="">
      <xdr:nvCxnSpPr>
        <xdr:cNvPr id="31" name="Straight Arrow Connector 30">
          <a:extLst>
            <a:ext uri="{FF2B5EF4-FFF2-40B4-BE49-F238E27FC236}">
              <a16:creationId xmlns:a16="http://schemas.microsoft.com/office/drawing/2014/main" id="{CD08ACD0-E257-4CB3-98B5-B3C165AE1386}"/>
            </a:ext>
          </a:extLst>
        </xdr:cNvPr>
        <xdr:cNvCxnSpPr/>
      </xdr:nvCxnSpPr>
      <xdr:spPr>
        <a:xfrm flipH="1" flipV="1">
          <a:off x="62712601" y="9410700"/>
          <a:ext cx="9524" cy="1914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638175</xdr:colOff>
      <xdr:row>29</xdr:row>
      <xdr:rowOff>114300</xdr:rowOff>
    </xdr:from>
    <xdr:to>
      <xdr:col>53</xdr:col>
      <xdr:colOff>1000125</xdr:colOff>
      <xdr:row>34</xdr:row>
      <xdr:rowOff>285750</xdr:rowOff>
    </xdr:to>
    <xdr:cxnSp macro="">
      <xdr:nvCxnSpPr>
        <xdr:cNvPr id="34" name="Straight Arrow Connector 33">
          <a:extLst>
            <a:ext uri="{FF2B5EF4-FFF2-40B4-BE49-F238E27FC236}">
              <a16:creationId xmlns:a16="http://schemas.microsoft.com/office/drawing/2014/main" id="{EF335633-9672-4551-BECF-B90C3703A1E0}"/>
            </a:ext>
          </a:extLst>
        </xdr:cNvPr>
        <xdr:cNvCxnSpPr/>
      </xdr:nvCxnSpPr>
      <xdr:spPr>
        <a:xfrm flipV="1">
          <a:off x="61493400" y="9448800"/>
          <a:ext cx="361950" cy="183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542925</xdr:colOff>
      <xdr:row>2</xdr:row>
      <xdr:rowOff>152400</xdr:rowOff>
    </xdr:from>
    <xdr:to>
      <xdr:col>58</xdr:col>
      <xdr:colOff>619125</xdr:colOff>
      <xdr:row>5</xdr:row>
      <xdr:rowOff>266700</xdr:rowOff>
    </xdr:to>
    <xdr:cxnSp macro="">
      <xdr:nvCxnSpPr>
        <xdr:cNvPr id="36" name="Straight Arrow Connector 35">
          <a:extLst>
            <a:ext uri="{FF2B5EF4-FFF2-40B4-BE49-F238E27FC236}">
              <a16:creationId xmlns:a16="http://schemas.microsoft.com/office/drawing/2014/main" id="{CDB99F22-E178-45E8-BA96-EBD6E4A08D08}"/>
            </a:ext>
          </a:extLst>
        </xdr:cNvPr>
        <xdr:cNvCxnSpPr/>
      </xdr:nvCxnSpPr>
      <xdr:spPr>
        <a:xfrm>
          <a:off x="67494150" y="485775"/>
          <a:ext cx="76200" cy="1114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409575</xdr:colOff>
      <xdr:row>2</xdr:row>
      <xdr:rowOff>28575</xdr:rowOff>
    </xdr:from>
    <xdr:to>
      <xdr:col>60</xdr:col>
      <xdr:colOff>1038225</xdr:colOff>
      <xdr:row>7</xdr:row>
      <xdr:rowOff>57150</xdr:rowOff>
    </xdr:to>
    <xdr:cxnSp macro="">
      <xdr:nvCxnSpPr>
        <xdr:cNvPr id="38" name="Straight Arrow Connector 37">
          <a:extLst>
            <a:ext uri="{FF2B5EF4-FFF2-40B4-BE49-F238E27FC236}">
              <a16:creationId xmlns:a16="http://schemas.microsoft.com/office/drawing/2014/main" id="{990A7811-3EAA-44FC-A55E-118E60F3BFC1}"/>
            </a:ext>
          </a:extLst>
        </xdr:cNvPr>
        <xdr:cNvCxnSpPr/>
      </xdr:nvCxnSpPr>
      <xdr:spPr>
        <a:xfrm>
          <a:off x="69799200" y="361950"/>
          <a:ext cx="628650" cy="1695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0</xdr:colOff>
      <xdr:row>32</xdr:row>
      <xdr:rowOff>0</xdr:rowOff>
    </xdr:from>
    <xdr:to>
      <xdr:col>39</xdr:col>
      <xdr:colOff>0</xdr:colOff>
      <xdr:row>48</xdr:row>
      <xdr:rowOff>123825</xdr:rowOff>
    </xdr:to>
    <xdr:pic>
      <xdr:nvPicPr>
        <xdr:cNvPr id="40" name="Picture 39" descr="Measures of Dispersion - ppt video online download">
          <a:extLst>
            <a:ext uri="{FF2B5EF4-FFF2-40B4-BE49-F238E27FC236}">
              <a16:creationId xmlns:a16="http://schemas.microsoft.com/office/drawing/2014/main" id="{4668F625-3858-40EF-8CB8-D6C308B775C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6471225" y="10334625"/>
          <a:ext cx="7277100" cy="5457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93631</xdr:colOff>
      <xdr:row>46</xdr:row>
      <xdr:rowOff>223838</xdr:rowOff>
    </xdr:from>
    <xdr:ext cx="3230594" cy="36176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0CA504A-FD6A-428A-B1D1-0686FC81081B}"/>
                </a:ext>
              </a:extLst>
            </xdr:cNvPr>
            <xdr:cNvSpPr txBox="1"/>
          </xdr:nvSpPr>
          <xdr:spPr>
            <a:xfrm>
              <a:off x="2284381" y="7950994"/>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r>
                    <a:rPr lang="en-US" sz="1400" b="1" i="1">
                      <a:solidFill>
                        <a:srgbClr val="FF0000"/>
                      </a:solidFill>
                      <a:latin typeface="Cambria Math" panose="02040503050406030204" pitchFamily="18" charset="0"/>
                    </a:rPr>
                    <m:t>=(</m:t>
                  </m:r>
                  <m:func>
                    <m:funcPr>
                      <m:ctrlPr>
                        <a:rPr lang="en-US" sz="1400" b="1" i="1">
                          <a:solidFill>
                            <a:srgbClr val="FF0000"/>
                          </a:solidFill>
                          <a:latin typeface="Cambria Math" panose="02040503050406030204" pitchFamily="18" charset="0"/>
                        </a:rPr>
                      </m:ctrlPr>
                    </m:funcPr>
                    <m:fName>
                      <m:r>
                        <a:rPr lang="en-US" sz="1400" b="1" i="0">
                          <a:solidFill>
                            <a:srgbClr val="FF0000"/>
                          </a:solidFill>
                          <a:latin typeface="Cambria Math" panose="02040503050406030204" pitchFamily="18" charset="0"/>
                        </a:rPr>
                        <m:t>𝐥𝐧</m:t>
                      </m:r>
                    </m:fName>
                    <m:e>
                      <m:d>
                        <m:dPr>
                          <m:ctrlPr>
                            <a:rPr lang="en-US" sz="1400" b="1" i="1">
                              <a:solidFill>
                                <a:srgbClr val="FF0000"/>
                              </a:solidFill>
                              <a:latin typeface="Cambria Math" panose="02040503050406030204" pitchFamily="18" charset="0"/>
                            </a:rPr>
                          </m:ctrlPr>
                        </m:dPr>
                        <m:e>
                          <m:f>
                            <m:fPr>
                              <m:ctrlPr>
                                <a:rPr lang="en-US" sz="1400" b="1" i="1">
                                  <a:solidFill>
                                    <a:srgbClr val="FF0000"/>
                                  </a:solidFill>
                                  <a:latin typeface="Cambria Math" panose="02040503050406030204" pitchFamily="18" charset="0"/>
                                </a:rPr>
                              </m:ctrlPr>
                            </m:fPr>
                            <m:num>
                              <m:r>
                                <a:rPr lang="en-US" sz="1400" b="1" i="1">
                                  <a:solidFill>
                                    <a:srgbClr val="FF0000"/>
                                  </a:solidFill>
                                  <a:latin typeface="Cambria Math" panose="02040503050406030204" pitchFamily="18" charset="0"/>
                                </a:rPr>
                                <m:t>𝑺</m:t>
                              </m:r>
                              <m:r>
                                <a:rPr lang="en-US" sz="1400" b="1" i="1" baseline="-25000">
                                  <a:solidFill>
                                    <a:srgbClr val="FF0000"/>
                                  </a:solidFill>
                                  <a:latin typeface="Cambria Math" panose="02040503050406030204" pitchFamily="18" charset="0"/>
                                </a:rPr>
                                <m:t>𝟎</m:t>
                              </m:r>
                            </m:num>
                            <m:den>
                              <m:r>
                                <a:rPr lang="en-US" sz="1400" b="1" i="1">
                                  <a:solidFill>
                                    <a:srgbClr val="FF0000"/>
                                  </a:solidFill>
                                  <a:latin typeface="Cambria Math" panose="02040503050406030204" pitchFamily="18" charset="0"/>
                                </a:rPr>
                                <m:t>𝑿</m:t>
                              </m:r>
                            </m:den>
                          </m:f>
                        </m:e>
                      </m:d>
                    </m:e>
                  </m:func>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𝒓</m:t>
                  </m:r>
                  <m:r>
                    <a:rPr lang="en-US" sz="1400" b="1" i="1">
                      <a:solidFill>
                        <a:srgbClr val="FF0000"/>
                      </a:solidFill>
                      <a:latin typeface="Cambria Math" panose="02040503050406030204" pitchFamily="18" charset="0"/>
                    </a:rPr>
                    <m:t>+</m:t>
                  </m:r>
                  <m:r>
                    <a:rPr lang="el-GR" sz="1400" b="1" i="1">
                      <a:solidFill>
                        <a:srgbClr val="FF0000"/>
                      </a:solidFill>
                      <a:latin typeface="Cambria Math" panose="02040503050406030204" pitchFamily="18" charset="0"/>
                    </a:rPr>
                    <m:t>𝝈</m:t>
                  </m:r>
                </m:oMath>
              </a14:m>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Choice>
      <mc:Fallback xmlns="">
        <xdr:sp macro="" textlink="">
          <xdr:nvSpPr>
            <xdr:cNvPr id="2" name="TextBox 1">
              <a:extLst>
                <a:ext uri="{FF2B5EF4-FFF2-40B4-BE49-F238E27FC236}">
                  <a16:creationId xmlns:a16="http://schemas.microsoft.com/office/drawing/2014/main" id="{A0CA504A-FD6A-428A-B1D1-0686FC81081B}"/>
                </a:ext>
              </a:extLst>
            </xdr:cNvPr>
            <xdr:cNvSpPr txBox="1"/>
          </xdr:nvSpPr>
          <xdr:spPr>
            <a:xfrm>
              <a:off x="2284381" y="7950994"/>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0">
                  <a:solidFill>
                    <a:srgbClr val="FF0000"/>
                  </a:solidFill>
                  <a:latin typeface="Cambria Math" panose="02040503050406030204" pitchFamily="18" charset="0"/>
                </a:rPr>
                <a:t>𝒅</a:t>
              </a:r>
              <a:r>
                <a:rPr lang="en-US" sz="1400" b="1" i="0" baseline="-25000">
                  <a:solidFill>
                    <a:srgbClr val="FF0000"/>
                  </a:solidFill>
                  <a:latin typeface="Cambria Math" panose="02040503050406030204" pitchFamily="18" charset="0"/>
                </a:rPr>
                <a:t>𝟏</a:t>
              </a:r>
              <a:r>
                <a:rPr lang="en-US" sz="1400" b="1" i="0">
                  <a:solidFill>
                    <a:srgbClr val="FF0000"/>
                  </a:solidFill>
                  <a:latin typeface="Cambria Math" panose="02040503050406030204" pitchFamily="18" charset="0"/>
                </a:rPr>
                <a:t>=(𝐥𝐧⁡(𝑺</a:t>
              </a:r>
              <a:r>
                <a:rPr lang="en-US" sz="1400" b="1" i="0" baseline="-25000">
                  <a:solidFill>
                    <a:srgbClr val="FF0000"/>
                  </a:solidFill>
                  <a:latin typeface="Cambria Math" panose="02040503050406030204" pitchFamily="18" charset="0"/>
                </a:rPr>
                <a:t>𝟎/</a:t>
              </a:r>
              <a:r>
                <a:rPr lang="en-US" sz="1400" b="1" i="0">
                  <a:solidFill>
                    <a:srgbClr val="FF0000"/>
                  </a:solidFill>
                  <a:latin typeface="Cambria Math" panose="02040503050406030204" pitchFamily="18" charset="0"/>
                </a:rPr>
                <a:t>𝑿)+(𝒓+</a:t>
              </a:r>
              <a:r>
                <a:rPr lang="el-GR" sz="1400" b="1" i="0">
                  <a:solidFill>
                    <a:srgbClr val="FF0000"/>
                  </a:solidFill>
                  <a:latin typeface="Cambria Math" panose="02040503050406030204" pitchFamily="18" charset="0"/>
                </a:rPr>
                <a:t>𝝈</a:t>
              </a:r>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Fallback>
    </mc:AlternateContent>
    <xdr:clientData/>
  </xdr:oneCellAnchor>
  <xdr:oneCellAnchor>
    <xdr:from>
      <xdr:col>2</xdr:col>
      <xdr:colOff>104775</xdr:colOff>
      <xdr:row>48</xdr:row>
      <xdr:rowOff>0</xdr:rowOff>
    </xdr:from>
    <xdr:ext cx="3230594" cy="3429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C2D65AB-C138-45B0-82E4-665E243E9A15}"/>
                </a:ext>
              </a:extLst>
            </xdr:cNvPr>
            <xdr:cNvSpPr txBox="1"/>
          </xdr:nvSpPr>
          <xdr:spPr>
            <a:xfrm>
              <a:off x="1724025" y="6096000"/>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0">
                  <a:solidFill>
                    <a:srgbClr val="FF0000"/>
                  </a:solidFill>
                  <a:latin typeface="+mn-lt"/>
                </a:rPr>
                <a:t>d</a:t>
              </a:r>
              <a:r>
                <a:rPr lang="en-US" sz="1400" b="1" i="0" baseline="-25000">
                  <a:solidFill>
                    <a:srgbClr val="FF0000"/>
                  </a:solidFill>
                  <a:latin typeface="+mn-lt"/>
                </a:rPr>
                <a:t>2</a:t>
              </a:r>
              <a14:m>
                <m:oMath xmlns:m="http://schemas.openxmlformats.org/officeDocument/2006/math">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r>
                    <a:rPr lang="en-US" sz="1400" b="1" i="1" baseline="-25000">
                      <a:solidFill>
                        <a:srgbClr val="FF0000"/>
                      </a:solidFill>
                      <a:latin typeface="Cambria Math" panose="02040503050406030204" pitchFamily="18" charset="0"/>
                    </a:rPr>
                    <m:t> − </m:t>
                  </m:r>
                </m:oMath>
              </a14:m>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Choice>
      <mc:Fallback xmlns="">
        <xdr:sp macro="" textlink="">
          <xdr:nvSpPr>
            <xdr:cNvPr id="3" name="TextBox 2">
              <a:extLst>
                <a:ext uri="{FF2B5EF4-FFF2-40B4-BE49-F238E27FC236}">
                  <a16:creationId xmlns:a16="http://schemas.microsoft.com/office/drawing/2014/main" id="{EC2D65AB-C138-45B0-82E4-665E243E9A15}"/>
                </a:ext>
              </a:extLst>
            </xdr:cNvPr>
            <xdr:cNvSpPr txBox="1"/>
          </xdr:nvSpPr>
          <xdr:spPr>
            <a:xfrm>
              <a:off x="1724025" y="6096000"/>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0">
                  <a:solidFill>
                    <a:srgbClr val="FF0000"/>
                  </a:solidFill>
                  <a:latin typeface="+mn-lt"/>
                </a:rPr>
                <a:t>d</a:t>
              </a:r>
              <a:r>
                <a:rPr lang="en-US" sz="1400" b="1" i="0" baseline="-25000">
                  <a:solidFill>
                    <a:srgbClr val="FF0000"/>
                  </a:solidFill>
                  <a:latin typeface="+mn-lt"/>
                </a:rPr>
                <a:t>2</a:t>
              </a:r>
              <a:r>
                <a:rPr lang="en-US" sz="1400" b="1" i="0">
                  <a:solidFill>
                    <a:srgbClr val="FF0000"/>
                  </a:solidFill>
                  <a:latin typeface="Cambria Math" panose="02040503050406030204" pitchFamily="18" charset="0"/>
                </a:rPr>
                <a:t>=𝒅</a:t>
              </a:r>
              <a:r>
                <a:rPr lang="en-US" sz="1400" b="1" i="0" baseline="-25000">
                  <a:solidFill>
                    <a:srgbClr val="FF0000"/>
                  </a:solidFill>
                  <a:latin typeface="Cambria Math" panose="02040503050406030204" pitchFamily="18" charset="0"/>
                </a:rPr>
                <a:t>𝟏 </a:t>
              </a:r>
              <a:r>
                <a:rPr lang="en-US" sz="1400" b="1" i="0" baseline="0">
                  <a:solidFill>
                    <a:srgbClr val="FF0000"/>
                  </a:solidFill>
                  <a:latin typeface="Cambria Math" panose="02040503050406030204" pitchFamily="18" charset="0"/>
                </a:rPr>
                <a:t>−</a:t>
              </a:r>
              <a:r>
                <a:rPr lang="en-US" sz="1400" b="1" i="0" baseline="-25000">
                  <a:solidFill>
                    <a:srgbClr val="FF0000"/>
                  </a:solidFill>
                  <a:latin typeface="Cambria Math" panose="02040503050406030204" pitchFamily="18" charset="0"/>
                </a:rPr>
                <a:t>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Fallback>
    </mc:AlternateContent>
    <xdr:clientData/>
  </xdr:oneCellAnchor>
  <xdr:oneCellAnchor>
    <xdr:from>
      <xdr:col>1</xdr:col>
      <xdr:colOff>109537</xdr:colOff>
      <xdr:row>51</xdr:row>
      <xdr:rowOff>185737</xdr:rowOff>
    </xdr:from>
    <xdr:ext cx="4500564" cy="313099"/>
    <xdr:sp macro="" textlink="">
      <xdr:nvSpPr>
        <xdr:cNvPr id="4" name="TextBox 3">
          <a:extLst>
            <a:ext uri="{FF2B5EF4-FFF2-40B4-BE49-F238E27FC236}">
              <a16:creationId xmlns:a16="http://schemas.microsoft.com/office/drawing/2014/main" id="{C935B6F9-0EB8-401E-A145-C367AE8B39BB}"/>
            </a:ext>
          </a:extLst>
        </xdr:cNvPr>
        <xdr:cNvSpPr txBox="1"/>
      </xdr:nvSpPr>
      <xdr:spPr>
        <a:xfrm>
          <a:off x="509587" y="7148512"/>
          <a:ext cx="4500564"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2000" b="1">
              <a:solidFill>
                <a:srgbClr val="FF0000"/>
              </a:solidFill>
            </a:rPr>
            <a:t>C</a:t>
          </a:r>
          <a:r>
            <a:rPr lang="en-US" sz="2000" b="1" baseline="-25000">
              <a:solidFill>
                <a:srgbClr val="FF0000"/>
              </a:solidFill>
            </a:rPr>
            <a:t>e</a:t>
          </a:r>
          <a:r>
            <a:rPr lang="en-US" sz="2000" b="1">
              <a:solidFill>
                <a:srgbClr val="FF0000"/>
              </a:solidFill>
            </a:rPr>
            <a:t> =e</a:t>
          </a:r>
          <a:r>
            <a:rPr lang="en-US" sz="2000" b="1" baseline="30000">
              <a:solidFill>
                <a:srgbClr val="FF0000"/>
              </a:solidFill>
              <a:latin typeface="Calibri" panose="020F0502020204030204" pitchFamily="34" charset="0"/>
              <a:cs typeface="Calibri" panose="020F0502020204030204" pitchFamily="34" charset="0"/>
            </a:rPr>
            <a:t>(-rT)</a:t>
          </a:r>
          <a:r>
            <a:rPr lang="en-US" sz="2000" b="1" baseline="0">
              <a:solidFill>
                <a:srgbClr val="FF0000"/>
              </a:solidFill>
              <a:latin typeface="Calibri" panose="020F0502020204030204" pitchFamily="34" charset="0"/>
              <a:cs typeface="Calibri" panose="020F0502020204030204" pitchFamily="34" charset="0"/>
            </a:rPr>
            <a:t>N(d2)[S</a:t>
          </a:r>
          <a:r>
            <a:rPr lang="en-US" sz="2000" b="1" baseline="-25000">
              <a:solidFill>
                <a:srgbClr val="FF0000"/>
              </a:solidFill>
              <a:latin typeface="Calibri" panose="020F0502020204030204" pitchFamily="34" charset="0"/>
              <a:cs typeface="Calibri" panose="020F0502020204030204" pitchFamily="34" charset="0"/>
            </a:rPr>
            <a:t>0</a:t>
          </a:r>
          <a:r>
            <a:rPr lang="en-US" sz="2000" b="1" baseline="0">
              <a:solidFill>
                <a:srgbClr val="FF0000"/>
              </a:solidFill>
              <a:latin typeface="Calibri" panose="020F0502020204030204" pitchFamily="34" charset="0"/>
              <a:cs typeface="Calibri" panose="020F0502020204030204" pitchFamily="34" charset="0"/>
            </a:rPr>
            <a:t>e</a:t>
          </a:r>
          <a:r>
            <a:rPr lang="en-US" sz="2000" b="1" baseline="30000">
              <a:solidFill>
                <a:srgbClr val="FF0000"/>
              </a:solidFill>
              <a:latin typeface="Calibri" panose="020F0502020204030204" pitchFamily="34" charset="0"/>
              <a:cs typeface="Calibri" panose="020F0502020204030204" pitchFamily="34" charset="0"/>
            </a:rPr>
            <a:t>(rT)</a:t>
          </a:r>
          <a:r>
            <a:rPr lang="en-US" sz="2000" b="1" baseline="0">
              <a:solidFill>
                <a:srgbClr val="FF0000"/>
              </a:solidFill>
              <a:latin typeface="Calibri" panose="020F0502020204030204" pitchFamily="34" charset="0"/>
              <a:cs typeface="Calibri" panose="020F0502020204030204" pitchFamily="34" charset="0"/>
            </a:rPr>
            <a:t>N(d1)/N(d2) - X]</a:t>
          </a:r>
          <a:endParaRPr lang="en-US" sz="1100" b="1">
            <a:solidFill>
              <a:srgbClr val="FF0000"/>
            </a:solidFill>
          </a:endParaRPr>
        </a:p>
      </xdr:txBody>
    </xdr:sp>
    <xdr:clientData/>
  </xdr:oneCellAnchor>
  <xdr:oneCellAnchor>
    <xdr:from>
      <xdr:col>1</xdr:col>
      <xdr:colOff>1459706</xdr:colOff>
      <xdr:row>62</xdr:row>
      <xdr:rowOff>185736</xdr:rowOff>
    </xdr:from>
    <xdr:ext cx="2314576" cy="445294"/>
    <xdr:sp macro="" textlink="">
      <xdr:nvSpPr>
        <xdr:cNvPr id="5" name="TextBox 4">
          <a:extLst>
            <a:ext uri="{FF2B5EF4-FFF2-40B4-BE49-F238E27FC236}">
              <a16:creationId xmlns:a16="http://schemas.microsoft.com/office/drawing/2014/main" id="{DA487858-3060-43D6-9D3E-FF6BA247E941}"/>
            </a:ext>
          </a:extLst>
        </xdr:cNvPr>
        <xdr:cNvSpPr txBox="1"/>
      </xdr:nvSpPr>
      <xdr:spPr>
        <a:xfrm>
          <a:off x="1864519" y="13532642"/>
          <a:ext cx="2314576" cy="44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a:solidFill>
                <a:srgbClr val="FF0000"/>
              </a:solidFill>
            </a:rPr>
            <a:t>C</a:t>
          </a:r>
          <a:r>
            <a:rPr lang="en-US" sz="2000" b="1" baseline="-25000">
              <a:solidFill>
                <a:srgbClr val="FF0000"/>
              </a:solidFill>
            </a:rPr>
            <a:t>e</a:t>
          </a:r>
          <a:r>
            <a:rPr lang="en-US" sz="2000" b="1">
              <a:solidFill>
                <a:srgbClr val="FF0000"/>
              </a:solidFill>
            </a:rPr>
            <a:t> +</a:t>
          </a:r>
          <a:r>
            <a:rPr lang="en-US" sz="2000" b="1" baseline="0">
              <a:solidFill>
                <a:srgbClr val="FF0000"/>
              </a:solidFill>
            </a:rPr>
            <a:t> Xe</a:t>
          </a:r>
          <a:r>
            <a:rPr lang="en-US" sz="2000" b="1" baseline="30000">
              <a:solidFill>
                <a:srgbClr val="FF0000"/>
              </a:solidFill>
            </a:rPr>
            <a:t>-rt</a:t>
          </a:r>
          <a:r>
            <a:rPr lang="en-US" sz="2000" b="1" baseline="0">
              <a:solidFill>
                <a:srgbClr val="FF0000"/>
              </a:solidFill>
            </a:rPr>
            <a:t> = S</a:t>
          </a:r>
          <a:r>
            <a:rPr lang="en-US" sz="2000" b="1" baseline="-25000">
              <a:solidFill>
                <a:srgbClr val="FF0000"/>
              </a:solidFill>
            </a:rPr>
            <a:t>0</a:t>
          </a:r>
          <a:r>
            <a:rPr lang="en-US" sz="2000" b="1" baseline="0">
              <a:solidFill>
                <a:srgbClr val="FF0000"/>
              </a:solidFill>
            </a:rPr>
            <a:t> + P</a:t>
          </a:r>
          <a:r>
            <a:rPr lang="en-US" sz="2000" b="1" baseline="-25000">
              <a:solidFill>
                <a:srgbClr val="FF0000"/>
              </a:solidFill>
            </a:rPr>
            <a:t>e</a:t>
          </a:r>
        </a:p>
      </xdr:txBody>
    </xdr:sp>
    <xdr:clientData/>
  </xdr:oneCellAnchor>
  <xdr:oneCellAnchor>
    <xdr:from>
      <xdr:col>2</xdr:col>
      <xdr:colOff>1857375</xdr:colOff>
      <xdr:row>62</xdr:row>
      <xdr:rowOff>214313</xdr:rowOff>
    </xdr:from>
    <xdr:ext cx="4238625" cy="445294"/>
    <xdr:sp macro="" textlink="">
      <xdr:nvSpPr>
        <xdr:cNvPr id="7" name="TextBox 6">
          <a:extLst>
            <a:ext uri="{FF2B5EF4-FFF2-40B4-BE49-F238E27FC236}">
              <a16:creationId xmlns:a16="http://schemas.microsoft.com/office/drawing/2014/main" id="{0C9D92D0-D820-4760-A9E1-D70C9C016814}"/>
            </a:ext>
          </a:extLst>
        </xdr:cNvPr>
        <xdr:cNvSpPr txBox="1"/>
      </xdr:nvSpPr>
      <xdr:spPr>
        <a:xfrm>
          <a:off x="6000750" y="13561219"/>
          <a:ext cx="4238625" cy="44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600" b="1" baseline="0">
              <a:solidFill>
                <a:srgbClr val="FF0000"/>
              </a:solidFill>
            </a:rPr>
            <a:t>P</a:t>
          </a:r>
          <a:r>
            <a:rPr lang="en-US" sz="1600" b="1" baseline="-25000">
              <a:solidFill>
                <a:srgbClr val="FF0000"/>
              </a:solidFill>
            </a:rPr>
            <a:t>e  </a:t>
          </a:r>
          <a:r>
            <a:rPr lang="en-US" sz="1600" b="1" baseline="0">
              <a:solidFill>
                <a:srgbClr val="FF0000"/>
              </a:solidFill>
            </a:rPr>
            <a:t>= </a:t>
          </a:r>
          <a:r>
            <a:rPr lang="en-US" sz="2000" b="1">
              <a:solidFill>
                <a:srgbClr val="FF0000"/>
              </a:solidFill>
              <a:effectLst/>
              <a:latin typeface="+mn-lt"/>
              <a:ea typeface="+mn-ea"/>
              <a:cs typeface="+mn-cs"/>
            </a:rPr>
            <a:t>C</a:t>
          </a:r>
          <a:r>
            <a:rPr lang="en-US" sz="2000" b="1" baseline="-25000">
              <a:solidFill>
                <a:srgbClr val="FF0000"/>
              </a:solidFill>
              <a:effectLst/>
              <a:latin typeface="+mn-lt"/>
              <a:ea typeface="+mn-ea"/>
              <a:cs typeface="+mn-cs"/>
            </a:rPr>
            <a:t>e</a:t>
          </a:r>
          <a:r>
            <a:rPr lang="en-US" sz="2000" b="1">
              <a:solidFill>
                <a:srgbClr val="FF0000"/>
              </a:solidFill>
              <a:effectLst/>
              <a:latin typeface="+mn-lt"/>
              <a:ea typeface="+mn-ea"/>
              <a:cs typeface="+mn-cs"/>
            </a:rPr>
            <a:t> +</a:t>
          </a:r>
          <a:r>
            <a:rPr lang="en-US" sz="2000" b="1" baseline="0">
              <a:solidFill>
                <a:srgbClr val="FF0000"/>
              </a:solidFill>
              <a:effectLst/>
              <a:latin typeface="+mn-lt"/>
              <a:ea typeface="+mn-ea"/>
              <a:cs typeface="+mn-cs"/>
            </a:rPr>
            <a:t> Xe</a:t>
          </a:r>
          <a:r>
            <a:rPr lang="en-US" sz="2000" b="1" baseline="30000">
              <a:solidFill>
                <a:srgbClr val="FF0000"/>
              </a:solidFill>
              <a:effectLst/>
              <a:latin typeface="+mn-lt"/>
              <a:ea typeface="+mn-ea"/>
              <a:cs typeface="+mn-cs"/>
            </a:rPr>
            <a:t>-rt</a:t>
          </a:r>
          <a:r>
            <a:rPr lang="en-US" sz="2000" b="1" baseline="0">
              <a:solidFill>
                <a:srgbClr val="FF0000"/>
              </a:solidFill>
              <a:effectLst/>
              <a:latin typeface="+mn-lt"/>
              <a:ea typeface="+mn-ea"/>
              <a:cs typeface="+mn-cs"/>
            </a:rPr>
            <a:t>  - S</a:t>
          </a:r>
          <a:r>
            <a:rPr lang="en-US" sz="2000" b="1" baseline="-25000">
              <a:solidFill>
                <a:srgbClr val="FF0000"/>
              </a:solidFill>
              <a:effectLst/>
              <a:latin typeface="+mn-lt"/>
              <a:ea typeface="+mn-ea"/>
              <a:cs typeface="+mn-cs"/>
            </a:rPr>
            <a:t>0</a:t>
          </a:r>
          <a:r>
            <a:rPr lang="en-US" sz="2000" b="1" baseline="0">
              <a:solidFill>
                <a:srgbClr val="FF0000"/>
              </a:solidFill>
              <a:effectLst/>
              <a:latin typeface="+mn-lt"/>
              <a:ea typeface="+mn-ea"/>
              <a:cs typeface="+mn-cs"/>
            </a:rPr>
            <a:t> </a:t>
          </a:r>
          <a:endParaRPr lang="en-US" sz="1600" b="1" baseline="-25000">
            <a:solidFill>
              <a:srgbClr val="FF0000"/>
            </a:solidFill>
          </a:endParaRPr>
        </a:p>
      </xdr:txBody>
    </xdr:sp>
    <xdr:clientData/>
  </xdr:oneCellAnchor>
  <xdr:oneCellAnchor>
    <xdr:from>
      <xdr:col>11</xdr:col>
      <xdr:colOff>396050</xdr:colOff>
      <xdr:row>26</xdr:row>
      <xdr:rowOff>133429</xdr:rowOff>
    </xdr:from>
    <xdr:ext cx="656462" cy="398764"/>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D8580C01-EF47-4518-9B53-B40D43C8C75A}"/>
                </a:ext>
              </a:extLst>
            </xdr:cNvPr>
            <xdr:cNvSpPr txBox="1"/>
          </xdr:nvSpPr>
          <xdr:spPr>
            <a:xfrm>
              <a:off x="17302925" y="7205742"/>
              <a:ext cx="656462" cy="398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ln</a:t>
              </a:r>
              <a14:m>
                <m:oMath xmlns:m="http://schemas.openxmlformats.org/officeDocument/2006/math">
                  <m:f>
                    <m:fPr>
                      <m:ctrlPr>
                        <a:rPr lang="en-US" sz="1800" b="1" i="1">
                          <a:latin typeface="Cambria Math" panose="02040503050406030204" pitchFamily="18" charset="0"/>
                        </a:rPr>
                      </m:ctrlPr>
                    </m:fPr>
                    <m:num>
                      <m:r>
                        <a:rPr lang="en-US" sz="1800" b="1" i="1">
                          <a:latin typeface="Cambria Math" panose="02040503050406030204" pitchFamily="18" charset="0"/>
                        </a:rPr>
                        <m:t> </m:t>
                      </m:r>
                      <m:r>
                        <a:rPr lang="en-US" sz="1800" b="1" i="1">
                          <a:solidFill>
                            <a:schemeClr val="tx1"/>
                          </a:solidFill>
                          <a:effectLst/>
                          <a:latin typeface="Cambria Math" panose="02040503050406030204" pitchFamily="18" charset="0"/>
                          <a:ea typeface="+mn-ea"/>
                          <a:cs typeface="+mn-cs"/>
                        </a:rPr>
                        <m:t>𝑺</m:t>
                      </m:r>
                      <m:r>
                        <a:rPr lang="en-US" sz="1800" b="1" i="1" baseline="-25000">
                          <a:solidFill>
                            <a:schemeClr val="tx1"/>
                          </a:solidFill>
                          <a:effectLst/>
                          <a:latin typeface="Cambria Math" panose="02040503050406030204" pitchFamily="18" charset="0"/>
                          <a:ea typeface="+mn-ea"/>
                          <a:cs typeface="+mn-cs"/>
                        </a:rPr>
                        <m:t>𝟎</m:t>
                      </m:r>
                    </m:num>
                    <m:den>
                      <m:r>
                        <a:rPr lang="en-US" sz="1800" b="1" i="1">
                          <a:solidFill>
                            <a:schemeClr val="tx1"/>
                          </a:solidFill>
                          <a:effectLst/>
                          <a:latin typeface="Cambria Math" panose="02040503050406030204" pitchFamily="18" charset="0"/>
                          <a:ea typeface="+mn-ea"/>
                          <a:cs typeface="+mn-cs"/>
                        </a:rPr>
                        <m:t>𝑿</m:t>
                      </m:r>
                    </m:den>
                  </m:f>
                </m:oMath>
              </a14:m>
              <a:endParaRPr lang="en-US" sz="1800" b="1" i="1">
                <a:latin typeface="Arial" panose="020B0604020202020204" pitchFamily="34" charset="0"/>
                <a:cs typeface="Arial" panose="020B0604020202020204" pitchFamily="34" charset="0"/>
              </a:endParaRPr>
            </a:p>
          </xdr:txBody>
        </xdr:sp>
      </mc:Choice>
      <mc:Fallback xmlns="">
        <xdr:sp macro="" textlink="">
          <xdr:nvSpPr>
            <xdr:cNvPr id="37" name="TextBox 36">
              <a:extLst>
                <a:ext uri="{FF2B5EF4-FFF2-40B4-BE49-F238E27FC236}">
                  <a16:creationId xmlns:a16="http://schemas.microsoft.com/office/drawing/2014/main" id="{D8580C01-EF47-4518-9B53-B40D43C8C75A}"/>
                </a:ext>
              </a:extLst>
            </xdr:cNvPr>
            <xdr:cNvSpPr txBox="1"/>
          </xdr:nvSpPr>
          <xdr:spPr>
            <a:xfrm>
              <a:off x="17302925" y="7205742"/>
              <a:ext cx="656462" cy="398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ln</a:t>
              </a:r>
              <a:r>
                <a:rPr lang="en-US" sz="1800" b="1" i="0">
                  <a:latin typeface="Cambria Math" panose="02040503050406030204" pitchFamily="18" charset="0"/>
                </a:rPr>
                <a:t>( </a:t>
              </a:r>
              <a:r>
                <a:rPr lang="en-US" sz="1800" b="1" i="0">
                  <a:solidFill>
                    <a:schemeClr val="tx1"/>
                  </a:solidFill>
                  <a:effectLst/>
                  <a:latin typeface="+mn-lt"/>
                  <a:ea typeface="+mn-ea"/>
                  <a:cs typeface="+mn-cs"/>
                </a:rPr>
                <a:t>𝑺</a:t>
              </a:r>
              <a:r>
                <a:rPr lang="en-US" sz="1800" b="1" i="0" baseline="-25000">
                  <a:solidFill>
                    <a:schemeClr val="tx1"/>
                  </a:solidFill>
                  <a:effectLst/>
                  <a:latin typeface="+mn-lt"/>
                  <a:ea typeface="+mn-ea"/>
                  <a:cs typeface="+mn-cs"/>
                </a:rPr>
                <a:t>𝟎</a:t>
              </a:r>
              <a:r>
                <a:rPr lang="en-US" sz="1800" b="1" i="0" baseline="-25000">
                  <a:solidFill>
                    <a:schemeClr val="tx1"/>
                  </a:solidFill>
                  <a:effectLst/>
                  <a:latin typeface="Cambria Math" panose="02040503050406030204" pitchFamily="18" charset="0"/>
                  <a:ea typeface="+mn-ea"/>
                  <a:cs typeface="+mn-cs"/>
                </a:rPr>
                <a:t>)/</a:t>
              </a:r>
              <a:r>
                <a:rPr lang="en-US" sz="1800" b="1" i="0">
                  <a:solidFill>
                    <a:schemeClr val="tx1"/>
                  </a:solidFill>
                  <a:effectLst/>
                  <a:latin typeface="+mn-lt"/>
                  <a:ea typeface="+mn-ea"/>
                  <a:cs typeface="+mn-cs"/>
                </a:rPr>
                <a:t>𝑿</a:t>
              </a:r>
              <a:endParaRPr lang="en-US" sz="1800" b="1" i="1">
                <a:latin typeface="Arial" panose="020B0604020202020204" pitchFamily="34" charset="0"/>
                <a:cs typeface="Arial" panose="020B0604020202020204" pitchFamily="34" charset="0"/>
              </a:endParaRPr>
            </a:p>
          </xdr:txBody>
        </xdr:sp>
      </mc:Fallback>
    </mc:AlternateContent>
    <xdr:clientData/>
  </xdr:oneCellAnchor>
  <xdr:oneCellAnchor>
    <xdr:from>
      <xdr:col>11</xdr:col>
      <xdr:colOff>159544</xdr:colOff>
      <xdr:row>30</xdr:row>
      <xdr:rowOff>250032</xdr:rowOff>
    </xdr:from>
    <xdr:ext cx="1214436" cy="398764"/>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C00F5FD0-A201-47A4-94BE-D6D893FD40E7}"/>
                </a:ext>
              </a:extLst>
            </xdr:cNvPr>
            <xdr:cNvSpPr txBox="1"/>
          </xdr:nvSpPr>
          <xdr:spPr>
            <a:xfrm>
              <a:off x="17066419" y="8465345"/>
              <a:ext cx="1214436" cy="398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ln</a:t>
              </a:r>
              <a14:m>
                <m:oMath xmlns:m="http://schemas.openxmlformats.org/officeDocument/2006/math">
                  <m:f>
                    <m:fPr>
                      <m:ctrlPr>
                        <a:rPr lang="en-US" sz="1800" b="1" i="1">
                          <a:latin typeface="Cambria Math" panose="02040503050406030204" pitchFamily="18" charset="0"/>
                        </a:rPr>
                      </m:ctrlPr>
                    </m:fPr>
                    <m:num>
                      <m:r>
                        <a:rPr lang="en-US" sz="1800" b="1" i="1">
                          <a:latin typeface="Cambria Math" panose="02040503050406030204" pitchFamily="18" charset="0"/>
                        </a:rPr>
                        <m:t> </m:t>
                      </m:r>
                      <m:r>
                        <a:rPr lang="en-US" sz="1800" b="1" i="1">
                          <a:solidFill>
                            <a:schemeClr val="tx1"/>
                          </a:solidFill>
                          <a:effectLst/>
                          <a:latin typeface="Cambria Math" panose="02040503050406030204" pitchFamily="18" charset="0"/>
                          <a:ea typeface="+mn-ea"/>
                          <a:cs typeface="+mn-cs"/>
                        </a:rPr>
                        <m:t>𝑺</m:t>
                      </m:r>
                      <m:r>
                        <a:rPr lang="en-US" sz="1800" b="1" i="1" baseline="-25000">
                          <a:solidFill>
                            <a:schemeClr val="tx1"/>
                          </a:solidFill>
                          <a:effectLst/>
                          <a:latin typeface="Cambria Math" panose="02040503050406030204" pitchFamily="18" charset="0"/>
                          <a:ea typeface="+mn-ea"/>
                          <a:cs typeface="+mn-cs"/>
                        </a:rPr>
                        <m:t>𝟎</m:t>
                      </m:r>
                    </m:num>
                    <m:den>
                      <m:r>
                        <a:rPr lang="en-US" sz="1800" b="1" i="1">
                          <a:solidFill>
                            <a:schemeClr val="tx1"/>
                          </a:solidFill>
                          <a:effectLst/>
                          <a:latin typeface="Cambria Math" panose="02040503050406030204" pitchFamily="18" charset="0"/>
                          <a:ea typeface="+mn-ea"/>
                          <a:cs typeface="+mn-cs"/>
                        </a:rPr>
                        <m:t>𝑿</m:t>
                      </m:r>
                    </m:den>
                  </m:f>
                </m:oMath>
              </a14:m>
              <a:r>
                <a:rPr lang="en-US" sz="1800" b="1" i="1">
                  <a:latin typeface="Arial" panose="020B0604020202020204" pitchFamily="34" charset="0"/>
                  <a:cs typeface="Arial" panose="020B0604020202020204" pitchFamily="34" charset="0"/>
                </a:rPr>
                <a:t> + rt</a:t>
              </a:r>
            </a:p>
          </xdr:txBody>
        </xdr:sp>
      </mc:Choice>
      <mc:Fallback xmlns="">
        <xdr:sp macro="" textlink="">
          <xdr:nvSpPr>
            <xdr:cNvPr id="38" name="TextBox 37">
              <a:extLst>
                <a:ext uri="{FF2B5EF4-FFF2-40B4-BE49-F238E27FC236}">
                  <a16:creationId xmlns:a16="http://schemas.microsoft.com/office/drawing/2014/main" id="{C00F5FD0-A201-47A4-94BE-D6D893FD40E7}"/>
                </a:ext>
              </a:extLst>
            </xdr:cNvPr>
            <xdr:cNvSpPr txBox="1"/>
          </xdr:nvSpPr>
          <xdr:spPr>
            <a:xfrm>
              <a:off x="17066419" y="8465345"/>
              <a:ext cx="1214436" cy="398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ln</a:t>
              </a:r>
              <a:r>
                <a:rPr lang="en-US" sz="1800" b="1" i="0">
                  <a:latin typeface="Cambria Math" panose="02040503050406030204" pitchFamily="18" charset="0"/>
                </a:rPr>
                <a:t>( </a:t>
              </a:r>
              <a:r>
                <a:rPr lang="en-US" sz="1800" b="1" i="0">
                  <a:solidFill>
                    <a:schemeClr val="tx1"/>
                  </a:solidFill>
                  <a:effectLst/>
                  <a:latin typeface="+mn-lt"/>
                  <a:ea typeface="+mn-ea"/>
                  <a:cs typeface="+mn-cs"/>
                </a:rPr>
                <a:t>𝑺</a:t>
              </a:r>
              <a:r>
                <a:rPr lang="en-US" sz="1800" b="1" i="0" baseline="-25000">
                  <a:solidFill>
                    <a:schemeClr val="tx1"/>
                  </a:solidFill>
                  <a:effectLst/>
                  <a:latin typeface="+mn-lt"/>
                  <a:ea typeface="+mn-ea"/>
                  <a:cs typeface="+mn-cs"/>
                </a:rPr>
                <a:t>𝟎</a:t>
              </a:r>
              <a:r>
                <a:rPr lang="en-US" sz="1800" b="1" i="0" baseline="-25000">
                  <a:solidFill>
                    <a:schemeClr val="tx1"/>
                  </a:solidFill>
                  <a:effectLst/>
                  <a:latin typeface="Cambria Math" panose="02040503050406030204" pitchFamily="18" charset="0"/>
                  <a:ea typeface="+mn-ea"/>
                  <a:cs typeface="+mn-cs"/>
                </a:rPr>
                <a:t>)/</a:t>
              </a:r>
              <a:r>
                <a:rPr lang="en-US" sz="1800" b="1" i="0">
                  <a:solidFill>
                    <a:schemeClr val="tx1"/>
                  </a:solidFill>
                  <a:effectLst/>
                  <a:latin typeface="+mn-lt"/>
                  <a:ea typeface="+mn-ea"/>
                  <a:cs typeface="+mn-cs"/>
                </a:rPr>
                <a:t>𝑿</a:t>
              </a:r>
              <a:r>
                <a:rPr lang="en-US" sz="1800" b="1" i="1">
                  <a:latin typeface="Arial" panose="020B0604020202020204" pitchFamily="34" charset="0"/>
                  <a:cs typeface="Arial" panose="020B0604020202020204" pitchFamily="34" charset="0"/>
                </a:rPr>
                <a:t> + rt</a:t>
              </a:r>
            </a:p>
          </xdr:txBody>
        </xdr:sp>
      </mc:Fallback>
    </mc:AlternateContent>
    <xdr:clientData/>
  </xdr:oneCellAnchor>
  <xdr:oneCellAnchor>
    <xdr:from>
      <xdr:col>10</xdr:col>
      <xdr:colOff>2281237</xdr:colOff>
      <xdr:row>35</xdr:row>
      <xdr:rowOff>71436</xdr:rowOff>
    </xdr:from>
    <xdr:ext cx="1857375" cy="571501"/>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D0459C6E-FD31-441A-89CF-52D664B1F2B7}"/>
                </a:ext>
              </a:extLst>
            </xdr:cNvPr>
            <xdr:cNvSpPr txBox="1"/>
          </xdr:nvSpPr>
          <xdr:spPr>
            <a:xfrm>
              <a:off x="16640175" y="9632155"/>
              <a:ext cx="1857375" cy="571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i="1">
                  <a:latin typeface="Arial" panose="020B0604020202020204" pitchFamily="34" charset="0"/>
                  <a:cs typeface="Arial" panose="020B0604020202020204" pitchFamily="34" charset="0"/>
                </a:rPr>
                <a:t>ln</a:t>
              </a:r>
              <a14:m>
                <m:oMath xmlns:m="http://schemas.openxmlformats.org/officeDocument/2006/math">
                  <m:f>
                    <m:fPr>
                      <m:ctrlPr>
                        <a:rPr lang="en-US" sz="2000" b="1" i="1">
                          <a:latin typeface="Cambria Math" panose="02040503050406030204" pitchFamily="18" charset="0"/>
                        </a:rPr>
                      </m:ctrlPr>
                    </m:fPr>
                    <m:num>
                      <m:r>
                        <a:rPr lang="en-US" sz="2000" b="1" i="1">
                          <a:latin typeface="Cambria Math" panose="02040503050406030204" pitchFamily="18" charset="0"/>
                        </a:rPr>
                        <m:t> </m:t>
                      </m:r>
                      <m:r>
                        <a:rPr lang="en-US" sz="2000" b="1" i="1">
                          <a:solidFill>
                            <a:schemeClr val="tx1"/>
                          </a:solidFill>
                          <a:effectLst/>
                          <a:latin typeface="Cambria Math" panose="02040503050406030204" pitchFamily="18" charset="0"/>
                          <a:ea typeface="+mn-ea"/>
                          <a:cs typeface="+mn-cs"/>
                        </a:rPr>
                        <m:t>𝑺</m:t>
                      </m:r>
                      <m:r>
                        <a:rPr lang="en-US" sz="2000" b="1" i="1" baseline="-25000">
                          <a:solidFill>
                            <a:schemeClr val="tx1"/>
                          </a:solidFill>
                          <a:effectLst/>
                          <a:latin typeface="Cambria Math" panose="02040503050406030204" pitchFamily="18" charset="0"/>
                          <a:ea typeface="+mn-ea"/>
                          <a:cs typeface="+mn-cs"/>
                        </a:rPr>
                        <m:t>𝟎</m:t>
                      </m:r>
                    </m:num>
                    <m:den>
                      <m:r>
                        <a:rPr lang="en-US" sz="2000" b="1" i="1">
                          <a:solidFill>
                            <a:schemeClr val="tx1"/>
                          </a:solidFill>
                          <a:effectLst/>
                          <a:latin typeface="Cambria Math" panose="02040503050406030204" pitchFamily="18" charset="0"/>
                          <a:ea typeface="+mn-ea"/>
                          <a:cs typeface="+mn-cs"/>
                        </a:rPr>
                        <m:t>𝑿</m:t>
                      </m:r>
                    </m:den>
                  </m:f>
                </m:oMath>
              </a14:m>
              <a:r>
                <a:rPr lang="en-US" sz="2000" b="1" i="1">
                  <a:latin typeface="Arial" panose="020B0604020202020204" pitchFamily="34" charset="0"/>
                  <a:cs typeface="Arial" panose="020B0604020202020204" pitchFamily="34" charset="0"/>
                </a:rPr>
                <a:t> + rt + </a:t>
              </a:r>
              <a14:m>
                <m:oMath xmlns:m="http://schemas.openxmlformats.org/officeDocument/2006/math">
                  <m:f>
                    <m:fPr>
                      <m:ctrlPr>
                        <a:rPr lang="en-US" sz="2000" b="1" i="1">
                          <a:latin typeface="Cambria Math" panose="02040503050406030204" pitchFamily="18" charset="0"/>
                          <a:cs typeface="Arial" panose="020B0604020202020204" pitchFamily="34" charset="0"/>
                        </a:rPr>
                      </m:ctrlPr>
                    </m:fPr>
                    <m:num>
                      <m:r>
                        <m:rPr>
                          <m:sty m:val="p"/>
                        </m:rPr>
                        <a:rPr lang="el-GR" sz="2000" b="1" i="1">
                          <a:latin typeface="Cambria Math" panose="02040503050406030204" pitchFamily="18" charset="0"/>
                          <a:cs typeface="Arial" panose="020B0604020202020204" pitchFamily="34" charset="0"/>
                        </a:rPr>
                        <m:t>σ</m:t>
                      </m:r>
                      <m:r>
                        <a:rPr lang="en-US" sz="2000" b="1" i="1" baseline="30000">
                          <a:latin typeface="Cambria Math" panose="02040503050406030204" pitchFamily="18" charset="0"/>
                          <a:cs typeface="Arial" panose="020B0604020202020204" pitchFamily="34" charset="0"/>
                        </a:rPr>
                        <m:t>𝟐</m:t>
                      </m:r>
                      <m:r>
                        <a:rPr lang="en-US" sz="2000" b="1" i="1" baseline="0">
                          <a:latin typeface="Cambria Math" panose="02040503050406030204" pitchFamily="18" charset="0"/>
                          <a:cs typeface="Arial" panose="020B0604020202020204" pitchFamily="34" charset="0"/>
                        </a:rPr>
                        <m:t>𝒕</m:t>
                      </m:r>
                    </m:num>
                    <m:den>
                      <m:r>
                        <a:rPr lang="en-US" sz="2000" b="1" i="1">
                          <a:latin typeface="Cambria Math" panose="02040503050406030204" pitchFamily="18" charset="0"/>
                          <a:cs typeface="Arial" panose="020B0604020202020204" pitchFamily="34" charset="0"/>
                        </a:rPr>
                        <m:t>𝟐</m:t>
                      </m:r>
                    </m:den>
                  </m:f>
                </m:oMath>
              </a14:m>
              <a:endParaRPr lang="en-US" sz="2000" b="1" i="1">
                <a:latin typeface="Arial" panose="020B0604020202020204" pitchFamily="34" charset="0"/>
                <a:cs typeface="Arial" panose="020B0604020202020204" pitchFamily="34" charset="0"/>
              </a:endParaRPr>
            </a:p>
          </xdr:txBody>
        </xdr:sp>
      </mc:Choice>
      <mc:Fallback xmlns="">
        <xdr:sp macro="" textlink="">
          <xdr:nvSpPr>
            <xdr:cNvPr id="39" name="TextBox 38">
              <a:extLst>
                <a:ext uri="{FF2B5EF4-FFF2-40B4-BE49-F238E27FC236}">
                  <a16:creationId xmlns:a16="http://schemas.microsoft.com/office/drawing/2014/main" id="{D0459C6E-FD31-441A-89CF-52D664B1F2B7}"/>
                </a:ext>
              </a:extLst>
            </xdr:cNvPr>
            <xdr:cNvSpPr txBox="1"/>
          </xdr:nvSpPr>
          <xdr:spPr>
            <a:xfrm>
              <a:off x="16640175" y="9632155"/>
              <a:ext cx="1857375" cy="571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i="1">
                  <a:latin typeface="Arial" panose="020B0604020202020204" pitchFamily="34" charset="0"/>
                  <a:cs typeface="Arial" panose="020B0604020202020204" pitchFamily="34" charset="0"/>
                </a:rPr>
                <a:t>ln</a:t>
              </a:r>
              <a:r>
                <a:rPr lang="en-US" sz="2000" b="1" i="0">
                  <a:latin typeface="Cambria Math" panose="02040503050406030204" pitchFamily="18" charset="0"/>
                </a:rPr>
                <a:t>( </a:t>
              </a:r>
              <a:r>
                <a:rPr lang="en-US" sz="2000" b="1" i="0">
                  <a:solidFill>
                    <a:schemeClr val="tx1"/>
                  </a:solidFill>
                  <a:effectLst/>
                  <a:latin typeface="+mn-lt"/>
                  <a:ea typeface="+mn-ea"/>
                  <a:cs typeface="+mn-cs"/>
                </a:rPr>
                <a:t>𝑺</a:t>
              </a:r>
              <a:r>
                <a:rPr lang="en-US" sz="2000" b="1" i="0" baseline="-25000">
                  <a:solidFill>
                    <a:schemeClr val="tx1"/>
                  </a:solidFill>
                  <a:effectLst/>
                  <a:latin typeface="+mn-lt"/>
                  <a:ea typeface="+mn-ea"/>
                  <a:cs typeface="+mn-cs"/>
                </a:rPr>
                <a:t>𝟎</a:t>
              </a:r>
              <a:r>
                <a:rPr lang="en-US" sz="2000" b="1" i="0" baseline="-25000">
                  <a:solidFill>
                    <a:schemeClr val="tx1"/>
                  </a:solidFill>
                  <a:effectLst/>
                  <a:latin typeface="Cambria Math" panose="02040503050406030204" pitchFamily="18" charset="0"/>
                  <a:ea typeface="+mn-ea"/>
                  <a:cs typeface="+mn-cs"/>
                </a:rPr>
                <a:t>)/</a:t>
              </a:r>
              <a:r>
                <a:rPr lang="en-US" sz="2000" b="1" i="0">
                  <a:solidFill>
                    <a:schemeClr val="tx1"/>
                  </a:solidFill>
                  <a:effectLst/>
                  <a:latin typeface="+mn-lt"/>
                  <a:ea typeface="+mn-ea"/>
                  <a:cs typeface="+mn-cs"/>
                </a:rPr>
                <a:t>𝑿</a:t>
              </a:r>
              <a:r>
                <a:rPr lang="en-US" sz="2000" b="1" i="1">
                  <a:latin typeface="Arial" panose="020B0604020202020204" pitchFamily="34" charset="0"/>
                  <a:cs typeface="Arial" panose="020B0604020202020204" pitchFamily="34" charset="0"/>
                </a:rPr>
                <a:t> + rt + </a:t>
              </a:r>
              <a:r>
                <a:rPr lang="el-GR" sz="2000" b="1" i="0">
                  <a:latin typeface="Cambria Math" panose="02040503050406030204" pitchFamily="18" charset="0"/>
                  <a:cs typeface="Arial" panose="020B0604020202020204" pitchFamily="34" charset="0"/>
                </a:rPr>
                <a:t>σ</a:t>
              </a:r>
              <a:r>
                <a:rPr lang="en-US" sz="2000" b="1" i="0" baseline="30000">
                  <a:latin typeface="Cambria Math" panose="02040503050406030204" pitchFamily="18" charset="0"/>
                  <a:cs typeface="Arial" panose="020B0604020202020204" pitchFamily="34" charset="0"/>
                </a:rPr>
                <a:t>𝟐</a:t>
              </a:r>
              <a:r>
                <a:rPr lang="en-US" sz="2000" b="1" i="0" baseline="0">
                  <a:latin typeface="Cambria Math" panose="02040503050406030204" pitchFamily="18" charset="0"/>
                  <a:cs typeface="Arial" panose="020B0604020202020204" pitchFamily="34" charset="0"/>
                </a:rPr>
                <a:t>𝒕/</a:t>
              </a:r>
              <a:r>
                <a:rPr lang="en-US" sz="2000" b="1" i="0">
                  <a:latin typeface="Cambria Math" panose="02040503050406030204" pitchFamily="18" charset="0"/>
                  <a:cs typeface="Arial" panose="020B0604020202020204" pitchFamily="34" charset="0"/>
                </a:rPr>
                <a:t>𝟐</a:t>
              </a:r>
              <a:endParaRPr lang="en-US" sz="2000" b="1" i="1">
                <a:latin typeface="Arial" panose="020B0604020202020204" pitchFamily="34" charset="0"/>
                <a:cs typeface="Arial" panose="020B0604020202020204" pitchFamily="34" charset="0"/>
              </a:endParaRPr>
            </a:p>
          </xdr:txBody>
        </xdr:sp>
      </mc:Fallback>
    </mc:AlternateContent>
    <xdr:clientData/>
  </xdr:oneCellAnchor>
  <xdr:oneCellAnchor>
    <xdr:from>
      <xdr:col>10</xdr:col>
      <xdr:colOff>1595437</xdr:colOff>
      <xdr:row>46</xdr:row>
      <xdr:rowOff>202406</xdr:rowOff>
    </xdr:from>
    <xdr:ext cx="2297905" cy="2047875"/>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5AD0D7C1-B713-4725-B675-7E974FBF40D4}"/>
                </a:ext>
              </a:extLst>
            </xdr:cNvPr>
            <xdr:cNvSpPr txBox="1"/>
          </xdr:nvSpPr>
          <xdr:spPr>
            <a:xfrm>
              <a:off x="15954375" y="12763500"/>
              <a:ext cx="2297905" cy="2047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a:cs typeface="Arial" panose="020B0604020202020204" pitchFamily="34" charset="0"/>
                </a:rPr>
                <a:t>d1 = </a:t>
              </a:r>
              <a14:m>
                <m:oMath xmlns:m="http://schemas.openxmlformats.org/officeDocument/2006/math">
                  <m:f>
                    <m:fPr>
                      <m:ctrlPr>
                        <a:rPr lang="en-US" sz="2000" b="1" i="1">
                          <a:latin typeface="Cambria Math" panose="02040503050406030204" pitchFamily="18" charset="0"/>
                          <a:cs typeface="Arial" panose="020B0604020202020204" pitchFamily="34" charset="0"/>
                        </a:rPr>
                      </m:ctrlPr>
                    </m:fPr>
                    <m:num>
                      <m:r>
                        <a:rPr lang="en-US" sz="2000" b="1" i="1">
                          <a:solidFill>
                            <a:schemeClr val="tx1"/>
                          </a:solidFill>
                          <a:effectLst/>
                          <a:latin typeface="Cambria Math" panose="02040503050406030204" pitchFamily="18" charset="0"/>
                          <a:ea typeface="+mn-ea"/>
                          <a:cs typeface="+mn-cs"/>
                        </a:rPr>
                        <m:t> </m:t>
                      </m:r>
                      <m:r>
                        <m:rPr>
                          <m:nor/>
                        </m:rPr>
                        <a:rPr lang="en-US" sz="2000" b="1" i="1">
                          <a:solidFill>
                            <a:schemeClr val="tx1"/>
                          </a:solidFill>
                          <a:effectLst/>
                          <a:latin typeface="+mn-lt"/>
                          <a:ea typeface="+mn-ea"/>
                          <a:cs typeface="+mn-cs"/>
                        </a:rPr>
                        <m:t>ln</m:t>
                      </m:r>
                      <m:r>
                        <m:rPr>
                          <m:nor/>
                        </m:rPr>
                        <a:rPr lang="en-US" sz="2000" b="1" i="1">
                          <a:solidFill>
                            <a:schemeClr val="tx1"/>
                          </a:solidFill>
                          <a:effectLst/>
                          <a:latin typeface="+mn-lt"/>
                          <a:ea typeface="+mn-ea"/>
                          <a:cs typeface="+mn-cs"/>
                        </a:rPr>
                        <m:t> (</m:t>
                      </m:r>
                      <m:f>
                        <m:fPr>
                          <m:ctrlPr>
                            <a:rPr lang="en-US" sz="2000" b="1" i="1">
                              <a:solidFill>
                                <a:schemeClr val="tx1"/>
                              </a:solidFill>
                              <a:effectLst/>
                              <a:latin typeface="Cambria Math" panose="02040503050406030204" pitchFamily="18" charset="0"/>
                              <a:ea typeface="+mn-ea"/>
                              <a:cs typeface="+mn-cs"/>
                            </a:rPr>
                          </m:ctrlPr>
                        </m:fPr>
                        <m:num>
                          <m:r>
                            <a:rPr lang="en-US" sz="2000" b="1" i="1">
                              <a:solidFill>
                                <a:schemeClr val="tx1"/>
                              </a:solidFill>
                              <a:effectLst/>
                              <a:latin typeface="Cambria Math" panose="02040503050406030204" pitchFamily="18" charset="0"/>
                              <a:ea typeface="+mn-ea"/>
                              <a:cs typeface="+mn-cs"/>
                            </a:rPr>
                            <m:t> </m:t>
                          </m:r>
                          <m:r>
                            <a:rPr lang="en-US" sz="2000" b="1" i="1">
                              <a:solidFill>
                                <a:schemeClr val="tx1"/>
                              </a:solidFill>
                              <a:effectLst/>
                              <a:latin typeface="Cambria Math" panose="02040503050406030204" pitchFamily="18" charset="0"/>
                              <a:ea typeface="+mn-ea"/>
                              <a:cs typeface="+mn-cs"/>
                            </a:rPr>
                            <m:t>𝑺</m:t>
                          </m:r>
                          <m:r>
                            <a:rPr lang="en-US" sz="2000" b="1" i="1" baseline="-25000">
                              <a:solidFill>
                                <a:schemeClr val="tx1"/>
                              </a:solidFill>
                              <a:effectLst/>
                              <a:latin typeface="Cambria Math" panose="02040503050406030204" pitchFamily="18" charset="0"/>
                              <a:ea typeface="+mn-ea"/>
                              <a:cs typeface="+mn-cs"/>
                            </a:rPr>
                            <m:t>𝟎</m:t>
                          </m:r>
                        </m:num>
                        <m:den>
                          <m:r>
                            <a:rPr lang="en-US" sz="2000" b="1" i="1">
                              <a:solidFill>
                                <a:schemeClr val="tx1"/>
                              </a:solidFill>
                              <a:effectLst/>
                              <a:latin typeface="Cambria Math" panose="02040503050406030204" pitchFamily="18" charset="0"/>
                              <a:ea typeface="+mn-ea"/>
                              <a:cs typeface="+mn-cs"/>
                            </a:rPr>
                            <m:t>𝑿</m:t>
                          </m:r>
                        </m:den>
                      </m:f>
                      <m:r>
                        <m:rPr>
                          <m:nor/>
                        </m:rPr>
                        <a:rPr lang="en-US" sz="2000" b="1" i="1">
                          <a:solidFill>
                            <a:schemeClr val="tx1"/>
                          </a:solidFill>
                          <a:effectLst/>
                          <a:latin typeface="+mn-lt"/>
                          <a:ea typeface="+mn-ea"/>
                          <a:cs typeface="+mn-cs"/>
                        </a:rPr>
                        <m:t>) + (</m:t>
                      </m:r>
                      <m:r>
                        <m:rPr>
                          <m:nor/>
                        </m:rPr>
                        <a:rPr lang="en-US" sz="2000" b="1" i="1">
                          <a:solidFill>
                            <a:schemeClr val="tx1"/>
                          </a:solidFill>
                          <a:effectLst/>
                          <a:latin typeface="+mn-lt"/>
                          <a:ea typeface="+mn-ea"/>
                          <a:cs typeface="+mn-cs"/>
                        </a:rPr>
                        <m:t>r</m:t>
                      </m:r>
                      <m:r>
                        <m:rPr>
                          <m:nor/>
                        </m:rPr>
                        <a:rPr lang="en-US" sz="2000" b="1" i="1">
                          <a:solidFill>
                            <a:schemeClr val="tx1"/>
                          </a:solidFill>
                          <a:effectLst/>
                          <a:latin typeface="+mn-lt"/>
                          <a:ea typeface="+mn-ea"/>
                          <a:cs typeface="+mn-cs"/>
                        </a:rPr>
                        <m:t> + </m:t>
                      </m:r>
                      <m:f>
                        <m:fPr>
                          <m:ctrlPr>
                            <a:rPr lang="en-US" sz="2000" b="1" i="1">
                              <a:solidFill>
                                <a:schemeClr val="tx1"/>
                              </a:solidFill>
                              <a:effectLst/>
                              <a:latin typeface="Cambria Math" panose="02040503050406030204" pitchFamily="18" charset="0"/>
                              <a:ea typeface="+mn-ea"/>
                              <a:cs typeface="+mn-cs"/>
                            </a:rPr>
                          </m:ctrlPr>
                        </m:fPr>
                        <m:num>
                          <m:r>
                            <m:rPr>
                              <m:sty m:val="p"/>
                            </m:rPr>
                            <a:rPr lang="el-GR" sz="2000" b="1" i="1">
                              <a:solidFill>
                                <a:schemeClr val="tx1"/>
                              </a:solidFill>
                              <a:effectLst/>
                              <a:latin typeface="Cambria Math" panose="02040503050406030204" pitchFamily="18" charset="0"/>
                              <a:ea typeface="+mn-ea"/>
                              <a:cs typeface="+mn-cs"/>
                            </a:rPr>
                            <m:t>σ</m:t>
                          </m:r>
                          <m:r>
                            <a:rPr lang="en-US" sz="2000" b="1" i="1" baseline="30000">
                              <a:solidFill>
                                <a:schemeClr val="tx1"/>
                              </a:solidFill>
                              <a:effectLst/>
                              <a:latin typeface="Cambria Math" panose="02040503050406030204" pitchFamily="18" charset="0"/>
                              <a:ea typeface="+mn-ea"/>
                              <a:cs typeface="+mn-cs"/>
                            </a:rPr>
                            <m:t>𝟐</m:t>
                          </m:r>
                        </m:num>
                        <m:den>
                          <m:r>
                            <a:rPr lang="en-US" sz="2000" b="1" i="1">
                              <a:solidFill>
                                <a:schemeClr val="tx1"/>
                              </a:solidFill>
                              <a:effectLst/>
                              <a:latin typeface="Cambria Math" panose="02040503050406030204" pitchFamily="18" charset="0"/>
                              <a:ea typeface="+mn-ea"/>
                              <a:cs typeface="+mn-cs"/>
                            </a:rPr>
                            <m:t>𝟐</m:t>
                          </m:r>
                        </m:den>
                      </m:f>
                      <m:r>
                        <m:rPr>
                          <m:nor/>
                        </m:rPr>
                        <a:rPr lang="en-US" sz="2000" b="1" i="1">
                          <a:solidFill>
                            <a:schemeClr val="tx1"/>
                          </a:solidFill>
                          <a:effectLst/>
                          <a:latin typeface="+mn-lt"/>
                          <a:ea typeface="+mn-ea"/>
                          <a:cs typeface="+mn-cs"/>
                        </a:rPr>
                        <m:t>)</m:t>
                      </m:r>
                      <m:r>
                        <m:rPr>
                          <m:nor/>
                        </m:rPr>
                        <a:rPr lang="en-US" sz="2000" b="1" i="1">
                          <a:solidFill>
                            <a:schemeClr val="tx1"/>
                          </a:solidFill>
                          <a:effectLst/>
                          <a:latin typeface="+mn-lt"/>
                          <a:ea typeface="+mn-ea"/>
                          <a:cs typeface="+mn-cs"/>
                        </a:rPr>
                        <m:t>t</m:t>
                      </m:r>
                      <m:r>
                        <m:rPr>
                          <m:nor/>
                        </m:rPr>
                        <a:rPr lang="en-US" sz="2000">
                          <a:effectLst/>
                        </a:rPr>
                        <m:t> </m:t>
                      </m:r>
                      <m:r>
                        <a:rPr lang="en-US" sz="2000" b="1" i="1">
                          <a:solidFill>
                            <a:schemeClr val="tx1"/>
                          </a:solidFill>
                          <a:effectLst/>
                          <a:latin typeface="Cambria Math" panose="02040503050406030204" pitchFamily="18" charset="0"/>
                          <a:ea typeface="+mn-ea"/>
                          <a:cs typeface="+mn-cs"/>
                        </a:rPr>
                        <m:t> </m:t>
                      </m:r>
                    </m:num>
                    <m:den>
                      <m:r>
                        <m:rPr>
                          <m:sty m:val="p"/>
                        </m:rPr>
                        <a:rPr lang="el-GR" sz="2000" b="1" i="1">
                          <a:latin typeface="Cambria Math" panose="02040503050406030204" pitchFamily="18" charset="0"/>
                          <a:cs typeface="Arial" panose="020B0604020202020204" pitchFamily="34" charset="0"/>
                        </a:rPr>
                        <m:t>σ</m:t>
                      </m:r>
                      <m:r>
                        <a:rPr lang="en-US" sz="2000" b="1" i="1" baseline="30000">
                          <a:latin typeface="Cambria Math" panose="02040503050406030204" pitchFamily="18" charset="0"/>
                          <a:cs typeface="Arial" panose="020B0604020202020204" pitchFamily="34" charset="0"/>
                        </a:rPr>
                        <m:t>𝟐</m:t>
                      </m:r>
                      <m:r>
                        <a:rPr lang="en-US" sz="2000" b="1" i="1">
                          <a:latin typeface="Cambria Math" panose="02040503050406030204" pitchFamily="18" charset="0"/>
                          <a:cs typeface="Arial" panose="020B0604020202020204" pitchFamily="34" charset="0"/>
                        </a:rPr>
                        <m:t>√</m:t>
                      </m:r>
                      <m:r>
                        <a:rPr lang="en-US" sz="2000" b="1" i="1">
                          <a:latin typeface="Cambria Math" panose="02040503050406030204" pitchFamily="18" charset="0"/>
                          <a:cs typeface="Arial" panose="020B0604020202020204" pitchFamily="34" charset="0"/>
                        </a:rPr>
                        <m:t>𝒕</m:t>
                      </m:r>
                    </m:den>
                  </m:f>
                </m:oMath>
              </a14:m>
              <a:endParaRPr lang="en-US" sz="1400" b="1" i="1">
                <a:latin typeface="Arial" panose="020B0604020202020204" pitchFamily="34" charset="0"/>
                <a:cs typeface="Arial" panose="020B0604020202020204" pitchFamily="34" charset="0"/>
              </a:endParaRPr>
            </a:p>
          </xdr:txBody>
        </xdr:sp>
      </mc:Choice>
      <mc:Fallback xmlns="">
        <xdr:sp macro="" textlink="">
          <xdr:nvSpPr>
            <xdr:cNvPr id="41" name="TextBox 40">
              <a:extLst>
                <a:ext uri="{FF2B5EF4-FFF2-40B4-BE49-F238E27FC236}">
                  <a16:creationId xmlns:a16="http://schemas.microsoft.com/office/drawing/2014/main" id="{5AD0D7C1-B713-4725-B675-7E974FBF40D4}"/>
                </a:ext>
              </a:extLst>
            </xdr:cNvPr>
            <xdr:cNvSpPr txBox="1"/>
          </xdr:nvSpPr>
          <xdr:spPr>
            <a:xfrm>
              <a:off x="15954375" y="12763500"/>
              <a:ext cx="2297905" cy="2047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2000" b="1">
                  <a:cs typeface="Arial" panose="020B0604020202020204" pitchFamily="34" charset="0"/>
                </a:rPr>
                <a:t>d1 = </a:t>
              </a:r>
              <a:r>
                <a:rPr lang="en-US" sz="2000" b="1" i="0">
                  <a:latin typeface="Cambria Math" panose="02040503050406030204" pitchFamily="18" charset="0"/>
                  <a:cs typeface="Arial" panose="020B0604020202020204" pitchFamily="34" charset="0"/>
                </a:rPr>
                <a:t>(</a:t>
              </a:r>
              <a:r>
                <a:rPr lang="en-US" sz="2000" b="1" i="0">
                  <a:solidFill>
                    <a:schemeClr val="tx1"/>
                  </a:solidFill>
                  <a:effectLst/>
                  <a:latin typeface="Cambria Math" panose="02040503050406030204" pitchFamily="18" charset="0"/>
                  <a:ea typeface="+mn-ea"/>
                  <a:cs typeface="+mn-cs"/>
                </a:rPr>
                <a:t> </a:t>
              </a:r>
              <a:r>
                <a:rPr lang="en-US" sz="2000" b="1" i="0">
                  <a:solidFill>
                    <a:schemeClr val="tx1"/>
                  </a:solidFill>
                  <a:effectLst/>
                  <a:latin typeface="+mn-lt"/>
                  <a:ea typeface="+mn-ea"/>
                  <a:cs typeface="+mn-cs"/>
                </a:rPr>
                <a:t>"ln (</a:t>
              </a:r>
              <a:r>
                <a:rPr lang="en-US" sz="2000" b="1" i="0">
                  <a:solidFill>
                    <a:schemeClr val="tx1"/>
                  </a:solidFill>
                  <a:effectLst/>
                  <a:latin typeface="Cambria Math" panose="02040503050406030204" pitchFamily="18" charset="0"/>
                  <a:ea typeface="+mn-ea"/>
                  <a:cs typeface="+mn-cs"/>
                </a:rPr>
                <a:t>"  ( 𝑺</a:t>
              </a:r>
              <a:r>
                <a:rPr lang="en-US" sz="2000" b="1" i="0" baseline="-25000">
                  <a:solidFill>
                    <a:schemeClr val="tx1"/>
                  </a:solidFill>
                  <a:effectLst/>
                  <a:latin typeface="Cambria Math" panose="02040503050406030204" pitchFamily="18" charset="0"/>
                  <a:ea typeface="+mn-ea"/>
                  <a:cs typeface="+mn-cs"/>
                </a:rPr>
                <a:t>𝟎)/</a:t>
              </a:r>
              <a:r>
                <a:rPr lang="en-US" sz="2000" b="1" i="0">
                  <a:solidFill>
                    <a:schemeClr val="tx1"/>
                  </a:solidFill>
                  <a:effectLst/>
                  <a:latin typeface="Cambria Math" panose="02040503050406030204" pitchFamily="18" charset="0"/>
                  <a:ea typeface="+mn-ea"/>
                  <a:cs typeface="+mn-cs"/>
                </a:rPr>
                <a:t>𝑿</a:t>
              </a:r>
              <a:r>
                <a:rPr lang="en-US" sz="2000" b="1" i="0">
                  <a:solidFill>
                    <a:schemeClr val="tx1"/>
                  </a:solidFill>
                  <a:effectLst/>
                  <a:latin typeface="+mn-lt"/>
                  <a:ea typeface="+mn-ea"/>
                  <a:cs typeface="+mn-cs"/>
                </a:rPr>
                <a:t> ") + (r + </a:t>
              </a:r>
              <a:r>
                <a:rPr lang="en-US" sz="2000" b="1" i="0">
                  <a:solidFill>
                    <a:schemeClr val="tx1"/>
                  </a:solidFill>
                  <a:effectLst/>
                  <a:latin typeface="Cambria Math" panose="02040503050406030204" pitchFamily="18" charset="0"/>
                  <a:ea typeface="+mn-ea"/>
                  <a:cs typeface="+mn-cs"/>
                </a:rPr>
                <a:t>" </a:t>
              </a:r>
              <a:r>
                <a:rPr lang="el-GR" sz="2000" b="1" i="0">
                  <a:solidFill>
                    <a:schemeClr val="tx1"/>
                  </a:solidFill>
                  <a:effectLst/>
                  <a:latin typeface="Cambria Math" panose="02040503050406030204" pitchFamily="18" charset="0"/>
                  <a:ea typeface="+mn-ea"/>
                  <a:cs typeface="+mn-cs"/>
                </a:rPr>
                <a:t> σ</a:t>
              </a:r>
              <a:r>
                <a:rPr lang="en-US" sz="2000" b="1" i="0" baseline="30000">
                  <a:solidFill>
                    <a:schemeClr val="tx1"/>
                  </a:solidFill>
                  <a:effectLst/>
                  <a:latin typeface="Cambria Math" panose="02040503050406030204" pitchFamily="18" charset="0"/>
                  <a:ea typeface="+mn-ea"/>
                  <a:cs typeface="+mn-cs"/>
                </a:rPr>
                <a:t>𝟐/</a:t>
              </a:r>
              <a:r>
                <a:rPr lang="en-US" sz="2000" b="1" i="0">
                  <a:solidFill>
                    <a:schemeClr val="tx1"/>
                  </a:solidFill>
                  <a:effectLst/>
                  <a:latin typeface="Cambria Math" panose="02040503050406030204" pitchFamily="18" charset="0"/>
                  <a:ea typeface="+mn-ea"/>
                  <a:cs typeface="+mn-cs"/>
                </a:rPr>
                <a:t>𝟐</a:t>
              </a:r>
              <a:r>
                <a:rPr lang="en-US" sz="2000" b="1" i="0">
                  <a:solidFill>
                    <a:schemeClr val="tx1"/>
                  </a:solidFill>
                  <a:effectLst/>
                  <a:latin typeface="+mn-lt"/>
                  <a:ea typeface="+mn-ea"/>
                  <a:cs typeface="+mn-cs"/>
                </a:rPr>
                <a:t> ")t</a:t>
              </a:r>
              <a:r>
                <a:rPr lang="en-US" sz="2000" i="0">
                  <a:effectLst/>
                </a:rPr>
                <a:t> </a:t>
              </a:r>
              <a:r>
                <a:rPr lang="en-US" sz="2000" b="1" i="0">
                  <a:solidFill>
                    <a:schemeClr val="tx1"/>
                  </a:solidFill>
                  <a:effectLst/>
                  <a:latin typeface="Cambria Math" panose="02040503050406030204" pitchFamily="18" charset="0"/>
                  <a:ea typeface="+mn-ea"/>
                  <a:cs typeface="+mn-cs"/>
                </a:rPr>
                <a:t>"  )/(</a:t>
              </a:r>
              <a:r>
                <a:rPr lang="el-GR" sz="2000" b="1" i="0">
                  <a:latin typeface="Cambria Math" panose="02040503050406030204" pitchFamily="18" charset="0"/>
                  <a:cs typeface="Arial" panose="020B0604020202020204" pitchFamily="34" charset="0"/>
                </a:rPr>
                <a:t>σ</a:t>
              </a:r>
              <a:r>
                <a:rPr lang="en-US" sz="2000" b="1" i="0" baseline="30000">
                  <a:latin typeface="Cambria Math" panose="02040503050406030204" pitchFamily="18" charset="0"/>
                  <a:cs typeface="Arial" panose="020B0604020202020204" pitchFamily="34" charset="0"/>
                </a:rPr>
                <a:t>𝟐</a:t>
              </a:r>
              <a:r>
                <a:rPr lang="en-US" sz="2000" b="1" i="0">
                  <a:latin typeface="Cambria Math" panose="02040503050406030204" pitchFamily="18" charset="0"/>
                  <a:cs typeface="Arial" panose="020B0604020202020204" pitchFamily="34" charset="0"/>
                </a:rPr>
                <a:t>√𝒕)</a:t>
              </a:r>
              <a:endParaRPr lang="en-US" sz="1400" b="1" i="1">
                <a:latin typeface="Arial" panose="020B0604020202020204" pitchFamily="34" charset="0"/>
                <a:cs typeface="Arial" panose="020B0604020202020204" pitchFamily="34" charset="0"/>
              </a:endParaRPr>
            </a:p>
          </xdr:txBody>
        </xdr:sp>
      </mc:Fallback>
    </mc:AlternateContent>
    <xdr:clientData/>
  </xdr:oneCellAnchor>
  <xdr:twoCellAnchor>
    <xdr:from>
      <xdr:col>11</xdr:col>
      <xdr:colOff>2940843</xdr:colOff>
      <xdr:row>59</xdr:row>
      <xdr:rowOff>154781</xdr:rowOff>
    </xdr:from>
    <xdr:to>
      <xdr:col>12</xdr:col>
      <xdr:colOff>428625</xdr:colOff>
      <xdr:row>61</xdr:row>
      <xdr:rowOff>35719</xdr:rowOff>
    </xdr:to>
    <xdr:cxnSp macro="">
      <xdr:nvCxnSpPr>
        <xdr:cNvPr id="44" name="Straight Arrow Connector 43">
          <a:extLst>
            <a:ext uri="{FF2B5EF4-FFF2-40B4-BE49-F238E27FC236}">
              <a16:creationId xmlns:a16="http://schemas.microsoft.com/office/drawing/2014/main" id="{12738BE6-ECCE-46FB-896D-A76F4C36990B}"/>
            </a:ext>
          </a:extLst>
        </xdr:cNvPr>
        <xdr:cNvCxnSpPr/>
      </xdr:nvCxnSpPr>
      <xdr:spPr>
        <a:xfrm flipH="1" flipV="1">
          <a:off x="3345656" y="26872406"/>
          <a:ext cx="1226344" cy="404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202406</xdr:colOff>
      <xdr:row>55</xdr:row>
      <xdr:rowOff>226219</xdr:rowOff>
    </xdr:from>
    <xdr:to>
      <xdr:col>11</xdr:col>
      <xdr:colOff>3167062</xdr:colOff>
      <xdr:row>59</xdr:row>
      <xdr:rowOff>11906</xdr:rowOff>
    </xdr:to>
    <xdr:sp macro="" textlink="">
      <xdr:nvSpPr>
        <xdr:cNvPr id="45" name="TextBox 44">
          <a:extLst>
            <a:ext uri="{FF2B5EF4-FFF2-40B4-BE49-F238E27FC236}">
              <a16:creationId xmlns:a16="http://schemas.microsoft.com/office/drawing/2014/main" id="{9EC57791-2369-4836-BCB8-70F682DB4E99}"/>
            </a:ext>
          </a:extLst>
        </xdr:cNvPr>
        <xdr:cNvSpPr txBox="1"/>
      </xdr:nvSpPr>
      <xdr:spPr>
        <a:xfrm>
          <a:off x="607219" y="25896094"/>
          <a:ext cx="2964656" cy="833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"The</a:t>
          </a:r>
          <a:r>
            <a:rPr lang="en-US" sz="1400" baseline="0"/>
            <a:t> relationship between the underlying price </a:t>
          </a:r>
        </a:p>
        <a:p>
          <a:pPr algn="ctr"/>
          <a:r>
            <a:rPr lang="en-US" sz="1400" baseline="0"/>
            <a:t>and the exercise price. (ITM or OTM?)"</a:t>
          </a:r>
          <a:endParaRPr lang="en-US" sz="1400"/>
        </a:p>
      </xdr:txBody>
    </xdr:sp>
    <xdr:clientData/>
  </xdr:twoCellAnchor>
  <xdr:oneCellAnchor>
    <xdr:from>
      <xdr:col>12</xdr:col>
      <xdr:colOff>428623</xdr:colOff>
      <xdr:row>54</xdr:row>
      <xdr:rowOff>130968</xdr:rowOff>
    </xdr:from>
    <xdr:ext cx="1726408" cy="968983"/>
    <xdr:sp macro="" textlink="">
      <xdr:nvSpPr>
        <xdr:cNvPr id="46" name="TextBox 45">
          <a:extLst>
            <a:ext uri="{FF2B5EF4-FFF2-40B4-BE49-F238E27FC236}">
              <a16:creationId xmlns:a16="http://schemas.microsoft.com/office/drawing/2014/main" id="{C3E0C0A4-6030-48F8-8E83-22E067EB64B6}"/>
            </a:ext>
          </a:extLst>
        </xdr:cNvPr>
        <xdr:cNvSpPr txBox="1"/>
      </xdr:nvSpPr>
      <xdr:spPr>
        <a:xfrm>
          <a:off x="4571998" y="25538906"/>
          <a:ext cx="1726408"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a:t>"Spot</a:t>
          </a:r>
          <a:r>
            <a:rPr lang="en-US" sz="1400" baseline="0"/>
            <a:t> price to forward price adjustement. (Carry on the Underlying)"</a:t>
          </a:r>
          <a:endParaRPr lang="en-US" sz="1400"/>
        </a:p>
      </xdr:txBody>
    </xdr:sp>
    <xdr:clientData/>
  </xdr:oneCellAnchor>
  <xdr:twoCellAnchor>
    <xdr:from>
      <xdr:col>12</xdr:col>
      <xdr:colOff>1143000</xdr:colOff>
      <xdr:row>58</xdr:row>
      <xdr:rowOff>119062</xdr:rowOff>
    </xdr:from>
    <xdr:to>
      <xdr:col>12</xdr:col>
      <xdr:colOff>1154906</xdr:colOff>
      <xdr:row>61</xdr:row>
      <xdr:rowOff>47625</xdr:rowOff>
    </xdr:to>
    <xdr:cxnSp macro="">
      <xdr:nvCxnSpPr>
        <xdr:cNvPr id="48" name="Straight Arrow Connector 47">
          <a:extLst>
            <a:ext uri="{FF2B5EF4-FFF2-40B4-BE49-F238E27FC236}">
              <a16:creationId xmlns:a16="http://schemas.microsoft.com/office/drawing/2014/main" id="{74C2A3AE-9D87-4FEF-BB3A-52E7E28D7C4A}"/>
            </a:ext>
          </a:extLst>
        </xdr:cNvPr>
        <xdr:cNvCxnSpPr/>
      </xdr:nvCxnSpPr>
      <xdr:spPr>
        <a:xfrm flipV="1">
          <a:off x="5286375" y="26574750"/>
          <a:ext cx="11906"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1940719</xdr:colOff>
      <xdr:row>41</xdr:row>
      <xdr:rowOff>238126</xdr:rowOff>
    </xdr:from>
    <xdr:ext cx="2476500" cy="571501"/>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2A308B6F-4803-497C-AE7A-484A9B960944}"/>
                </a:ext>
              </a:extLst>
            </xdr:cNvPr>
            <xdr:cNvSpPr txBox="1"/>
          </xdr:nvSpPr>
          <xdr:spPr>
            <a:xfrm>
              <a:off x="16299657" y="11453814"/>
              <a:ext cx="2476500" cy="571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i="1">
                  <a:latin typeface="Arial" panose="020B0604020202020204" pitchFamily="34" charset="0"/>
                  <a:cs typeface="Arial" panose="020B0604020202020204" pitchFamily="34" charset="0"/>
                </a:rPr>
                <a:t>ln (</a:t>
              </a:r>
              <a14:m>
                <m:oMath xmlns:m="http://schemas.openxmlformats.org/officeDocument/2006/math">
                  <m:f>
                    <m:fPr>
                      <m:ctrlPr>
                        <a:rPr lang="en-US" sz="2000" b="1" i="1">
                          <a:latin typeface="Cambria Math" panose="02040503050406030204" pitchFamily="18" charset="0"/>
                        </a:rPr>
                      </m:ctrlPr>
                    </m:fPr>
                    <m:num>
                      <m:r>
                        <a:rPr lang="en-US" sz="2000" b="1" i="1">
                          <a:latin typeface="Cambria Math" panose="02040503050406030204" pitchFamily="18" charset="0"/>
                        </a:rPr>
                        <m:t> </m:t>
                      </m:r>
                      <m:r>
                        <a:rPr lang="en-US" sz="2000" b="1" i="1">
                          <a:solidFill>
                            <a:schemeClr val="tx1"/>
                          </a:solidFill>
                          <a:effectLst/>
                          <a:latin typeface="Cambria Math" panose="02040503050406030204" pitchFamily="18" charset="0"/>
                          <a:ea typeface="+mn-ea"/>
                          <a:cs typeface="+mn-cs"/>
                        </a:rPr>
                        <m:t>𝑺</m:t>
                      </m:r>
                      <m:r>
                        <a:rPr lang="en-US" sz="2000" b="1" i="1" baseline="-25000">
                          <a:solidFill>
                            <a:schemeClr val="tx1"/>
                          </a:solidFill>
                          <a:effectLst/>
                          <a:latin typeface="Cambria Math" panose="02040503050406030204" pitchFamily="18" charset="0"/>
                          <a:ea typeface="+mn-ea"/>
                          <a:cs typeface="+mn-cs"/>
                        </a:rPr>
                        <m:t>𝟎</m:t>
                      </m:r>
                    </m:num>
                    <m:den>
                      <m:r>
                        <a:rPr lang="en-US" sz="2000" b="1" i="1">
                          <a:solidFill>
                            <a:schemeClr val="tx1"/>
                          </a:solidFill>
                          <a:effectLst/>
                          <a:latin typeface="Cambria Math" panose="02040503050406030204" pitchFamily="18" charset="0"/>
                          <a:ea typeface="+mn-ea"/>
                          <a:cs typeface="+mn-cs"/>
                        </a:rPr>
                        <m:t>𝑿</m:t>
                      </m:r>
                    </m:den>
                  </m:f>
                </m:oMath>
              </a14:m>
              <a:r>
                <a:rPr lang="en-US" sz="2000" b="1" i="1">
                  <a:latin typeface="Arial" panose="020B0604020202020204" pitchFamily="34" charset="0"/>
                  <a:cs typeface="Arial" panose="020B0604020202020204" pitchFamily="34" charset="0"/>
                </a:rPr>
                <a:t>) + (r + </a:t>
              </a:r>
              <a14:m>
                <m:oMath xmlns:m="http://schemas.openxmlformats.org/officeDocument/2006/math">
                  <m:f>
                    <m:fPr>
                      <m:ctrlPr>
                        <a:rPr lang="en-US" sz="2000" b="1" i="1">
                          <a:latin typeface="Cambria Math" panose="02040503050406030204" pitchFamily="18" charset="0"/>
                          <a:cs typeface="Arial" panose="020B0604020202020204" pitchFamily="34" charset="0"/>
                        </a:rPr>
                      </m:ctrlPr>
                    </m:fPr>
                    <m:num>
                      <m:r>
                        <m:rPr>
                          <m:sty m:val="p"/>
                        </m:rPr>
                        <a:rPr lang="el-GR" sz="2000" b="1" i="1">
                          <a:latin typeface="Cambria Math" panose="02040503050406030204" pitchFamily="18" charset="0"/>
                          <a:cs typeface="Arial" panose="020B0604020202020204" pitchFamily="34" charset="0"/>
                        </a:rPr>
                        <m:t>σ</m:t>
                      </m:r>
                      <m:r>
                        <a:rPr lang="en-US" sz="2000" b="1" i="1" baseline="30000">
                          <a:latin typeface="Cambria Math" panose="02040503050406030204" pitchFamily="18" charset="0"/>
                          <a:cs typeface="Arial" panose="020B0604020202020204" pitchFamily="34" charset="0"/>
                        </a:rPr>
                        <m:t>𝟐</m:t>
                      </m:r>
                    </m:num>
                    <m:den>
                      <m:r>
                        <a:rPr lang="en-US" sz="2000" b="1" i="1">
                          <a:latin typeface="Cambria Math" panose="02040503050406030204" pitchFamily="18" charset="0"/>
                          <a:cs typeface="Arial" panose="020B0604020202020204" pitchFamily="34" charset="0"/>
                        </a:rPr>
                        <m:t>𝟐</m:t>
                      </m:r>
                    </m:den>
                  </m:f>
                </m:oMath>
              </a14:m>
              <a:r>
                <a:rPr lang="en-US" sz="2000" b="1" i="1">
                  <a:latin typeface="Arial" panose="020B0604020202020204" pitchFamily="34" charset="0"/>
                  <a:cs typeface="Arial" panose="020B0604020202020204" pitchFamily="34" charset="0"/>
                </a:rPr>
                <a:t>)t</a:t>
              </a:r>
            </a:p>
          </xdr:txBody>
        </xdr:sp>
      </mc:Choice>
      <mc:Fallback xmlns="">
        <xdr:sp macro="" textlink="">
          <xdr:nvSpPr>
            <xdr:cNvPr id="50" name="TextBox 49">
              <a:extLst>
                <a:ext uri="{FF2B5EF4-FFF2-40B4-BE49-F238E27FC236}">
                  <a16:creationId xmlns:a16="http://schemas.microsoft.com/office/drawing/2014/main" id="{2A308B6F-4803-497C-AE7A-484A9B960944}"/>
                </a:ext>
              </a:extLst>
            </xdr:cNvPr>
            <xdr:cNvSpPr txBox="1"/>
          </xdr:nvSpPr>
          <xdr:spPr>
            <a:xfrm>
              <a:off x="16299657" y="11453814"/>
              <a:ext cx="2476500" cy="571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i="1">
                  <a:latin typeface="Arial" panose="020B0604020202020204" pitchFamily="34" charset="0"/>
                  <a:cs typeface="Arial" panose="020B0604020202020204" pitchFamily="34" charset="0"/>
                </a:rPr>
                <a:t>ln (</a:t>
              </a:r>
              <a:r>
                <a:rPr lang="en-US" sz="2000" b="1" i="0">
                  <a:latin typeface="Cambria Math" panose="02040503050406030204" pitchFamily="18" charset="0"/>
                </a:rPr>
                <a:t>( </a:t>
              </a:r>
              <a:r>
                <a:rPr lang="en-US" sz="2000" b="1" i="0">
                  <a:solidFill>
                    <a:schemeClr val="tx1"/>
                  </a:solidFill>
                  <a:effectLst/>
                  <a:latin typeface="+mn-lt"/>
                  <a:ea typeface="+mn-ea"/>
                  <a:cs typeface="+mn-cs"/>
                </a:rPr>
                <a:t>𝑺</a:t>
              </a:r>
              <a:r>
                <a:rPr lang="en-US" sz="2000" b="1" i="0" baseline="-25000">
                  <a:solidFill>
                    <a:schemeClr val="tx1"/>
                  </a:solidFill>
                  <a:effectLst/>
                  <a:latin typeface="+mn-lt"/>
                  <a:ea typeface="+mn-ea"/>
                  <a:cs typeface="+mn-cs"/>
                </a:rPr>
                <a:t>𝟎</a:t>
              </a:r>
              <a:r>
                <a:rPr lang="en-US" sz="2000" b="1" i="0" baseline="-25000">
                  <a:solidFill>
                    <a:schemeClr val="tx1"/>
                  </a:solidFill>
                  <a:effectLst/>
                  <a:latin typeface="Cambria Math" panose="02040503050406030204" pitchFamily="18" charset="0"/>
                  <a:ea typeface="+mn-ea"/>
                  <a:cs typeface="+mn-cs"/>
                </a:rPr>
                <a:t>)/</a:t>
              </a:r>
              <a:r>
                <a:rPr lang="en-US" sz="2000" b="1" i="0">
                  <a:solidFill>
                    <a:schemeClr val="tx1"/>
                  </a:solidFill>
                  <a:effectLst/>
                  <a:latin typeface="+mn-lt"/>
                  <a:ea typeface="+mn-ea"/>
                  <a:cs typeface="+mn-cs"/>
                </a:rPr>
                <a:t>𝑿</a:t>
              </a:r>
              <a:r>
                <a:rPr lang="en-US" sz="2000" b="1" i="1">
                  <a:latin typeface="Arial" panose="020B0604020202020204" pitchFamily="34" charset="0"/>
                  <a:cs typeface="Arial" panose="020B0604020202020204" pitchFamily="34" charset="0"/>
                </a:rPr>
                <a:t>) + (r + </a:t>
              </a:r>
              <a:r>
                <a:rPr lang="el-GR" sz="2000" b="1" i="0">
                  <a:latin typeface="Cambria Math" panose="02040503050406030204" pitchFamily="18" charset="0"/>
                  <a:cs typeface="Arial" panose="020B0604020202020204" pitchFamily="34" charset="0"/>
                </a:rPr>
                <a:t>σ</a:t>
              </a:r>
              <a:r>
                <a:rPr lang="en-US" sz="2000" b="1" i="0" baseline="30000">
                  <a:latin typeface="Cambria Math" panose="02040503050406030204" pitchFamily="18" charset="0"/>
                  <a:cs typeface="Arial" panose="020B0604020202020204" pitchFamily="34" charset="0"/>
                </a:rPr>
                <a:t>𝟐/</a:t>
              </a:r>
              <a:r>
                <a:rPr lang="en-US" sz="2000" b="1" i="0">
                  <a:latin typeface="Cambria Math" panose="02040503050406030204" pitchFamily="18" charset="0"/>
                  <a:cs typeface="Arial" panose="020B0604020202020204" pitchFamily="34" charset="0"/>
                </a:rPr>
                <a:t>𝟐</a:t>
              </a:r>
              <a:r>
                <a:rPr lang="en-US" sz="2000" b="1" i="1">
                  <a:latin typeface="Arial" panose="020B0604020202020204" pitchFamily="34" charset="0"/>
                  <a:cs typeface="Arial" panose="020B0604020202020204" pitchFamily="34" charset="0"/>
                </a:rPr>
                <a:t>)t</a:t>
              </a:r>
            </a:p>
          </xdr:txBody>
        </xdr:sp>
      </mc:Fallback>
    </mc:AlternateContent>
    <xdr:clientData/>
  </xdr:oneCellAnchor>
  <xdr:oneCellAnchor>
    <xdr:from>
      <xdr:col>11</xdr:col>
      <xdr:colOff>3619500</xdr:colOff>
      <xdr:row>60</xdr:row>
      <xdr:rowOff>142875</xdr:rowOff>
    </xdr:from>
    <xdr:ext cx="2297905" cy="2047875"/>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AE7935EF-47CC-40B2-8F55-123E597C71F9}"/>
                </a:ext>
              </a:extLst>
            </xdr:cNvPr>
            <xdr:cNvSpPr txBox="1"/>
          </xdr:nvSpPr>
          <xdr:spPr>
            <a:xfrm>
              <a:off x="4024313" y="27908250"/>
              <a:ext cx="2297905" cy="2047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2000" b="1" i="1">
                            <a:latin typeface="Cambria Math" panose="02040503050406030204" pitchFamily="18" charset="0"/>
                            <a:cs typeface="Arial" panose="020B0604020202020204" pitchFamily="34" charset="0"/>
                          </a:rPr>
                        </m:ctrlPr>
                      </m:fPr>
                      <m:num>
                        <m:r>
                          <a:rPr lang="en-US" sz="2000" b="1" i="1">
                            <a:solidFill>
                              <a:schemeClr val="tx1"/>
                            </a:solidFill>
                            <a:effectLst/>
                            <a:latin typeface="Cambria Math" panose="02040503050406030204" pitchFamily="18" charset="0"/>
                            <a:ea typeface="+mn-ea"/>
                            <a:cs typeface="+mn-cs"/>
                          </a:rPr>
                          <m:t> </m:t>
                        </m:r>
                        <m:r>
                          <m:rPr>
                            <m:nor/>
                          </m:rPr>
                          <a:rPr lang="en-US" sz="2000" b="1" i="1">
                            <a:solidFill>
                              <a:schemeClr val="tx1"/>
                            </a:solidFill>
                            <a:effectLst/>
                            <a:latin typeface="+mn-lt"/>
                            <a:ea typeface="+mn-ea"/>
                            <a:cs typeface="+mn-cs"/>
                          </a:rPr>
                          <m:t>ln</m:t>
                        </m:r>
                        <m:r>
                          <m:rPr>
                            <m:nor/>
                          </m:rPr>
                          <a:rPr lang="en-US" sz="2000" b="1" i="1">
                            <a:solidFill>
                              <a:schemeClr val="tx1"/>
                            </a:solidFill>
                            <a:effectLst/>
                            <a:latin typeface="+mn-lt"/>
                            <a:ea typeface="+mn-ea"/>
                            <a:cs typeface="+mn-cs"/>
                          </a:rPr>
                          <m:t> (</m:t>
                        </m:r>
                        <m:f>
                          <m:fPr>
                            <m:ctrlPr>
                              <a:rPr lang="en-US" sz="2000" b="1" i="1">
                                <a:solidFill>
                                  <a:schemeClr val="tx1"/>
                                </a:solidFill>
                                <a:effectLst/>
                                <a:latin typeface="Cambria Math" panose="02040503050406030204" pitchFamily="18" charset="0"/>
                                <a:ea typeface="+mn-ea"/>
                                <a:cs typeface="+mn-cs"/>
                              </a:rPr>
                            </m:ctrlPr>
                          </m:fPr>
                          <m:num>
                            <m:r>
                              <a:rPr lang="en-US" sz="2000" b="1" i="1">
                                <a:solidFill>
                                  <a:schemeClr val="tx1"/>
                                </a:solidFill>
                                <a:effectLst/>
                                <a:latin typeface="Cambria Math" panose="02040503050406030204" pitchFamily="18" charset="0"/>
                                <a:ea typeface="+mn-ea"/>
                                <a:cs typeface="+mn-cs"/>
                              </a:rPr>
                              <m:t> </m:t>
                            </m:r>
                            <m:r>
                              <a:rPr lang="en-US" sz="2000" b="1" i="1">
                                <a:solidFill>
                                  <a:schemeClr val="tx1"/>
                                </a:solidFill>
                                <a:effectLst/>
                                <a:latin typeface="Cambria Math" panose="02040503050406030204" pitchFamily="18" charset="0"/>
                                <a:ea typeface="+mn-ea"/>
                                <a:cs typeface="+mn-cs"/>
                              </a:rPr>
                              <m:t>𝑺</m:t>
                            </m:r>
                            <m:r>
                              <a:rPr lang="en-US" sz="2000" b="1" i="1" baseline="-25000">
                                <a:solidFill>
                                  <a:schemeClr val="tx1"/>
                                </a:solidFill>
                                <a:effectLst/>
                                <a:latin typeface="Cambria Math" panose="02040503050406030204" pitchFamily="18" charset="0"/>
                                <a:ea typeface="+mn-ea"/>
                                <a:cs typeface="+mn-cs"/>
                              </a:rPr>
                              <m:t>𝟎</m:t>
                            </m:r>
                          </m:num>
                          <m:den>
                            <m:r>
                              <a:rPr lang="en-US" sz="2000" b="1" i="1">
                                <a:solidFill>
                                  <a:schemeClr val="tx1"/>
                                </a:solidFill>
                                <a:effectLst/>
                                <a:latin typeface="Cambria Math" panose="02040503050406030204" pitchFamily="18" charset="0"/>
                                <a:ea typeface="+mn-ea"/>
                                <a:cs typeface="+mn-cs"/>
                              </a:rPr>
                              <m:t>𝑿</m:t>
                            </m:r>
                          </m:den>
                        </m:f>
                        <m:r>
                          <m:rPr>
                            <m:nor/>
                          </m:rPr>
                          <a:rPr lang="en-US" sz="2000" b="1" i="1">
                            <a:solidFill>
                              <a:schemeClr val="tx1"/>
                            </a:solidFill>
                            <a:effectLst/>
                            <a:latin typeface="+mn-lt"/>
                            <a:ea typeface="+mn-ea"/>
                            <a:cs typeface="+mn-cs"/>
                          </a:rPr>
                          <m:t>) + (</m:t>
                        </m:r>
                        <m:r>
                          <m:rPr>
                            <m:nor/>
                          </m:rPr>
                          <a:rPr lang="en-US" sz="2000" b="1" i="1">
                            <a:solidFill>
                              <a:schemeClr val="tx1"/>
                            </a:solidFill>
                            <a:effectLst/>
                            <a:latin typeface="+mn-lt"/>
                            <a:ea typeface="+mn-ea"/>
                            <a:cs typeface="+mn-cs"/>
                          </a:rPr>
                          <m:t>r</m:t>
                        </m:r>
                        <m:r>
                          <m:rPr>
                            <m:nor/>
                          </m:rPr>
                          <a:rPr lang="en-US" sz="2000" b="1" i="1">
                            <a:solidFill>
                              <a:schemeClr val="tx1"/>
                            </a:solidFill>
                            <a:effectLst/>
                            <a:latin typeface="+mn-lt"/>
                            <a:ea typeface="+mn-ea"/>
                            <a:cs typeface="+mn-cs"/>
                          </a:rPr>
                          <m:t> + </m:t>
                        </m:r>
                        <m:f>
                          <m:fPr>
                            <m:ctrlPr>
                              <a:rPr lang="en-US" sz="2000" b="1" i="1">
                                <a:solidFill>
                                  <a:schemeClr val="tx1"/>
                                </a:solidFill>
                                <a:effectLst/>
                                <a:latin typeface="Cambria Math" panose="02040503050406030204" pitchFamily="18" charset="0"/>
                                <a:ea typeface="+mn-ea"/>
                                <a:cs typeface="+mn-cs"/>
                              </a:rPr>
                            </m:ctrlPr>
                          </m:fPr>
                          <m:num>
                            <m:r>
                              <m:rPr>
                                <m:sty m:val="p"/>
                              </m:rPr>
                              <a:rPr lang="el-GR" sz="2000" b="1" i="1">
                                <a:solidFill>
                                  <a:schemeClr val="tx1"/>
                                </a:solidFill>
                                <a:effectLst/>
                                <a:latin typeface="Cambria Math" panose="02040503050406030204" pitchFamily="18" charset="0"/>
                                <a:ea typeface="+mn-ea"/>
                                <a:cs typeface="+mn-cs"/>
                              </a:rPr>
                              <m:t>σ</m:t>
                            </m:r>
                            <m:r>
                              <a:rPr lang="en-US" sz="2000" b="1" i="1" baseline="30000">
                                <a:solidFill>
                                  <a:schemeClr val="tx1"/>
                                </a:solidFill>
                                <a:effectLst/>
                                <a:latin typeface="Cambria Math" panose="02040503050406030204" pitchFamily="18" charset="0"/>
                                <a:ea typeface="+mn-ea"/>
                                <a:cs typeface="+mn-cs"/>
                              </a:rPr>
                              <m:t>𝟐</m:t>
                            </m:r>
                          </m:num>
                          <m:den>
                            <m:r>
                              <a:rPr lang="en-US" sz="2000" b="1" i="1">
                                <a:solidFill>
                                  <a:schemeClr val="tx1"/>
                                </a:solidFill>
                                <a:effectLst/>
                                <a:latin typeface="Cambria Math" panose="02040503050406030204" pitchFamily="18" charset="0"/>
                                <a:ea typeface="+mn-ea"/>
                                <a:cs typeface="+mn-cs"/>
                              </a:rPr>
                              <m:t>𝟐</m:t>
                            </m:r>
                          </m:den>
                        </m:f>
                        <m:r>
                          <m:rPr>
                            <m:nor/>
                          </m:rPr>
                          <a:rPr lang="en-US" sz="2000" b="1" i="1">
                            <a:solidFill>
                              <a:schemeClr val="tx1"/>
                            </a:solidFill>
                            <a:effectLst/>
                            <a:latin typeface="+mn-lt"/>
                            <a:ea typeface="+mn-ea"/>
                            <a:cs typeface="+mn-cs"/>
                          </a:rPr>
                          <m:t>)</m:t>
                        </m:r>
                        <m:r>
                          <m:rPr>
                            <m:nor/>
                          </m:rPr>
                          <a:rPr lang="en-US" sz="2000" b="1" i="1">
                            <a:solidFill>
                              <a:schemeClr val="tx1"/>
                            </a:solidFill>
                            <a:effectLst/>
                            <a:latin typeface="+mn-lt"/>
                            <a:ea typeface="+mn-ea"/>
                            <a:cs typeface="+mn-cs"/>
                          </a:rPr>
                          <m:t>t</m:t>
                        </m:r>
                        <m:r>
                          <m:rPr>
                            <m:nor/>
                          </m:rPr>
                          <a:rPr lang="en-US" sz="2000">
                            <a:effectLst/>
                          </a:rPr>
                          <m:t> </m:t>
                        </m:r>
                        <m:r>
                          <a:rPr lang="en-US" sz="2000" b="1" i="1">
                            <a:solidFill>
                              <a:schemeClr val="tx1"/>
                            </a:solidFill>
                            <a:effectLst/>
                            <a:latin typeface="Cambria Math" panose="02040503050406030204" pitchFamily="18" charset="0"/>
                            <a:ea typeface="+mn-ea"/>
                            <a:cs typeface="+mn-cs"/>
                          </a:rPr>
                          <m:t> </m:t>
                        </m:r>
                      </m:num>
                      <m:den>
                        <m:r>
                          <m:rPr>
                            <m:sty m:val="p"/>
                          </m:rPr>
                          <a:rPr lang="el-GR" sz="2000" b="1" i="1">
                            <a:latin typeface="Cambria Math" panose="02040503050406030204" pitchFamily="18" charset="0"/>
                            <a:cs typeface="Arial" panose="020B0604020202020204" pitchFamily="34" charset="0"/>
                          </a:rPr>
                          <m:t>σ</m:t>
                        </m:r>
                        <m:r>
                          <a:rPr lang="en-US" sz="2000" b="1" i="1" baseline="30000">
                            <a:latin typeface="Cambria Math" panose="02040503050406030204" pitchFamily="18" charset="0"/>
                            <a:cs typeface="Arial" panose="020B0604020202020204" pitchFamily="34" charset="0"/>
                          </a:rPr>
                          <m:t>𝟐</m:t>
                        </m:r>
                        <m:r>
                          <a:rPr lang="en-US" sz="2000" b="1" i="1">
                            <a:latin typeface="Cambria Math" panose="02040503050406030204" pitchFamily="18" charset="0"/>
                            <a:cs typeface="Arial" panose="020B0604020202020204" pitchFamily="34" charset="0"/>
                          </a:rPr>
                          <m:t>√</m:t>
                        </m:r>
                        <m:r>
                          <a:rPr lang="en-US" sz="2000" b="1" i="1">
                            <a:latin typeface="Cambria Math" panose="02040503050406030204" pitchFamily="18" charset="0"/>
                            <a:cs typeface="Arial" panose="020B0604020202020204" pitchFamily="34" charset="0"/>
                          </a:rPr>
                          <m:t>𝒕</m:t>
                        </m:r>
                      </m:den>
                    </m:f>
                  </m:oMath>
                </m:oMathPara>
              </a14:m>
              <a:endParaRPr lang="en-US" sz="1400" b="1" i="1">
                <a:latin typeface="Arial" panose="020B0604020202020204" pitchFamily="34" charset="0"/>
                <a:cs typeface="Arial" panose="020B0604020202020204" pitchFamily="34" charset="0"/>
              </a:endParaRPr>
            </a:p>
          </xdr:txBody>
        </xdr:sp>
      </mc:Choice>
      <mc:Fallback xmlns="">
        <xdr:sp macro="" textlink="">
          <xdr:nvSpPr>
            <xdr:cNvPr id="51" name="TextBox 50">
              <a:extLst>
                <a:ext uri="{FF2B5EF4-FFF2-40B4-BE49-F238E27FC236}">
                  <a16:creationId xmlns:a16="http://schemas.microsoft.com/office/drawing/2014/main" id="{AE7935EF-47CC-40B2-8F55-123E597C71F9}"/>
                </a:ext>
              </a:extLst>
            </xdr:cNvPr>
            <xdr:cNvSpPr txBox="1"/>
          </xdr:nvSpPr>
          <xdr:spPr>
            <a:xfrm>
              <a:off x="4024313" y="27908250"/>
              <a:ext cx="2297905" cy="2047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i="0">
                  <a:latin typeface="Cambria Math" panose="02040503050406030204" pitchFamily="18" charset="0"/>
                  <a:cs typeface="Arial" panose="020B0604020202020204" pitchFamily="34" charset="0"/>
                </a:rPr>
                <a:t>(</a:t>
              </a:r>
              <a:r>
                <a:rPr lang="en-US" sz="2000" b="1" i="0">
                  <a:solidFill>
                    <a:schemeClr val="tx1"/>
                  </a:solidFill>
                  <a:effectLst/>
                  <a:latin typeface="+mn-lt"/>
                  <a:ea typeface="+mn-ea"/>
                  <a:cs typeface="+mn-cs"/>
                </a:rPr>
                <a:t> "ln ("  ( 𝑺</a:t>
              </a:r>
              <a:r>
                <a:rPr lang="en-US" sz="2000" b="1" i="0" baseline="-25000">
                  <a:solidFill>
                    <a:schemeClr val="tx1"/>
                  </a:solidFill>
                  <a:effectLst/>
                  <a:latin typeface="+mn-lt"/>
                  <a:ea typeface="+mn-ea"/>
                  <a:cs typeface="+mn-cs"/>
                </a:rPr>
                <a:t>𝟎)/</a:t>
              </a:r>
              <a:r>
                <a:rPr lang="en-US" sz="2000" b="1" i="0">
                  <a:solidFill>
                    <a:schemeClr val="tx1"/>
                  </a:solidFill>
                  <a:effectLst/>
                  <a:latin typeface="+mn-lt"/>
                  <a:ea typeface="+mn-ea"/>
                  <a:cs typeface="+mn-cs"/>
                </a:rPr>
                <a:t>𝑿 ") + (r + " </a:t>
              </a:r>
              <a:r>
                <a:rPr lang="el-GR" sz="2000" b="1" i="0">
                  <a:solidFill>
                    <a:schemeClr val="tx1"/>
                  </a:solidFill>
                  <a:effectLst/>
                  <a:latin typeface="+mn-lt"/>
                  <a:ea typeface="+mn-ea"/>
                  <a:cs typeface="+mn-cs"/>
                </a:rPr>
                <a:t> σ</a:t>
              </a:r>
              <a:r>
                <a:rPr lang="en-US" sz="2000" b="1" i="0" baseline="30000">
                  <a:solidFill>
                    <a:schemeClr val="tx1"/>
                  </a:solidFill>
                  <a:effectLst/>
                  <a:latin typeface="+mn-lt"/>
                  <a:ea typeface="+mn-ea"/>
                  <a:cs typeface="+mn-cs"/>
                </a:rPr>
                <a:t>𝟐/</a:t>
              </a:r>
              <a:r>
                <a:rPr lang="en-US" sz="2000" b="1" i="0">
                  <a:solidFill>
                    <a:schemeClr val="tx1"/>
                  </a:solidFill>
                  <a:effectLst/>
                  <a:latin typeface="+mn-lt"/>
                  <a:ea typeface="+mn-ea"/>
                  <a:cs typeface="+mn-cs"/>
                </a:rPr>
                <a:t>𝟐 ")t</a:t>
              </a:r>
              <a:r>
                <a:rPr lang="en-US" sz="2000" i="0">
                  <a:effectLst/>
                </a:rPr>
                <a:t> </a:t>
              </a:r>
              <a:r>
                <a:rPr lang="en-US" sz="2000" b="1" i="0">
                  <a:solidFill>
                    <a:schemeClr val="tx1"/>
                  </a:solidFill>
                  <a:effectLst/>
                  <a:latin typeface="+mn-lt"/>
                  <a:ea typeface="+mn-ea"/>
                  <a:cs typeface="+mn-cs"/>
                </a:rPr>
                <a:t>"  </a:t>
              </a:r>
              <a:r>
                <a:rPr lang="en-US" sz="2000" b="1" i="0">
                  <a:solidFill>
                    <a:schemeClr val="tx1"/>
                  </a:solidFill>
                  <a:effectLst/>
                  <a:latin typeface="Cambria Math" panose="02040503050406030204" pitchFamily="18" charset="0"/>
                  <a:ea typeface="+mn-ea"/>
                  <a:cs typeface="+mn-cs"/>
                </a:rPr>
                <a:t>)/(</a:t>
              </a:r>
              <a:r>
                <a:rPr lang="el-GR" sz="2000" b="1" i="0">
                  <a:latin typeface="Cambria Math" panose="02040503050406030204" pitchFamily="18" charset="0"/>
                  <a:cs typeface="Arial" panose="020B0604020202020204" pitchFamily="34" charset="0"/>
                </a:rPr>
                <a:t>σ</a:t>
              </a:r>
              <a:r>
                <a:rPr lang="en-US" sz="2000" b="1" i="0" baseline="30000">
                  <a:latin typeface="Cambria Math" panose="02040503050406030204" pitchFamily="18" charset="0"/>
                  <a:cs typeface="Arial" panose="020B0604020202020204" pitchFamily="34" charset="0"/>
                </a:rPr>
                <a:t>𝟐</a:t>
              </a:r>
              <a:r>
                <a:rPr lang="en-US" sz="2000" b="1" i="0">
                  <a:latin typeface="Cambria Math" panose="02040503050406030204" pitchFamily="18" charset="0"/>
                  <a:cs typeface="Arial" panose="020B0604020202020204" pitchFamily="34" charset="0"/>
                </a:rPr>
                <a:t>√𝒕)</a:t>
              </a:r>
              <a:endParaRPr lang="en-US" sz="1400" b="1" i="1">
                <a:latin typeface="Arial" panose="020B0604020202020204" pitchFamily="34" charset="0"/>
                <a:cs typeface="Arial" panose="020B0604020202020204" pitchFamily="34" charset="0"/>
              </a:endParaRPr>
            </a:p>
          </xdr:txBody>
        </xdr:sp>
      </mc:Fallback>
    </mc:AlternateContent>
    <xdr:clientData/>
  </xdr:oneCellAnchor>
  <xdr:twoCellAnchor>
    <xdr:from>
      <xdr:col>12</xdr:col>
      <xdr:colOff>1821656</xdr:colOff>
      <xdr:row>58</xdr:row>
      <xdr:rowOff>226218</xdr:rowOff>
    </xdr:from>
    <xdr:to>
      <xdr:col>12</xdr:col>
      <xdr:colOff>2976562</xdr:colOff>
      <xdr:row>60</xdr:row>
      <xdr:rowOff>202406</xdr:rowOff>
    </xdr:to>
    <xdr:cxnSp macro="">
      <xdr:nvCxnSpPr>
        <xdr:cNvPr id="53" name="Straight Arrow Connector 52">
          <a:extLst>
            <a:ext uri="{FF2B5EF4-FFF2-40B4-BE49-F238E27FC236}">
              <a16:creationId xmlns:a16="http://schemas.microsoft.com/office/drawing/2014/main" id="{85EF9FA6-B110-48AF-8934-7D13B3F26386}"/>
            </a:ext>
          </a:extLst>
        </xdr:cNvPr>
        <xdr:cNvCxnSpPr/>
      </xdr:nvCxnSpPr>
      <xdr:spPr>
        <a:xfrm flipV="1">
          <a:off x="20145375" y="16263937"/>
          <a:ext cx="1154906"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3088481</xdr:colOff>
      <xdr:row>56</xdr:row>
      <xdr:rowOff>238126</xdr:rowOff>
    </xdr:from>
    <xdr:ext cx="2457532" cy="530658"/>
    <xdr:sp macro="" textlink="">
      <xdr:nvSpPr>
        <xdr:cNvPr id="54" name="TextBox 53">
          <a:extLst>
            <a:ext uri="{FF2B5EF4-FFF2-40B4-BE49-F238E27FC236}">
              <a16:creationId xmlns:a16="http://schemas.microsoft.com/office/drawing/2014/main" id="{0BCCABA2-326A-47FC-BABF-991E67D85A3D}"/>
            </a:ext>
          </a:extLst>
        </xdr:cNvPr>
        <xdr:cNvSpPr txBox="1"/>
      </xdr:nvSpPr>
      <xdr:spPr>
        <a:xfrm>
          <a:off x="21412200" y="15680532"/>
          <a:ext cx="245753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"Adjustment</a:t>
          </a:r>
          <a:r>
            <a:rPr lang="en-US" sz="1400" baseline="0"/>
            <a:t> for the mean of a </a:t>
          </a:r>
        </a:p>
        <a:p>
          <a:r>
            <a:rPr lang="en-US" sz="1400" baseline="0"/>
            <a:t>lognormal distribution".</a:t>
          </a:r>
          <a:endParaRPr lang="en-US" sz="1400"/>
        </a:p>
      </xdr:txBody>
    </xdr:sp>
    <xdr:clientData/>
  </xdr:oneCellAnchor>
  <xdr:oneCellAnchor>
    <xdr:from>
      <xdr:col>12</xdr:col>
      <xdr:colOff>1809750</xdr:colOff>
      <xdr:row>63</xdr:row>
      <xdr:rowOff>250031</xdr:rowOff>
    </xdr:from>
    <xdr:ext cx="2440781" cy="976312"/>
    <xdr:sp macro="" textlink="">
      <xdr:nvSpPr>
        <xdr:cNvPr id="55" name="TextBox 54">
          <a:extLst>
            <a:ext uri="{FF2B5EF4-FFF2-40B4-BE49-F238E27FC236}">
              <a16:creationId xmlns:a16="http://schemas.microsoft.com/office/drawing/2014/main" id="{5DEDD66F-6372-4BA9-884D-F4310EAD53F1}"/>
            </a:ext>
          </a:extLst>
        </xdr:cNvPr>
        <xdr:cNvSpPr txBox="1"/>
      </xdr:nvSpPr>
      <xdr:spPr>
        <a:xfrm>
          <a:off x="5953125" y="28801219"/>
          <a:ext cx="2440781" cy="976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"Normalization</a:t>
          </a:r>
          <a:r>
            <a:rPr lang="en-US" sz="1400" baseline="0"/>
            <a:t> factor (one standard deviation) to determine the total number of standard deviations."</a:t>
          </a:r>
          <a:endParaRPr lang="en-US" sz="1400"/>
        </a:p>
      </xdr:txBody>
    </xdr:sp>
    <xdr:clientData/>
  </xdr:oneCellAnchor>
  <xdr:twoCellAnchor>
    <xdr:from>
      <xdr:col>12</xdr:col>
      <xdr:colOff>1273968</xdr:colOff>
      <xdr:row>64</xdr:row>
      <xdr:rowOff>11906</xdr:rowOff>
    </xdr:from>
    <xdr:to>
      <xdr:col>12</xdr:col>
      <xdr:colOff>1702593</xdr:colOff>
      <xdr:row>65</xdr:row>
      <xdr:rowOff>35719</xdr:rowOff>
    </xdr:to>
    <xdr:cxnSp macro="">
      <xdr:nvCxnSpPr>
        <xdr:cNvPr id="58" name="Straight Arrow Connector 57">
          <a:extLst>
            <a:ext uri="{FF2B5EF4-FFF2-40B4-BE49-F238E27FC236}">
              <a16:creationId xmlns:a16="http://schemas.microsoft.com/office/drawing/2014/main" id="{A37D5ED9-A724-4670-BD7C-BE3307D25E4E}"/>
            </a:ext>
          </a:extLst>
        </xdr:cNvPr>
        <xdr:cNvCxnSpPr/>
      </xdr:nvCxnSpPr>
      <xdr:spPr>
        <a:xfrm>
          <a:off x="19597687" y="17668875"/>
          <a:ext cx="4286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154780</xdr:colOff>
      <xdr:row>40</xdr:row>
      <xdr:rowOff>297656</xdr:rowOff>
    </xdr:from>
    <xdr:ext cx="1785935" cy="281808"/>
    <xdr:sp macro="" textlink="">
      <xdr:nvSpPr>
        <xdr:cNvPr id="60" name="TextBox 59">
          <a:extLst>
            <a:ext uri="{FF2B5EF4-FFF2-40B4-BE49-F238E27FC236}">
              <a16:creationId xmlns:a16="http://schemas.microsoft.com/office/drawing/2014/main" id="{28A40ED4-3849-4B04-A1D8-9A790291FD7F}"/>
            </a:ext>
          </a:extLst>
        </xdr:cNvPr>
        <xdr:cNvSpPr txBox="1"/>
      </xdr:nvSpPr>
      <xdr:spPr>
        <a:xfrm>
          <a:off x="37278468" y="11203781"/>
          <a:ext cx="178593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d</a:t>
          </a:r>
          <a:r>
            <a:rPr lang="en-US" sz="1800" b="1" i="1" baseline="-25000">
              <a:latin typeface="Arial" panose="020B0604020202020204" pitchFamily="34" charset="0"/>
              <a:cs typeface="Arial" panose="020B0604020202020204" pitchFamily="34" charset="0"/>
            </a:rPr>
            <a:t>2</a:t>
          </a:r>
          <a:r>
            <a:rPr lang="en-US" sz="1800" b="1" i="1" baseline="0">
              <a:latin typeface="Arial" panose="020B0604020202020204" pitchFamily="34" charset="0"/>
              <a:cs typeface="Arial" panose="020B0604020202020204" pitchFamily="34" charset="0"/>
            </a:rPr>
            <a:t> = d</a:t>
          </a:r>
          <a:r>
            <a:rPr lang="en-US" sz="1800" b="1" i="1" baseline="-25000">
              <a:latin typeface="Arial" panose="020B0604020202020204" pitchFamily="34" charset="0"/>
              <a:cs typeface="Arial" panose="020B0604020202020204" pitchFamily="34" charset="0"/>
            </a:rPr>
            <a:t>1</a:t>
          </a:r>
          <a:r>
            <a:rPr lang="en-US" sz="1800" b="1" i="1" baseline="0">
              <a:latin typeface="Arial" panose="020B0604020202020204" pitchFamily="34" charset="0"/>
              <a:cs typeface="Arial" panose="020B0604020202020204" pitchFamily="34" charset="0"/>
            </a:rPr>
            <a:t> - </a:t>
          </a:r>
          <a:r>
            <a:rPr lang="el-GR" sz="1800" b="1" i="1" baseline="0">
              <a:latin typeface="Arial" panose="020B0604020202020204" pitchFamily="34" charset="0"/>
              <a:cs typeface="Arial" panose="020B0604020202020204" pitchFamily="34" charset="0"/>
            </a:rPr>
            <a:t>σ</a:t>
          </a:r>
          <a:r>
            <a:rPr lang="el-GR" sz="1800" b="1" i="1" baseline="0">
              <a:latin typeface="Calibri" panose="020F0502020204030204" pitchFamily="34" charset="0"/>
              <a:cs typeface="Calibri" panose="020F0502020204030204" pitchFamily="34" charset="0"/>
            </a:rPr>
            <a:t>√</a:t>
          </a:r>
          <a:r>
            <a:rPr lang="en-US" sz="1800" b="1" i="1" baseline="0">
              <a:latin typeface="Calibri" panose="020F0502020204030204" pitchFamily="34" charset="0"/>
              <a:cs typeface="Calibri" panose="020F0502020204030204" pitchFamily="34" charset="0"/>
            </a:rPr>
            <a:t>t</a:t>
          </a:r>
          <a:endParaRPr lang="en-US" sz="1800" b="1" i="1">
            <a:latin typeface="Arial" panose="020B0604020202020204" pitchFamily="34" charset="0"/>
            <a:cs typeface="Arial" panose="020B0604020202020204" pitchFamily="34" charset="0"/>
          </a:endParaRPr>
        </a:p>
      </xdr:txBody>
    </xdr:sp>
    <xdr:clientData/>
  </xdr:oneCellAnchor>
  <xdr:twoCellAnchor editAs="oneCell">
    <xdr:from>
      <xdr:col>16</xdr:col>
      <xdr:colOff>816525</xdr:colOff>
      <xdr:row>4</xdr:row>
      <xdr:rowOff>190500</xdr:rowOff>
    </xdr:from>
    <xdr:to>
      <xdr:col>23</xdr:col>
      <xdr:colOff>277888</xdr:colOff>
      <xdr:row>24</xdr:row>
      <xdr:rowOff>84260</xdr:rowOff>
    </xdr:to>
    <xdr:pic>
      <xdr:nvPicPr>
        <xdr:cNvPr id="65" name="Picture 64">
          <a:extLst>
            <a:ext uri="{FF2B5EF4-FFF2-40B4-BE49-F238E27FC236}">
              <a16:creationId xmlns:a16="http://schemas.microsoft.com/office/drawing/2014/main" id="{6339EC12-E7B4-400E-B997-7311BF9008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0189244" y="1297781"/>
          <a:ext cx="8426768" cy="5357813"/>
        </a:xfrm>
        <a:prstGeom prst="rect">
          <a:avLst/>
        </a:prstGeom>
      </xdr:spPr>
    </xdr:pic>
    <xdr:clientData/>
  </xdr:twoCellAnchor>
  <xdr:twoCellAnchor>
    <xdr:from>
      <xdr:col>17</xdr:col>
      <xdr:colOff>35720</xdr:colOff>
      <xdr:row>35</xdr:row>
      <xdr:rowOff>116680</xdr:rowOff>
    </xdr:from>
    <xdr:to>
      <xdr:col>21</xdr:col>
      <xdr:colOff>559594</xdr:colOff>
      <xdr:row>45</xdr:row>
      <xdr:rowOff>121443</xdr:rowOff>
    </xdr:to>
    <xdr:graphicFrame macro="">
      <xdr:nvGraphicFramePr>
        <xdr:cNvPr id="67" name="Chart 66">
          <a:extLst>
            <a:ext uri="{FF2B5EF4-FFF2-40B4-BE49-F238E27FC236}">
              <a16:creationId xmlns:a16="http://schemas.microsoft.com/office/drawing/2014/main" id="{B3CF5334-EB62-49D1-8C4C-C0DD1C210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19</xdr:col>
      <xdr:colOff>71437</xdr:colOff>
      <xdr:row>37</xdr:row>
      <xdr:rowOff>178593</xdr:rowOff>
    </xdr:from>
    <xdr:ext cx="905633" cy="264560"/>
    <xdr:sp macro="" textlink="">
      <xdr:nvSpPr>
        <xdr:cNvPr id="68" name="TextBox 67">
          <a:extLst>
            <a:ext uri="{FF2B5EF4-FFF2-40B4-BE49-F238E27FC236}">
              <a16:creationId xmlns:a16="http://schemas.microsoft.com/office/drawing/2014/main" id="{EB46B59C-168C-499F-89AD-AEDB9D6283E1}"/>
            </a:ext>
          </a:extLst>
        </xdr:cNvPr>
        <xdr:cNvSpPr txBox="1"/>
      </xdr:nvSpPr>
      <xdr:spPr>
        <a:xfrm>
          <a:off x="33551812" y="10263187"/>
          <a:ext cx="9056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Median 10.5</a:t>
          </a:r>
        </a:p>
      </xdr:txBody>
    </xdr:sp>
    <xdr:clientData/>
  </xdr:oneCellAnchor>
  <xdr:oneCellAnchor>
    <xdr:from>
      <xdr:col>18</xdr:col>
      <xdr:colOff>1035843</xdr:colOff>
      <xdr:row>50</xdr:row>
      <xdr:rowOff>190500</xdr:rowOff>
    </xdr:from>
    <xdr:ext cx="1785935" cy="265457"/>
    <xdr:sp macro="" textlink="">
      <xdr:nvSpPr>
        <xdr:cNvPr id="69" name="TextBox 68">
          <a:extLst>
            <a:ext uri="{FF2B5EF4-FFF2-40B4-BE49-F238E27FC236}">
              <a16:creationId xmlns:a16="http://schemas.microsoft.com/office/drawing/2014/main" id="{1C58E41A-0DDB-4977-91E1-60C52FB9A756}"/>
            </a:ext>
          </a:extLst>
        </xdr:cNvPr>
        <xdr:cNvSpPr txBox="1"/>
      </xdr:nvSpPr>
      <xdr:spPr>
        <a:xfrm>
          <a:off x="33301781" y="14061281"/>
          <a:ext cx="1785935" cy="265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1" i="1">
              <a:latin typeface="Arial" panose="020B0604020202020204" pitchFamily="34" charset="0"/>
              <a:cs typeface="Arial" panose="020B0604020202020204" pitchFamily="34" charset="0"/>
            </a:rPr>
            <a:t>XN(d</a:t>
          </a:r>
          <a:r>
            <a:rPr lang="en-US" sz="1800" b="1" i="1" baseline="-25000">
              <a:latin typeface="Arial" panose="020B0604020202020204" pitchFamily="34" charset="0"/>
              <a:cs typeface="Arial" panose="020B0604020202020204" pitchFamily="34" charset="0"/>
            </a:rPr>
            <a:t>2</a:t>
          </a:r>
          <a:r>
            <a:rPr lang="en-US" sz="1800" b="1" i="1" baseline="0">
              <a:latin typeface="Arial" panose="020B0604020202020204" pitchFamily="34" charset="0"/>
              <a:cs typeface="Arial" panose="020B0604020202020204" pitchFamily="34" charset="0"/>
            </a:rPr>
            <a:t> )</a:t>
          </a:r>
          <a:endParaRPr lang="en-US" sz="1800" b="1" i="1">
            <a:latin typeface="Arial" panose="020B0604020202020204" pitchFamily="34" charset="0"/>
            <a:cs typeface="Arial" panose="020B0604020202020204" pitchFamily="34" charset="0"/>
          </a:endParaRPr>
        </a:p>
      </xdr:txBody>
    </xdr:sp>
    <xdr:clientData/>
  </xdr:oneCellAnchor>
</xdr:wsDr>
</file>

<file path=xl/drawings/drawing3.xml><?xml version="1.0" encoding="utf-8"?>
<c:userShapes xmlns:c="http://schemas.openxmlformats.org/drawingml/2006/chart">
  <cdr:relSizeAnchor xmlns:cdr="http://schemas.openxmlformats.org/drawingml/2006/chartDrawing">
    <cdr:from>
      <cdr:x>0.29124</cdr:x>
      <cdr:y>0.11806</cdr:y>
    </cdr:from>
    <cdr:to>
      <cdr:x>0.44766</cdr:x>
      <cdr:y>0.22222</cdr:y>
    </cdr:to>
    <cdr:sp macro="" textlink="">
      <cdr:nvSpPr>
        <cdr:cNvPr id="2" name="TextBox 1">
          <a:extLst xmlns:a="http://schemas.openxmlformats.org/drawingml/2006/main">
            <a:ext uri="{FF2B5EF4-FFF2-40B4-BE49-F238E27FC236}">
              <a16:creationId xmlns:a16="http://schemas.microsoft.com/office/drawing/2014/main" id="{A07146E3-6E27-4A98-BB5F-22B846D5A7B9}"/>
            </a:ext>
          </a:extLst>
        </cdr:cNvPr>
        <cdr:cNvSpPr txBox="1"/>
      </cdr:nvSpPr>
      <cdr:spPr>
        <a:xfrm xmlns:a="http://schemas.openxmlformats.org/drawingml/2006/main">
          <a:off x="1702592" y="323850"/>
          <a:ext cx="914400"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Mode</a:t>
          </a:r>
          <a:r>
            <a:rPr lang="en-US" sz="1100" baseline="0"/>
            <a:t> 9.3</a:t>
          </a:r>
          <a:endParaRPr lang="en-US" sz="1100"/>
        </a:p>
      </cdr:txBody>
    </cdr:sp>
  </cdr:relSizeAnchor>
  <cdr:relSizeAnchor xmlns:cdr="http://schemas.openxmlformats.org/drawingml/2006/chartDrawing">
    <cdr:from>
      <cdr:x>0.4664</cdr:x>
      <cdr:y>0.29167</cdr:y>
    </cdr:from>
    <cdr:to>
      <cdr:x>0.62281</cdr:x>
      <cdr:y>0.38281</cdr:y>
    </cdr:to>
    <cdr:sp macro="" textlink="">
      <cdr:nvSpPr>
        <cdr:cNvPr id="3" name="TextBox 2">
          <a:extLst xmlns:a="http://schemas.openxmlformats.org/drawingml/2006/main">
            <a:ext uri="{FF2B5EF4-FFF2-40B4-BE49-F238E27FC236}">
              <a16:creationId xmlns:a16="http://schemas.microsoft.com/office/drawing/2014/main" id="{6F69BD58-F0A8-4C49-B19A-FCA59DB127DE}"/>
            </a:ext>
          </a:extLst>
        </cdr:cNvPr>
        <cdr:cNvSpPr txBox="1"/>
      </cdr:nvSpPr>
      <cdr:spPr>
        <a:xfrm xmlns:a="http://schemas.openxmlformats.org/drawingml/2006/main">
          <a:off x="2726531" y="800100"/>
          <a:ext cx="914400" cy="2500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Mean 12.7</a:t>
          </a:r>
        </a:p>
      </cdr:txBody>
    </cdr:sp>
  </cdr:relSizeAnchor>
</c:userShapes>
</file>

<file path=xl/drawings/drawing4.xml><?xml version="1.0" encoding="utf-8"?>
<xdr:wsDr xmlns:xdr="http://schemas.openxmlformats.org/drawingml/2006/spreadsheetDrawing" xmlns:a="http://schemas.openxmlformats.org/drawingml/2006/main">
  <xdr:oneCellAnchor>
    <xdr:from>
      <xdr:col>1</xdr:col>
      <xdr:colOff>119065</xdr:colOff>
      <xdr:row>33</xdr:row>
      <xdr:rowOff>58207</xdr:rowOff>
    </xdr:from>
    <xdr:ext cx="4238625" cy="445294"/>
    <xdr:sp macro="" textlink="">
      <xdr:nvSpPr>
        <xdr:cNvPr id="2" name="TextBox 1">
          <a:extLst>
            <a:ext uri="{FF2B5EF4-FFF2-40B4-BE49-F238E27FC236}">
              <a16:creationId xmlns:a16="http://schemas.microsoft.com/office/drawing/2014/main" id="{F565B4DA-8D9B-4106-BEA2-643FFB688266}"/>
            </a:ext>
          </a:extLst>
        </xdr:cNvPr>
        <xdr:cNvSpPr txBox="1"/>
      </xdr:nvSpPr>
      <xdr:spPr>
        <a:xfrm>
          <a:off x="1336148" y="9117540"/>
          <a:ext cx="4238625" cy="44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600" b="1" baseline="0">
              <a:solidFill>
                <a:schemeClr val="accent6">
                  <a:lumMod val="75000"/>
                </a:schemeClr>
              </a:solidFill>
            </a:rPr>
            <a:t>P</a:t>
          </a:r>
          <a:r>
            <a:rPr lang="en-US" sz="1600" b="1" baseline="-25000">
              <a:solidFill>
                <a:schemeClr val="accent6">
                  <a:lumMod val="75000"/>
                </a:schemeClr>
              </a:solidFill>
            </a:rPr>
            <a:t>e  </a:t>
          </a:r>
          <a:r>
            <a:rPr lang="en-US" sz="1600" b="1" baseline="0">
              <a:solidFill>
                <a:schemeClr val="accent6">
                  <a:lumMod val="75000"/>
                </a:schemeClr>
              </a:solidFill>
            </a:rPr>
            <a:t>= </a:t>
          </a:r>
          <a:r>
            <a:rPr lang="en-US" sz="2000" b="1">
              <a:solidFill>
                <a:schemeClr val="accent6">
                  <a:lumMod val="75000"/>
                </a:schemeClr>
              </a:solidFill>
              <a:effectLst/>
              <a:latin typeface="+mn-lt"/>
              <a:ea typeface="+mn-ea"/>
              <a:cs typeface="+mn-cs"/>
            </a:rPr>
            <a:t>C</a:t>
          </a:r>
          <a:r>
            <a:rPr lang="en-US" sz="2000" b="1" baseline="-25000">
              <a:solidFill>
                <a:schemeClr val="accent6">
                  <a:lumMod val="75000"/>
                </a:schemeClr>
              </a:solidFill>
              <a:effectLst/>
              <a:latin typeface="+mn-lt"/>
              <a:ea typeface="+mn-ea"/>
              <a:cs typeface="+mn-cs"/>
            </a:rPr>
            <a:t>e</a:t>
          </a:r>
          <a:r>
            <a:rPr lang="en-US" sz="2000" b="1">
              <a:solidFill>
                <a:schemeClr val="accent6">
                  <a:lumMod val="75000"/>
                </a:schemeClr>
              </a:solidFill>
              <a:effectLst/>
              <a:latin typeface="+mn-lt"/>
              <a:ea typeface="+mn-ea"/>
              <a:cs typeface="+mn-cs"/>
            </a:rPr>
            <a:t> +</a:t>
          </a:r>
          <a:r>
            <a:rPr lang="en-US" sz="2000" b="1" baseline="0">
              <a:solidFill>
                <a:schemeClr val="accent6">
                  <a:lumMod val="75000"/>
                </a:schemeClr>
              </a:solidFill>
              <a:effectLst/>
              <a:latin typeface="+mn-lt"/>
              <a:ea typeface="+mn-ea"/>
              <a:cs typeface="+mn-cs"/>
            </a:rPr>
            <a:t> Xe</a:t>
          </a:r>
          <a:r>
            <a:rPr lang="en-US" sz="2000" b="1" baseline="30000">
              <a:solidFill>
                <a:schemeClr val="accent6">
                  <a:lumMod val="75000"/>
                </a:schemeClr>
              </a:solidFill>
              <a:effectLst/>
              <a:latin typeface="+mn-lt"/>
              <a:ea typeface="+mn-ea"/>
              <a:cs typeface="+mn-cs"/>
            </a:rPr>
            <a:t>-rt</a:t>
          </a:r>
          <a:r>
            <a:rPr lang="en-US" sz="2000" b="1" baseline="0">
              <a:solidFill>
                <a:schemeClr val="accent6">
                  <a:lumMod val="75000"/>
                </a:schemeClr>
              </a:solidFill>
              <a:effectLst/>
              <a:latin typeface="+mn-lt"/>
              <a:ea typeface="+mn-ea"/>
              <a:cs typeface="+mn-cs"/>
            </a:rPr>
            <a:t>  - S</a:t>
          </a:r>
          <a:r>
            <a:rPr lang="en-US" sz="2000" b="1" baseline="-25000">
              <a:solidFill>
                <a:schemeClr val="accent6">
                  <a:lumMod val="75000"/>
                </a:schemeClr>
              </a:solidFill>
              <a:effectLst/>
              <a:latin typeface="+mn-lt"/>
              <a:ea typeface="+mn-ea"/>
              <a:cs typeface="+mn-cs"/>
            </a:rPr>
            <a:t>0</a:t>
          </a:r>
          <a:r>
            <a:rPr lang="en-US" sz="2000" b="1" baseline="0">
              <a:solidFill>
                <a:schemeClr val="accent6">
                  <a:lumMod val="75000"/>
                </a:schemeClr>
              </a:solidFill>
              <a:effectLst/>
              <a:latin typeface="+mn-lt"/>
              <a:ea typeface="+mn-ea"/>
              <a:cs typeface="+mn-cs"/>
            </a:rPr>
            <a:t> </a:t>
          </a:r>
          <a:endParaRPr lang="en-US" sz="1600" b="1" baseline="-25000">
            <a:solidFill>
              <a:schemeClr val="accent6">
                <a:lumMod val="75000"/>
              </a:schemeClr>
            </a:solidFill>
          </a:endParaRPr>
        </a:p>
      </xdr:txBody>
    </xdr:sp>
    <xdr:clientData/>
  </xdr:oneCellAnchor>
  <xdr:oneCellAnchor>
    <xdr:from>
      <xdr:col>1</xdr:col>
      <xdr:colOff>129646</xdr:colOff>
      <xdr:row>29</xdr:row>
      <xdr:rowOff>129645</xdr:rowOff>
    </xdr:from>
    <xdr:ext cx="4238625" cy="336022"/>
    <xdr:sp macro="" textlink="">
      <xdr:nvSpPr>
        <xdr:cNvPr id="3" name="TextBox 2">
          <a:extLst>
            <a:ext uri="{FF2B5EF4-FFF2-40B4-BE49-F238E27FC236}">
              <a16:creationId xmlns:a16="http://schemas.microsoft.com/office/drawing/2014/main" id="{241A1BA0-113D-4504-9FF8-9A16419F96BA}"/>
            </a:ext>
          </a:extLst>
        </xdr:cNvPr>
        <xdr:cNvSpPr txBox="1"/>
      </xdr:nvSpPr>
      <xdr:spPr>
        <a:xfrm>
          <a:off x="1346729" y="8130645"/>
          <a:ext cx="4238625" cy="33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1">
              <a:solidFill>
                <a:schemeClr val="accent6">
                  <a:lumMod val="75000"/>
                </a:schemeClr>
              </a:solidFill>
              <a:effectLst/>
              <a:latin typeface="+mn-lt"/>
              <a:ea typeface="+mn-ea"/>
              <a:cs typeface="+mn-cs"/>
            </a:rPr>
            <a:t>C</a:t>
          </a:r>
          <a:r>
            <a:rPr lang="en-US" sz="2000" b="1" baseline="-25000">
              <a:solidFill>
                <a:schemeClr val="accent6">
                  <a:lumMod val="75000"/>
                </a:schemeClr>
              </a:solidFill>
              <a:effectLst/>
              <a:latin typeface="+mn-lt"/>
              <a:ea typeface="+mn-ea"/>
              <a:cs typeface="+mn-cs"/>
            </a:rPr>
            <a:t>e</a:t>
          </a:r>
          <a:r>
            <a:rPr lang="en-US" sz="2000" b="1">
              <a:solidFill>
                <a:schemeClr val="accent6">
                  <a:lumMod val="75000"/>
                </a:schemeClr>
              </a:solidFill>
              <a:effectLst/>
              <a:latin typeface="+mn-lt"/>
              <a:ea typeface="+mn-ea"/>
              <a:cs typeface="+mn-cs"/>
            </a:rPr>
            <a:t> = </a:t>
          </a:r>
          <a:r>
            <a:rPr lang="en-US" sz="1100" b="1" baseline="0">
              <a:solidFill>
                <a:schemeClr val="accent6">
                  <a:lumMod val="75000"/>
                </a:schemeClr>
              </a:solidFill>
              <a:effectLst/>
              <a:latin typeface="+mn-lt"/>
              <a:ea typeface="+mn-ea"/>
              <a:cs typeface="+mn-cs"/>
            </a:rPr>
            <a:t> </a:t>
          </a:r>
          <a:r>
            <a:rPr lang="en-US" sz="2000" b="1" baseline="0">
              <a:solidFill>
                <a:schemeClr val="accent6">
                  <a:lumMod val="75000"/>
                </a:schemeClr>
              </a:solidFill>
              <a:effectLst/>
              <a:latin typeface="+mn-lt"/>
              <a:ea typeface="+mn-ea"/>
              <a:cs typeface="+mn-cs"/>
            </a:rPr>
            <a:t> S</a:t>
          </a:r>
          <a:r>
            <a:rPr lang="en-US" sz="2000" b="1" baseline="-25000">
              <a:solidFill>
                <a:schemeClr val="accent6">
                  <a:lumMod val="75000"/>
                </a:schemeClr>
              </a:solidFill>
              <a:effectLst/>
              <a:latin typeface="+mn-lt"/>
              <a:ea typeface="+mn-ea"/>
              <a:cs typeface="+mn-cs"/>
            </a:rPr>
            <a:t>0</a:t>
          </a:r>
          <a:r>
            <a:rPr lang="en-US" sz="2000" b="1" baseline="0">
              <a:solidFill>
                <a:schemeClr val="accent6">
                  <a:lumMod val="75000"/>
                </a:schemeClr>
              </a:solidFill>
              <a:effectLst/>
              <a:latin typeface="+mn-lt"/>
              <a:ea typeface="+mn-ea"/>
              <a:cs typeface="+mn-cs"/>
            </a:rPr>
            <a:t> + Pe - Xe</a:t>
          </a:r>
          <a:r>
            <a:rPr lang="en-US" sz="2000" b="1" baseline="30000">
              <a:solidFill>
                <a:schemeClr val="accent6">
                  <a:lumMod val="75000"/>
                </a:schemeClr>
              </a:solidFill>
              <a:effectLst/>
              <a:latin typeface="+mn-lt"/>
              <a:ea typeface="+mn-ea"/>
              <a:cs typeface="+mn-cs"/>
            </a:rPr>
            <a:t>-rt</a:t>
          </a:r>
          <a:r>
            <a:rPr lang="en-US" sz="2000" b="1" baseline="0">
              <a:solidFill>
                <a:schemeClr val="accent6">
                  <a:lumMod val="75000"/>
                </a:schemeClr>
              </a:solidFill>
              <a:effectLst/>
              <a:latin typeface="+mn-lt"/>
              <a:ea typeface="+mn-ea"/>
              <a:cs typeface="+mn-cs"/>
            </a:rPr>
            <a:t>  </a:t>
          </a:r>
          <a:endParaRPr lang="en-US" sz="1600" b="1" baseline="-25000">
            <a:solidFill>
              <a:schemeClr val="accent6">
                <a:lumMod val="75000"/>
              </a:schemeClr>
            </a:solidFill>
          </a:endParaRPr>
        </a:p>
      </xdr:txBody>
    </xdr:sp>
    <xdr:clientData/>
  </xdr:oneCellAnchor>
  <xdr:oneCellAnchor>
    <xdr:from>
      <xdr:col>5</xdr:col>
      <xdr:colOff>22490</xdr:colOff>
      <xdr:row>7</xdr:row>
      <xdr:rowOff>264318</xdr:rowOff>
    </xdr:from>
    <xdr:ext cx="3230594" cy="361765"/>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F4C4E626-6944-4904-A18C-A032D8F6D761}"/>
                </a:ext>
              </a:extLst>
            </xdr:cNvPr>
            <xdr:cNvSpPr txBox="1"/>
          </xdr:nvSpPr>
          <xdr:spPr>
            <a:xfrm>
              <a:off x="12934157" y="2232818"/>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600" b="1" i="1">
                      <a:solidFill>
                        <a:schemeClr val="accent6">
                          <a:lumMod val="75000"/>
                        </a:schemeClr>
                      </a:solidFill>
                      <a:latin typeface="Cambria Math" panose="02040503050406030204" pitchFamily="18" charset="0"/>
                    </a:rPr>
                    <m:t>𝒅</m:t>
                  </m:r>
                  <m:r>
                    <a:rPr lang="en-US" sz="1600" b="1" i="1" baseline="-25000">
                      <a:solidFill>
                        <a:schemeClr val="accent6">
                          <a:lumMod val="75000"/>
                        </a:schemeClr>
                      </a:solidFill>
                      <a:latin typeface="Cambria Math" panose="02040503050406030204" pitchFamily="18" charset="0"/>
                    </a:rPr>
                    <m:t>𝟏</m:t>
                  </m:r>
                  <m:r>
                    <a:rPr lang="en-US" sz="1600" b="1" i="1">
                      <a:solidFill>
                        <a:schemeClr val="accent6">
                          <a:lumMod val="75000"/>
                        </a:schemeClr>
                      </a:solidFill>
                      <a:latin typeface="Cambria Math" panose="02040503050406030204" pitchFamily="18" charset="0"/>
                    </a:rPr>
                    <m:t>=(</m:t>
                  </m:r>
                  <m:func>
                    <m:funcPr>
                      <m:ctrlPr>
                        <a:rPr lang="en-US" sz="1600" b="1" i="1">
                          <a:solidFill>
                            <a:schemeClr val="accent6">
                              <a:lumMod val="75000"/>
                            </a:schemeClr>
                          </a:solidFill>
                          <a:latin typeface="Cambria Math" panose="02040503050406030204" pitchFamily="18" charset="0"/>
                        </a:rPr>
                      </m:ctrlPr>
                    </m:funcPr>
                    <m:fName>
                      <m:r>
                        <a:rPr lang="en-US" sz="1600" b="1" i="0">
                          <a:solidFill>
                            <a:schemeClr val="accent6">
                              <a:lumMod val="75000"/>
                            </a:schemeClr>
                          </a:solidFill>
                          <a:latin typeface="Cambria Math" panose="02040503050406030204" pitchFamily="18" charset="0"/>
                        </a:rPr>
                        <m:t>𝐥𝐧</m:t>
                      </m:r>
                    </m:fName>
                    <m:e>
                      <m:d>
                        <m:dPr>
                          <m:ctrlPr>
                            <a:rPr lang="en-US" sz="1600" b="1" i="1">
                              <a:solidFill>
                                <a:schemeClr val="accent6">
                                  <a:lumMod val="75000"/>
                                </a:schemeClr>
                              </a:solidFill>
                              <a:latin typeface="Cambria Math" panose="02040503050406030204" pitchFamily="18" charset="0"/>
                            </a:rPr>
                          </m:ctrlPr>
                        </m:dPr>
                        <m:e>
                          <m:f>
                            <m:fPr>
                              <m:ctrlPr>
                                <a:rPr lang="en-US" sz="1600" b="1" i="1">
                                  <a:solidFill>
                                    <a:schemeClr val="accent6">
                                      <a:lumMod val="75000"/>
                                    </a:schemeClr>
                                  </a:solidFill>
                                  <a:latin typeface="Cambria Math" panose="02040503050406030204" pitchFamily="18" charset="0"/>
                                </a:rPr>
                              </m:ctrlPr>
                            </m:fPr>
                            <m:num>
                              <m:r>
                                <a:rPr lang="en-US" sz="1600" b="1" i="1">
                                  <a:solidFill>
                                    <a:schemeClr val="accent6">
                                      <a:lumMod val="75000"/>
                                    </a:schemeClr>
                                  </a:solidFill>
                                  <a:latin typeface="Cambria Math" panose="02040503050406030204" pitchFamily="18" charset="0"/>
                                </a:rPr>
                                <m:t>𝑺</m:t>
                              </m:r>
                              <m:r>
                                <a:rPr lang="en-US" sz="1600" b="1" i="1" baseline="-25000">
                                  <a:solidFill>
                                    <a:schemeClr val="accent6">
                                      <a:lumMod val="75000"/>
                                    </a:schemeClr>
                                  </a:solidFill>
                                  <a:latin typeface="Cambria Math" panose="02040503050406030204" pitchFamily="18" charset="0"/>
                                </a:rPr>
                                <m:t>𝟎</m:t>
                              </m:r>
                            </m:num>
                            <m:den>
                              <m:r>
                                <a:rPr lang="en-US" sz="1600" b="1" i="1">
                                  <a:solidFill>
                                    <a:schemeClr val="accent6">
                                      <a:lumMod val="75000"/>
                                    </a:schemeClr>
                                  </a:solidFill>
                                  <a:latin typeface="Cambria Math" panose="02040503050406030204" pitchFamily="18" charset="0"/>
                                </a:rPr>
                                <m:t>𝑿</m:t>
                              </m:r>
                            </m:den>
                          </m:f>
                        </m:e>
                      </m:d>
                    </m:e>
                  </m:func>
                  <m:r>
                    <a:rPr lang="en-US" sz="1600" b="1" i="1">
                      <a:solidFill>
                        <a:schemeClr val="accent6">
                          <a:lumMod val="75000"/>
                        </a:schemeClr>
                      </a:solidFill>
                      <a:latin typeface="Cambria Math" panose="02040503050406030204" pitchFamily="18" charset="0"/>
                    </a:rPr>
                    <m:t>+(</m:t>
                  </m:r>
                  <m:r>
                    <a:rPr lang="en-US" sz="1600" b="1" i="1">
                      <a:solidFill>
                        <a:schemeClr val="accent6">
                          <a:lumMod val="75000"/>
                        </a:schemeClr>
                      </a:solidFill>
                      <a:latin typeface="Cambria Math" panose="02040503050406030204" pitchFamily="18" charset="0"/>
                    </a:rPr>
                    <m:t>𝒓</m:t>
                  </m:r>
                  <m:r>
                    <a:rPr lang="en-US" sz="1600" b="1" i="1">
                      <a:solidFill>
                        <a:schemeClr val="accent6">
                          <a:lumMod val="75000"/>
                        </a:schemeClr>
                      </a:solidFill>
                      <a:latin typeface="Cambria Math" panose="02040503050406030204" pitchFamily="18" charset="0"/>
                    </a:rPr>
                    <m:t>+</m:t>
                  </m:r>
                  <m:r>
                    <a:rPr lang="el-GR" sz="1600" b="1" i="1">
                      <a:solidFill>
                        <a:schemeClr val="accent6">
                          <a:lumMod val="75000"/>
                        </a:schemeClr>
                      </a:solidFill>
                      <a:latin typeface="Cambria Math" panose="02040503050406030204" pitchFamily="18" charset="0"/>
                    </a:rPr>
                    <m:t>𝝈</m:t>
                  </m:r>
                </m:oMath>
              </a14:m>
              <a:r>
                <a:rPr lang="en-US" sz="1600" b="1" baseline="30000">
                  <a:solidFill>
                    <a:schemeClr val="accent6">
                      <a:lumMod val="75000"/>
                    </a:schemeClr>
                  </a:solidFill>
                </a:rPr>
                <a:t>2</a:t>
              </a:r>
              <a:r>
                <a:rPr lang="en-US" sz="1600" b="1">
                  <a:solidFill>
                    <a:schemeClr val="accent6">
                      <a:lumMod val="75000"/>
                    </a:schemeClr>
                  </a:solidFill>
                </a:rPr>
                <a:t>/2)T) / (</a:t>
              </a:r>
              <a:r>
                <a:rPr lang="el-GR" sz="1600" b="1">
                  <a:solidFill>
                    <a:schemeClr val="accent6">
                      <a:lumMod val="75000"/>
                    </a:schemeClr>
                  </a:solidFill>
                  <a:latin typeface="Calibri" panose="020F0502020204030204" pitchFamily="34" charset="0"/>
                  <a:cs typeface="Calibri" panose="020F0502020204030204" pitchFamily="34" charset="0"/>
                </a:rPr>
                <a:t>σ</a:t>
              </a:r>
              <a:r>
                <a:rPr lang="en-US" sz="1600" b="1">
                  <a:solidFill>
                    <a:schemeClr val="accent6">
                      <a:lumMod val="75000"/>
                    </a:schemeClr>
                  </a:solidFill>
                  <a:latin typeface="Calibri" panose="020F0502020204030204" pitchFamily="34" charset="0"/>
                  <a:cs typeface="Calibri" panose="020F0502020204030204" pitchFamily="34" charset="0"/>
                </a:rPr>
                <a:t>*√T)</a:t>
              </a:r>
              <a:endParaRPr lang="en-US" sz="1600" b="1">
                <a:solidFill>
                  <a:schemeClr val="accent6">
                    <a:lumMod val="75000"/>
                  </a:schemeClr>
                </a:solidFill>
              </a:endParaRPr>
            </a:p>
          </xdr:txBody>
        </xdr:sp>
      </mc:Choice>
      <mc:Fallback xmlns="">
        <xdr:sp macro="" textlink="">
          <xdr:nvSpPr>
            <xdr:cNvPr id="4" name="TextBox 3">
              <a:extLst>
                <a:ext uri="{FF2B5EF4-FFF2-40B4-BE49-F238E27FC236}">
                  <a16:creationId xmlns:a16="http://schemas.microsoft.com/office/drawing/2014/main" id="{F4C4E626-6944-4904-A18C-A032D8F6D761}"/>
                </a:ext>
              </a:extLst>
            </xdr:cNvPr>
            <xdr:cNvSpPr txBox="1"/>
          </xdr:nvSpPr>
          <xdr:spPr>
            <a:xfrm>
              <a:off x="12934157" y="2232818"/>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600" b="1" i="0">
                  <a:solidFill>
                    <a:schemeClr val="accent6">
                      <a:lumMod val="75000"/>
                    </a:schemeClr>
                  </a:solidFill>
                  <a:latin typeface="Cambria Math" panose="02040503050406030204" pitchFamily="18" charset="0"/>
                </a:rPr>
                <a:t>𝒅</a:t>
              </a:r>
              <a:r>
                <a:rPr lang="en-US" sz="1600" b="1" i="0" baseline="-25000">
                  <a:solidFill>
                    <a:schemeClr val="accent6">
                      <a:lumMod val="75000"/>
                    </a:schemeClr>
                  </a:solidFill>
                  <a:latin typeface="Cambria Math" panose="02040503050406030204" pitchFamily="18" charset="0"/>
                </a:rPr>
                <a:t>𝟏</a:t>
              </a:r>
              <a:r>
                <a:rPr lang="en-US" sz="1600" b="1" i="0">
                  <a:solidFill>
                    <a:schemeClr val="accent6">
                      <a:lumMod val="75000"/>
                    </a:schemeClr>
                  </a:solidFill>
                  <a:latin typeface="Cambria Math" panose="02040503050406030204" pitchFamily="18" charset="0"/>
                </a:rPr>
                <a:t>=(𝐥𝐧⁡(𝑺</a:t>
              </a:r>
              <a:r>
                <a:rPr lang="en-US" sz="1600" b="1" i="0" baseline="-25000">
                  <a:solidFill>
                    <a:schemeClr val="accent6">
                      <a:lumMod val="75000"/>
                    </a:schemeClr>
                  </a:solidFill>
                  <a:latin typeface="Cambria Math" panose="02040503050406030204" pitchFamily="18" charset="0"/>
                </a:rPr>
                <a:t>𝟎/</a:t>
              </a:r>
              <a:r>
                <a:rPr lang="en-US" sz="1600" b="1" i="0">
                  <a:solidFill>
                    <a:schemeClr val="accent6">
                      <a:lumMod val="75000"/>
                    </a:schemeClr>
                  </a:solidFill>
                  <a:latin typeface="Cambria Math" panose="02040503050406030204" pitchFamily="18" charset="0"/>
                </a:rPr>
                <a:t>𝑿)+(𝒓+</a:t>
              </a:r>
              <a:r>
                <a:rPr lang="el-GR" sz="1600" b="1" i="0">
                  <a:solidFill>
                    <a:schemeClr val="accent6">
                      <a:lumMod val="75000"/>
                    </a:schemeClr>
                  </a:solidFill>
                  <a:latin typeface="Cambria Math" panose="02040503050406030204" pitchFamily="18" charset="0"/>
                </a:rPr>
                <a:t>𝝈</a:t>
              </a:r>
              <a:r>
                <a:rPr lang="en-US" sz="1600" b="1" baseline="30000">
                  <a:solidFill>
                    <a:schemeClr val="accent6">
                      <a:lumMod val="75000"/>
                    </a:schemeClr>
                  </a:solidFill>
                </a:rPr>
                <a:t>2</a:t>
              </a:r>
              <a:r>
                <a:rPr lang="en-US" sz="1600" b="1">
                  <a:solidFill>
                    <a:schemeClr val="accent6">
                      <a:lumMod val="75000"/>
                    </a:schemeClr>
                  </a:solidFill>
                </a:rPr>
                <a:t>/2)T) / (</a:t>
              </a:r>
              <a:r>
                <a:rPr lang="el-GR" sz="1600" b="1">
                  <a:solidFill>
                    <a:schemeClr val="accent6">
                      <a:lumMod val="75000"/>
                    </a:schemeClr>
                  </a:solidFill>
                  <a:latin typeface="Calibri" panose="020F0502020204030204" pitchFamily="34" charset="0"/>
                  <a:cs typeface="Calibri" panose="020F0502020204030204" pitchFamily="34" charset="0"/>
                </a:rPr>
                <a:t>σ</a:t>
              </a:r>
              <a:r>
                <a:rPr lang="en-US" sz="1600" b="1">
                  <a:solidFill>
                    <a:schemeClr val="accent6">
                      <a:lumMod val="75000"/>
                    </a:schemeClr>
                  </a:solidFill>
                  <a:latin typeface="Calibri" panose="020F0502020204030204" pitchFamily="34" charset="0"/>
                  <a:cs typeface="Calibri" panose="020F0502020204030204" pitchFamily="34" charset="0"/>
                </a:rPr>
                <a:t>*√T)</a:t>
              </a:r>
              <a:endParaRPr lang="en-US" sz="1600" b="1">
                <a:solidFill>
                  <a:schemeClr val="accent6">
                    <a:lumMod val="75000"/>
                  </a:schemeClr>
                </a:solidFill>
              </a:endParaRPr>
            </a:p>
          </xdr:txBody>
        </xdr:sp>
      </mc:Fallback>
    </mc:AlternateContent>
    <xdr:clientData/>
  </xdr:oneCellAnchor>
  <xdr:oneCellAnchor>
    <xdr:from>
      <xdr:col>5</xdr:col>
      <xdr:colOff>52916</xdr:colOff>
      <xdr:row>9</xdr:row>
      <xdr:rowOff>289721</xdr:rowOff>
    </xdr:from>
    <xdr:ext cx="3230594" cy="34290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ACECF214-5AF5-42A8-A8AA-4D869BA6F916}"/>
                </a:ext>
              </a:extLst>
            </xdr:cNvPr>
            <xdr:cNvSpPr txBox="1"/>
          </xdr:nvSpPr>
          <xdr:spPr>
            <a:xfrm>
              <a:off x="12964583" y="2787388"/>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600" b="1" i="0">
                  <a:solidFill>
                    <a:schemeClr val="accent6">
                      <a:lumMod val="75000"/>
                    </a:schemeClr>
                  </a:solidFill>
                  <a:latin typeface="+mn-lt"/>
                </a:rPr>
                <a:t>d</a:t>
              </a:r>
              <a:r>
                <a:rPr lang="en-US" sz="1600" b="1" i="0" baseline="-25000">
                  <a:solidFill>
                    <a:schemeClr val="accent6">
                      <a:lumMod val="75000"/>
                    </a:schemeClr>
                  </a:solidFill>
                  <a:latin typeface="+mn-lt"/>
                </a:rPr>
                <a:t>2</a:t>
              </a:r>
              <a14:m>
                <m:oMath xmlns:m="http://schemas.openxmlformats.org/officeDocument/2006/math">
                  <m:r>
                    <a:rPr lang="en-US" sz="1600" b="1" i="1">
                      <a:solidFill>
                        <a:schemeClr val="accent6">
                          <a:lumMod val="75000"/>
                        </a:schemeClr>
                      </a:solidFill>
                      <a:latin typeface="Cambria Math" panose="02040503050406030204" pitchFamily="18" charset="0"/>
                    </a:rPr>
                    <m:t>=</m:t>
                  </m:r>
                  <m:r>
                    <a:rPr lang="en-US" sz="1600" b="1" i="1">
                      <a:solidFill>
                        <a:schemeClr val="accent6">
                          <a:lumMod val="75000"/>
                        </a:schemeClr>
                      </a:solidFill>
                      <a:latin typeface="Cambria Math" panose="02040503050406030204" pitchFamily="18" charset="0"/>
                    </a:rPr>
                    <m:t>𝒅</m:t>
                  </m:r>
                  <m:r>
                    <a:rPr lang="en-US" sz="1600" b="1" i="1" baseline="-25000">
                      <a:solidFill>
                        <a:schemeClr val="accent6">
                          <a:lumMod val="75000"/>
                        </a:schemeClr>
                      </a:solidFill>
                      <a:latin typeface="Cambria Math" panose="02040503050406030204" pitchFamily="18" charset="0"/>
                    </a:rPr>
                    <m:t>𝟏</m:t>
                  </m:r>
                  <m:r>
                    <a:rPr lang="en-US" sz="1600" b="1" i="1" baseline="-25000">
                      <a:solidFill>
                        <a:schemeClr val="accent6">
                          <a:lumMod val="75000"/>
                        </a:schemeClr>
                      </a:solidFill>
                      <a:latin typeface="Cambria Math" panose="02040503050406030204" pitchFamily="18" charset="0"/>
                    </a:rPr>
                    <m:t> − </m:t>
                  </m:r>
                </m:oMath>
              </a14:m>
              <a:r>
                <a:rPr lang="el-GR" sz="1600" b="1">
                  <a:solidFill>
                    <a:schemeClr val="accent6">
                      <a:lumMod val="75000"/>
                    </a:schemeClr>
                  </a:solidFill>
                  <a:latin typeface="Calibri" panose="020F0502020204030204" pitchFamily="34" charset="0"/>
                  <a:cs typeface="Calibri" panose="020F0502020204030204" pitchFamily="34" charset="0"/>
                </a:rPr>
                <a:t>σ</a:t>
              </a:r>
              <a:r>
                <a:rPr lang="en-US" sz="1600" b="1">
                  <a:solidFill>
                    <a:schemeClr val="accent6">
                      <a:lumMod val="75000"/>
                    </a:schemeClr>
                  </a:solidFill>
                  <a:latin typeface="Calibri" panose="020F0502020204030204" pitchFamily="34" charset="0"/>
                  <a:cs typeface="Calibri" panose="020F0502020204030204" pitchFamily="34" charset="0"/>
                </a:rPr>
                <a:t>*√T</a:t>
              </a:r>
              <a:endParaRPr lang="en-US" sz="1600" b="1">
                <a:solidFill>
                  <a:schemeClr val="accent6">
                    <a:lumMod val="75000"/>
                  </a:schemeClr>
                </a:solidFill>
              </a:endParaRPr>
            </a:p>
          </xdr:txBody>
        </xdr:sp>
      </mc:Choice>
      <mc:Fallback xmlns="">
        <xdr:sp macro="" textlink="">
          <xdr:nvSpPr>
            <xdr:cNvPr id="5" name="TextBox 4">
              <a:extLst>
                <a:ext uri="{FF2B5EF4-FFF2-40B4-BE49-F238E27FC236}">
                  <a16:creationId xmlns:a16="http://schemas.microsoft.com/office/drawing/2014/main" id="{ACECF214-5AF5-42A8-A8AA-4D869BA6F916}"/>
                </a:ext>
              </a:extLst>
            </xdr:cNvPr>
            <xdr:cNvSpPr txBox="1"/>
          </xdr:nvSpPr>
          <xdr:spPr>
            <a:xfrm>
              <a:off x="12964583" y="2787388"/>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600" b="1" i="0">
                  <a:solidFill>
                    <a:schemeClr val="accent6">
                      <a:lumMod val="75000"/>
                    </a:schemeClr>
                  </a:solidFill>
                  <a:latin typeface="+mn-lt"/>
                </a:rPr>
                <a:t>d</a:t>
              </a:r>
              <a:r>
                <a:rPr lang="en-US" sz="1600" b="1" i="0" baseline="-25000">
                  <a:solidFill>
                    <a:schemeClr val="accent6">
                      <a:lumMod val="75000"/>
                    </a:schemeClr>
                  </a:solidFill>
                  <a:latin typeface="+mn-lt"/>
                </a:rPr>
                <a:t>2</a:t>
              </a:r>
              <a:r>
                <a:rPr lang="en-US" sz="1600" b="1" i="0">
                  <a:solidFill>
                    <a:schemeClr val="accent6">
                      <a:lumMod val="75000"/>
                    </a:schemeClr>
                  </a:solidFill>
                  <a:latin typeface="Cambria Math" panose="02040503050406030204" pitchFamily="18" charset="0"/>
                </a:rPr>
                <a:t>=𝒅</a:t>
              </a:r>
              <a:r>
                <a:rPr lang="en-US" sz="1600" b="1" i="0" baseline="-25000">
                  <a:solidFill>
                    <a:schemeClr val="accent6">
                      <a:lumMod val="75000"/>
                    </a:schemeClr>
                  </a:solidFill>
                  <a:latin typeface="Cambria Math" panose="02040503050406030204" pitchFamily="18" charset="0"/>
                </a:rPr>
                <a:t>𝟏 </a:t>
              </a:r>
              <a:r>
                <a:rPr lang="en-US" sz="1600" b="1" i="0" baseline="0">
                  <a:solidFill>
                    <a:schemeClr val="accent6">
                      <a:lumMod val="75000"/>
                    </a:schemeClr>
                  </a:solidFill>
                  <a:latin typeface="Cambria Math" panose="02040503050406030204" pitchFamily="18" charset="0"/>
                </a:rPr>
                <a:t>− </a:t>
              </a:r>
              <a:r>
                <a:rPr lang="el-GR" sz="1600" b="1">
                  <a:solidFill>
                    <a:schemeClr val="accent6">
                      <a:lumMod val="75000"/>
                    </a:schemeClr>
                  </a:solidFill>
                  <a:latin typeface="Calibri" panose="020F0502020204030204" pitchFamily="34" charset="0"/>
                  <a:cs typeface="Calibri" panose="020F0502020204030204" pitchFamily="34" charset="0"/>
                </a:rPr>
                <a:t>σ</a:t>
              </a:r>
              <a:r>
                <a:rPr lang="en-US" sz="1600" b="1">
                  <a:solidFill>
                    <a:schemeClr val="accent6">
                      <a:lumMod val="75000"/>
                    </a:schemeClr>
                  </a:solidFill>
                  <a:latin typeface="Calibri" panose="020F0502020204030204" pitchFamily="34" charset="0"/>
                  <a:cs typeface="Calibri" panose="020F0502020204030204" pitchFamily="34" charset="0"/>
                </a:rPr>
                <a:t>*√T</a:t>
              </a:r>
              <a:endParaRPr lang="en-US" sz="1600" b="1">
                <a:solidFill>
                  <a:schemeClr val="accent6">
                    <a:lumMod val="75000"/>
                  </a:schemeClr>
                </a:solidFill>
              </a:endParaRPr>
            </a:p>
          </xdr:txBody>
        </xdr:sp>
      </mc:Fallback>
    </mc:AlternateContent>
    <xdr:clientData/>
  </xdr:oneCellAnchor>
  <xdr:oneCellAnchor>
    <xdr:from>
      <xdr:col>7</xdr:col>
      <xdr:colOff>78581</xdr:colOff>
      <xdr:row>19</xdr:row>
      <xdr:rowOff>142874</xdr:rowOff>
    </xdr:from>
    <xdr:ext cx="2112169" cy="250453"/>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D145312E-3F30-443A-8CF1-AEA34442663D}"/>
                </a:ext>
              </a:extLst>
            </xdr:cNvPr>
            <xdr:cNvSpPr txBox="1"/>
          </xdr:nvSpPr>
          <xdr:spPr>
            <a:xfrm>
              <a:off x="29453681" y="11877674"/>
              <a:ext cx="211216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𝑋</m:t>
                    </m:r>
                    <m:r>
                      <a:rPr lang="en-US" sz="1600" b="0" i="1">
                        <a:latin typeface="Cambria Math" panose="02040503050406030204" pitchFamily="18" charset="0"/>
                      </a:rPr>
                      <m:t>)=1 −</m:t>
                    </m:r>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𝑥</m:t>
                    </m:r>
                    <m:r>
                      <a:rPr lang="en-US" sz="1600" b="0" i="1">
                        <a:latin typeface="Cambria Math" panose="02040503050406030204" pitchFamily="18" charset="0"/>
                      </a:rPr>
                      <m:t>)</m:t>
                    </m:r>
                  </m:oMath>
                </m:oMathPara>
              </a14:m>
              <a:endParaRPr lang="en-US" sz="1600"/>
            </a:p>
          </xdr:txBody>
        </xdr:sp>
      </mc:Choice>
      <mc:Fallback xmlns="">
        <xdr:sp macro="" textlink="">
          <xdr:nvSpPr>
            <xdr:cNvPr id="7" name="TextBox 6">
              <a:extLst>
                <a:ext uri="{FF2B5EF4-FFF2-40B4-BE49-F238E27FC236}">
                  <a16:creationId xmlns:a16="http://schemas.microsoft.com/office/drawing/2014/main" id="{D145312E-3F30-443A-8CF1-AEA34442663D}"/>
                </a:ext>
              </a:extLst>
            </xdr:cNvPr>
            <xdr:cNvSpPr txBox="1"/>
          </xdr:nvSpPr>
          <xdr:spPr>
            <a:xfrm>
              <a:off x="29453681" y="11877674"/>
              <a:ext cx="211216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600" b="0" i="0">
                  <a:latin typeface="Cambria Math" panose="02040503050406030204" pitchFamily="18" charset="0"/>
                </a:rPr>
                <a:t>𝑁(𝑋)=1 −𝑁(−𝑥)</a:t>
              </a:r>
              <a:endParaRPr lang="en-US" sz="1600"/>
            </a:p>
          </xdr:txBody>
        </xdr:sp>
      </mc:Fallback>
    </mc:AlternateContent>
    <xdr:clientData/>
  </xdr:oneCellAnchor>
  <xdr:twoCellAnchor>
    <xdr:from>
      <xdr:col>3</xdr:col>
      <xdr:colOff>142875</xdr:colOff>
      <xdr:row>17</xdr:row>
      <xdr:rowOff>130968</xdr:rowOff>
    </xdr:from>
    <xdr:to>
      <xdr:col>4</xdr:col>
      <xdr:colOff>2202656</xdr:colOff>
      <xdr:row>19</xdr:row>
      <xdr:rowOff>119062</xdr:rowOff>
    </xdr:to>
    <xdr:cxnSp macro="">
      <xdr:nvCxnSpPr>
        <xdr:cNvPr id="8" name="Straight Arrow Connector 7">
          <a:extLst>
            <a:ext uri="{FF2B5EF4-FFF2-40B4-BE49-F238E27FC236}">
              <a16:creationId xmlns:a16="http://schemas.microsoft.com/office/drawing/2014/main" id="{68CC1589-E5A6-4E21-829F-E8BDDAFA5B51}"/>
            </a:ext>
          </a:extLst>
        </xdr:cNvPr>
        <xdr:cNvCxnSpPr/>
      </xdr:nvCxnSpPr>
      <xdr:spPr>
        <a:xfrm flipH="1" flipV="1">
          <a:off x="4143375" y="4726781"/>
          <a:ext cx="7560469" cy="511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142875</xdr:colOff>
      <xdr:row>19</xdr:row>
      <xdr:rowOff>38100</xdr:rowOff>
    </xdr:from>
    <xdr:ext cx="3230594" cy="36176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73DF511-DFE7-47E0-B571-18110BF70930}"/>
                </a:ext>
              </a:extLst>
            </xdr:cNvPr>
            <xdr:cNvSpPr txBox="1"/>
          </xdr:nvSpPr>
          <xdr:spPr>
            <a:xfrm>
              <a:off x="1666875" y="5686425"/>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r>
                    <a:rPr lang="en-US" sz="1400" b="1" i="1">
                      <a:solidFill>
                        <a:srgbClr val="FF0000"/>
                      </a:solidFill>
                      <a:latin typeface="Cambria Math" panose="02040503050406030204" pitchFamily="18" charset="0"/>
                    </a:rPr>
                    <m:t>=(</m:t>
                  </m:r>
                  <m:func>
                    <m:funcPr>
                      <m:ctrlPr>
                        <a:rPr lang="en-US" sz="1400" b="1" i="1">
                          <a:solidFill>
                            <a:srgbClr val="FF0000"/>
                          </a:solidFill>
                          <a:latin typeface="Cambria Math" panose="02040503050406030204" pitchFamily="18" charset="0"/>
                        </a:rPr>
                      </m:ctrlPr>
                    </m:funcPr>
                    <m:fName>
                      <m:r>
                        <a:rPr lang="en-US" sz="1400" b="1" i="0">
                          <a:solidFill>
                            <a:srgbClr val="FF0000"/>
                          </a:solidFill>
                          <a:latin typeface="Cambria Math" panose="02040503050406030204" pitchFamily="18" charset="0"/>
                        </a:rPr>
                        <m:t>𝐥𝐧</m:t>
                      </m:r>
                    </m:fName>
                    <m:e>
                      <m:d>
                        <m:dPr>
                          <m:ctrlPr>
                            <a:rPr lang="en-US" sz="1400" b="1" i="1">
                              <a:solidFill>
                                <a:srgbClr val="FF0000"/>
                              </a:solidFill>
                              <a:latin typeface="Cambria Math" panose="02040503050406030204" pitchFamily="18" charset="0"/>
                            </a:rPr>
                          </m:ctrlPr>
                        </m:dPr>
                        <m:e>
                          <m:f>
                            <m:fPr>
                              <m:ctrlPr>
                                <a:rPr lang="en-US" sz="1400" b="1" i="1">
                                  <a:solidFill>
                                    <a:srgbClr val="FF0000"/>
                                  </a:solidFill>
                                  <a:latin typeface="Cambria Math" panose="02040503050406030204" pitchFamily="18" charset="0"/>
                                </a:rPr>
                              </m:ctrlPr>
                            </m:fPr>
                            <m:num>
                              <m:r>
                                <a:rPr lang="en-US" sz="1400" b="1" i="1">
                                  <a:solidFill>
                                    <a:srgbClr val="FF0000"/>
                                  </a:solidFill>
                                  <a:latin typeface="Cambria Math" panose="02040503050406030204" pitchFamily="18" charset="0"/>
                                </a:rPr>
                                <m:t>𝑺</m:t>
                              </m:r>
                              <m:r>
                                <a:rPr lang="en-US" sz="1400" b="1" i="1" baseline="-25000">
                                  <a:solidFill>
                                    <a:srgbClr val="FF0000"/>
                                  </a:solidFill>
                                  <a:latin typeface="Cambria Math" panose="02040503050406030204" pitchFamily="18" charset="0"/>
                                </a:rPr>
                                <m:t>𝟎</m:t>
                              </m:r>
                            </m:num>
                            <m:den>
                              <m:r>
                                <a:rPr lang="en-US" sz="1400" b="1" i="1">
                                  <a:solidFill>
                                    <a:srgbClr val="FF0000"/>
                                  </a:solidFill>
                                  <a:latin typeface="Cambria Math" panose="02040503050406030204" pitchFamily="18" charset="0"/>
                                </a:rPr>
                                <m:t>𝑿</m:t>
                              </m:r>
                            </m:den>
                          </m:f>
                        </m:e>
                      </m:d>
                    </m:e>
                  </m:func>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𝒓</m:t>
                  </m:r>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𝒒</m:t>
                  </m:r>
                  <m:r>
                    <a:rPr lang="en-US" sz="1400" b="1" i="1">
                      <a:solidFill>
                        <a:srgbClr val="FF0000"/>
                      </a:solidFill>
                      <a:latin typeface="Cambria Math" panose="02040503050406030204" pitchFamily="18" charset="0"/>
                    </a:rPr>
                    <m:t>)+</m:t>
                  </m:r>
                  <m:r>
                    <a:rPr lang="el-GR" sz="1400" b="1" i="1">
                      <a:solidFill>
                        <a:srgbClr val="FF0000"/>
                      </a:solidFill>
                      <a:latin typeface="Cambria Math" panose="02040503050406030204" pitchFamily="18" charset="0"/>
                    </a:rPr>
                    <m:t>𝝈</m:t>
                  </m:r>
                </m:oMath>
              </a14:m>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Choice>
      <mc:Fallback xmlns="">
        <xdr:sp macro="" textlink="">
          <xdr:nvSpPr>
            <xdr:cNvPr id="2" name="TextBox 1">
              <a:extLst>
                <a:ext uri="{FF2B5EF4-FFF2-40B4-BE49-F238E27FC236}">
                  <a16:creationId xmlns:a16="http://schemas.microsoft.com/office/drawing/2014/main" id="{173DF511-DFE7-47E0-B571-18110BF70930}"/>
                </a:ext>
              </a:extLst>
            </xdr:cNvPr>
            <xdr:cNvSpPr txBox="1"/>
          </xdr:nvSpPr>
          <xdr:spPr>
            <a:xfrm>
              <a:off x="1666875" y="5686425"/>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0">
                  <a:solidFill>
                    <a:srgbClr val="FF0000"/>
                  </a:solidFill>
                  <a:latin typeface="Cambria Math" panose="02040503050406030204" pitchFamily="18" charset="0"/>
                </a:rPr>
                <a:t>𝒅</a:t>
              </a:r>
              <a:r>
                <a:rPr lang="en-US" sz="1400" b="1" i="0" baseline="-25000">
                  <a:solidFill>
                    <a:srgbClr val="FF0000"/>
                  </a:solidFill>
                  <a:latin typeface="Cambria Math" panose="02040503050406030204" pitchFamily="18" charset="0"/>
                </a:rPr>
                <a:t>𝟏</a:t>
              </a:r>
              <a:r>
                <a:rPr lang="en-US" sz="1400" b="1" i="0">
                  <a:solidFill>
                    <a:srgbClr val="FF0000"/>
                  </a:solidFill>
                  <a:latin typeface="Cambria Math" panose="02040503050406030204" pitchFamily="18" charset="0"/>
                </a:rPr>
                <a:t>=(𝐥𝐧⁡(𝑺</a:t>
              </a:r>
              <a:r>
                <a:rPr lang="en-US" sz="1400" b="1" i="0" baseline="-25000">
                  <a:solidFill>
                    <a:srgbClr val="FF0000"/>
                  </a:solidFill>
                  <a:latin typeface="Cambria Math" panose="02040503050406030204" pitchFamily="18" charset="0"/>
                </a:rPr>
                <a:t>𝟎/</a:t>
              </a:r>
              <a:r>
                <a:rPr lang="en-US" sz="1400" b="1" i="0">
                  <a:solidFill>
                    <a:srgbClr val="FF0000"/>
                  </a:solidFill>
                  <a:latin typeface="Cambria Math" panose="02040503050406030204" pitchFamily="18" charset="0"/>
                </a:rPr>
                <a:t>𝑿)+((𝒓−𝒒)+</a:t>
              </a:r>
              <a:r>
                <a:rPr lang="el-GR" sz="1400" b="1" i="0">
                  <a:solidFill>
                    <a:srgbClr val="FF0000"/>
                  </a:solidFill>
                  <a:latin typeface="Cambria Math" panose="02040503050406030204" pitchFamily="18" charset="0"/>
                </a:rPr>
                <a:t>𝝈</a:t>
              </a:r>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Fallback>
    </mc:AlternateContent>
    <xdr:clientData/>
  </xdr:oneCellAnchor>
  <xdr:oneCellAnchor>
    <xdr:from>
      <xdr:col>2</xdr:col>
      <xdr:colOff>142875</xdr:colOff>
      <xdr:row>21</xdr:row>
      <xdr:rowOff>95250</xdr:rowOff>
    </xdr:from>
    <xdr:ext cx="3230594" cy="3429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15388368-E80D-4EC7-B0CC-9AB81D7F780B}"/>
                </a:ext>
              </a:extLst>
            </xdr:cNvPr>
            <xdr:cNvSpPr txBox="1"/>
          </xdr:nvSpPr>
          <xdr:spPr>
            <a:xfrm>
              <a:off x="1666875" y="6276975"/>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1">
                  <a:solidFill>
                    <a:srgbClr val="FF0000"/>
                  </a:solidFill>
                  <a:latin typeface="+mn-lt"/>
                </a:rPr>
                <a:t>d</a:t>
              </a:r>
              <a:r>
                <a:rPr lang="en-US" sz="1400" b="1" i="0" baseline="-25000">
                  <a:solidFill>
                    <a:srgbClr val="FF0000"/>
                  </a:solidFill>
                  <a:latin typeface="+mn-lt"/>
                </a:rPr>
                <a:t>2</a:t>
              </a:r>
              <a14:m>
                <m:oMath xmlns:m="http://schemas.openxmlformats.org/officeDocument/2006/math">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r>
                    <a:rPr lang="en-US" sz="1400" b="1" i="1" baseline="-25000">
                      <a:solidFill>
                        <a:srgbClr val="FF0000"/>
                      </a:solidFill>
                      <a:latin typeface="Cambria Math" panose="02040503050406030204" pitchFamily="18" charset="0"/>
                    </a:rPr>
                    <m:t>  </m:t>
                  </m:r>
                </m:oMath>
              </a14:m>
              <a:r>
                <a:rPr lang="en-US" sz="1400" b="1">
                  <a:solidFill>
                    <a:srgbClr val="FF0000"/>
                  </a:solidFill>
                  <a:latin typeface="Calibri" panose="020F0502020204030204" pitchFamily="34" charset="0"/>
                  <a:cs typeface="Calibri" panose="020F0502020204030204" pitchFamily="34" charset="0"/>
                </a:rPr>
                <a:t>-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Choice>
      <mc:Fallback xmlns="">
        <xdr:sp macro="" textlink="">
          <xdr:nvSpPr>
            <xdr:cNvPr id="3" name="TextBox 2">
              <a:extLst>
                <a:ext uri="{FF2B5EF4-FFF2-40B4-BE49-F238E27FC236}">
                  <a16:creationId xmlns:a16="http://schemas.microsoft.com/office/drawing/2014/main" id="{15388368-E80D-4EC7-B0CC-9AB81D7F780B}"/>
                </a:ext>
              </a:extLst>
            </xdr:cNvPr>
            <xdr:cNvSpPr txBox="1"/>
          </xdr:nvSpPr>
          <xdr:spPr>
            <a:xfrm>
              <a:off x="1666875" y="6276975"/>
              <a:ext cx="3230594"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1">
                  <a:solidFill>
                    <a:srgbClr val="FF0000"/>
                  </a:solidFill>
                  <a:latin typeface="+mn-lt"/>
                </a:rPr>
                <a:t>d</a:t>
              </a:r>
              <a:r>
                <a:rPr lang="en-US" sz="1400" b="1" i="0" baseline="-25000">
                  <a:solidFill>
                    <a:srgbClr val="FF0000"/>
                  </a:solidFill>
                  <a:latin typeface="+mn-lt"/>
                </a:rPr>
                <a:t>2</a:t>
              </a:r>
              <a:r>
                <a:rPr lang="en-US" sz="1400" b="1" i="0">
                  <a:solidFill>
                    <a:srgbClr val="FF0000"/>
                  </a:solidFill>
                  <a:latin typeface="Cambria Math" panose="02040503050406030204" pitchFamily="18" charset="0"/>
                </a:rPr>
                <a:t>=𝒅</a:t>
              </a:r>
              <a:r>
                <a:rPr lang="en-US" sz="1400" b="1" i="0" baseline="-25000">
                  <a:solidFill>
                    <a:srgbClr val="FF0000"/>
                  </a:solidFill>
                  <a:latin typeface="Cambria Math" panose="02040503050406030204" pitchFamily="18" charset="0"/>
                </a:rPr>
                <a:t>𝟏  </a:t>
              </a:r>
              <a:r>
                <a:rPr lang="en-US" sz="1400" b="1">
                  <a:solidFill>
                    <a:srgbClr val="FF0000"/>
                  </a:solidFill>
                  <a:latin typeface="Calibri" panose="020F0502020204030204" pitchFamily="34" charset="0"/>
                  <a:cs typeface="Calibri" panose="020F0502020204030204" pitchFamily="34" charset="0"/>
                </a:rPr>
                <a:t>-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Fallback>
    </mc:AlternateContent>
    <xdr:clientData/>
  </xdr:oneCellAnchor>
  <xdr:oneCellAnchor>
    <xdr:from>
      <xdr:col>1</xdr:col>
      <xdr:colOff>990599</xdr:colOff>
      <xdr:row>25</xdr:row>
      <xdr:rowOff>28575</xdr:rowOff>
    </xdr:from>
    <xdr:ext cx="4067175" cy="21916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8A0B01C-6456-438D-B6AD-E3BD12AE4D5C}"/>
                </a:ext>
              </a:extLst>
            </xdr:cNvPr>
            <xdr:cNvSpPr txBox="1"/>
          </xdr:nvSpPr>
          <xdr:spPr>
            <a:xfrm>
              <a:off x="990599" y="7277100"/>
              <a:ext cx="40671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1" i="1">
                        <a:solidFill>
                          <a:srgbClr val="FF0000"/>
                        </a:solidFill>
                        <a:latin typeface="Cambria Math" panose="02040503050406030204" pitchFamily="18" charset="0"/>
                      </a:rPr>
                      <m:t>𝑪𝒆</m:t>
                    </m:r>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𝑺𝒐𝒆</m:t>
                    </m:r>
                    <m:r>
                      <a:rPr lang="en-US" sz="1400" b="1" i="1" baseline="30000">
                        <a:solidFill>
                          <a:srgbClr val="FF0000"/>
                        </a:solidFill>
                        <a:latin typeface="Cambria Math" panose="02040503050406030204" pitchFamily="18" charset="0"/>
                      </a:rPr>
                      <m:t>−</m:t>
                    </m:r>
                    <m:r>
                      <a:rPr lang="en-US" sz="1400" b="1" i="1" baseline="30000">
                        <a:solidFill>
                          <a:srgbClr val="FF0000"/>
                        </a:solidFill>
                        <a:latin typeface="Cambria Math" panose="02040503050406030204" pitchFamily="18" charset="0"/>
                      </a:rPr>
                      <m:t>𝒒𝑻</m:t>
                    </m:r>
                    <m:r>
                      <a:rPr lang="en-US" sz="1400" b="1" i="1" baseline="30000">
                        <a:solidFill>
                          <a:srgbClr val="FF0000"/>
                        </a:solidFill>
                        <a:latin typeface="Cambria Math" panose="02040503050406030204" pitchFamily="18" charset="0"/>
                      </a:rPr>
                      <m:t> ∗</m:t>
                    </m:r>
                    <m:r>
                      <a:rPr lang="en-US" sz="1400" b="1" i="1">
                        <a:solidFill>
                          <a:srgbClr val="FF0000"/>
                        </a:solidFill>
                        <a:latin typeface="Cambria Math" panose="02040503050406030204" pitchFamily="18" charset="0"/>
                      </a:rPr>
                      <m:t>𝑵</m:t>
                    </m:r>
                    <m:d>
                      <m:dPr>
                        <m:ctrlPr>
                          <a:rPr lang="en-US" sz="1400" b="1" i="1">
                            <a:solidFill>
                              <a:srgbClr val="FF0000"/>
                            </a:solidFill>
                            <a:latin typeface="Cambria Math" panose="02040503050406030204" pitchFamily="18" charset="0"/>
                          </a:rPr>
                        </m:ctrlPr>
                      </m:dPr>
                      <m:e>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e>
                    </m:d>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𝑿𝒆</m:t>
                    </m:r>
                    <m:r>
                      <a:rPr lang="en-US" sz="1400" b="1" i="1" baseline="30000">
                        <a:solidFill>
                          <a:srgbClr val="FF0000"/>
                        </a:solidFill>
                        <a:latin typeface="Cambria Math" panose="02040503050406030204" pitchFamily="18" charset="0"/>
                      </a:rPr>
                      <m:t>−</m:t>
                    </m:r>
                    <m:r>
                      <a:rPr lang="en-US" sz="1400" b="1" i="1" baseline="30000">
                        <a:solidFill>
                          <a:srgbClr val="FF0000"/>
                        </a:solidFill>
                        <a:latin typeface="Cambria Math" panose="02040503050406030204" pitchFamily="18" charset="0"/>
                      </a:rPr>
                      <m:t>𝒓𝑻</m:t>
                    </m:r>
                    <m:r>
                      <a:rPr lang="en-US" sz="1400" b="1" i="1" baseline="30000">
                        <a:solidFill>
                          <a:srgbClr val="FF0000"/>
                        </a:solidFill>
                        <a:latin typeface="Cambria Math" panose="02040503050406030204" pitchFamily="18" charset="0"/>
                      </a:rPr>
                      <m:t> ∗</m:t>
                    </m:r>
                    <m:r>
                      <a:rPr lang="en-US" sz="1400" b="1" i="1">
                        <a:solidFill>
                          <a:srgbClr val="FF0000"/>
                        </a:solidFill>
                        <a:latin typeface="Cambria Math" panose="02040503050406030204" pitchFamily="18" charset="0"/>
                      </a:rPr>
                      <m:t>𝑵</m:t>
                    </m:r>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𝟐</m:t>
                    </m:r>
                    <m:r>
                      <a:rPr lang="en-US" sz="1400" b="1" i="1">
                        <a:solidFill>
                          <a:srgbClr val="FF0000"/>
                        </a:solidFill>
                        <a:latin typeface="Cambria Math" panose="02040503050406030204" pitchFamily="18" charset="0"/>
                      </a:rPr>
                      <m:t>) </m:t>
                    </m:r>
                  </m:oMath>
                </m:oMathPara>
              </a14:m>
              <a:endParaRPr lang="en-US" sz="1400" b="1">
                <a:solidFill>
                  <a:srgbClr val="FF0000"/>
                </a:solidFill>
              </a:endParaRPr>
            </a:p>
          </xdr:txBody>
        </xdr:sp>
      </mc:Choice>
      <mc:Fallback xmlns="">
        <xdr:sp macro="" textlink="">
          <xdr:nvSpPr>
            <xdr:cNvPr id="4" name="TextBox 3">
              <a:extLst>
                <a:ext uri="{FF2B5EF4-FFF2-40B4-BE49-F238E27FC236}">
                  <a16:creationId xmlns:a16="http://schemas.microsoft.com/office/drawing/2014/main" id="{58A0B01C-6456-438D-B6AD-E3BD12AE4D5C}"/>
                </a:ext>
              </a:extLst>
            </xdr:cNvPr>
            <xdr:cNvSpPr txBox="1"/>
          </xdr:nvSpPr>
          <xdr:spPr>
            <a:xfrm>
              <a:off x="990599" y="7277100"/>
              <a:ext cx="40671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1" i="0">
                  <a:solidFill>
                    <a:srgbClr val="FF0000"/>
                  </a:solidFill>
                  <a:latin typeface="Cambria Math" panose="02040503050406030204" pitchFamily="18" charset="0"/>
                </a:rPr>
                <a:t>𝑪𝒆=𝑺</a:t>
              </a:r>
              <a:r>
                <a:rPr lang="en-US" sz="1400" b="1" i="0" baseline="-25000">
                  <a:solidFill>
                    <a:srgbClr val="FF0000"/>
                  </a:solidFill>
                  <a:latin typeface="Cambria Math" panose="02040503050406030204" pitchFamily="18" charset="0"/>
                </a:rPr>
                <a:t>𝒐</a:t>
              </a:r>
              <a:r>
                <a:rPr lang="en-US" sz="1400" b="1" i="0">
                  <a:solidFill>
                    <a:srgbClr val="FF0000"/>
                  </a:solidFill>
                  <a:latin typeface="Cambria Math" panose="02040503050406030204" pitchFamily="18" charset="0"/>
                </a:rPr>
                <a:t>𝒆</a:t>
              </a:r>
              <a:r>
                <a:rPr lang="en-US" sz="1400" b="1" i="0" baseline="30000">
                  <a:solidFill>
                    <a:srgbClr val="FF0000"/>
                  </a:solidFill>
                  <a:latin typeface="Cambria Math" panose="02040503050406030204" pitchFamily="18" charset="0"/>
                </a:rPr>
                <a:t>−𝒒𝑻 ∗</a:t>
              </a:r>
              <a:r>
                <a:rPr lang="en-US" sz="1400" b="1" i="0">
                  <a:solidFill>
                    <a:srgbClr val="FF0000"/>
                  </a:solidFill>
                  <a:latin typeface="Cambria Math" panose="02040503050406030204" pitchFamily="18" charset="0"/>
                </a:rPr>
                <a:t>𝑵(𝒅</a:t>
              </a:r>
              <a:r>
                <a:rPr lang="en-US" sz="1400" b="1" i="0" baseline="-25000">
                  <a:solidFill>
                    <a:srgbClr val="FF0000"/>
                  </a:solidFill>
                  <a:latin typeface="Cambria Math" panose="02040503050406030204" pitchFamily="18" charset="0"/>
                </a:rPr>
                <a:t>𝟏)</a:t>
              </a:r>
              <a:r>
                <a:rPr lang="en-US" sz="1400" b="1" i="0">
                  <a:solidFill>
                    <a:srgbClr val="FF0000"/>
                  </a:solidFill>
                  <a:latin typeface="Cambria Math" panose="02040503050406030204" pitchFamily="18" charset="0"/>
                </a:rPr>
                <a:t>−𝑿𝒆</a:t>
              </a:r>
              <a:r>
                <a:rPr lang="en-US" sz="1400" b="1" i="0" baseline="30000">
                  <a:solidFill>
                    <a:srgbClr val="FF0000"/>
                  </a:solidFill>
                  <a:latin typeface="Cambria Math" panose="02040503050406030204" pitchFamily="18" charset="0"/>
                </a:rPr>
                <a:t>−𝒓𝑻 ∗</a:t>
              </a:r>
              <a:r>
                <a:rPr lang="en-US" sz="1400" b="1" i="0">
                  <a:solidFill>
                    <a:srgbClr val="FF0000"/>
                  </a:solidFill>
                  <a:latin typeface="Cambria Math" panose="02040503050406030204" pitchFamily="18" charset="0"/>
                </a:rPr>
                <a:t>𝑵(𝒅</a:t>
              </a:r>
              <a:r>
                <a:rPr lang="en-US" sz="1400" b="1" i="0" baseline="-25000">
                  <a:solidFill>
                    <a:srgbClr val="FF0000"/>
                  </a:solidFill>
                  <a:latin typeface="Cambria Math" panose="02040503050406030204" pitchFamily="18" charset="0"/>
                </a:rPr>
                <a:t>𝟐</a:t>
              </a:r>
              <a:r>
                <a:rPr lang="en-US" sz="1400" b="1" i="0">
                  <a:solidFill>
                    <a:srgbClr val="FF0000"/>
                  </a:solidFill>
                  <a:latin typeface="Cambria Math" panose="02040503050406030204" pitchFamily="18" charset="0"/>
                </a:rPr>
                <a:t>) </a:t>
              </a:r>
              <a:endParaRPr lang="en-US" sz="1400" b="1">
                <a:solidFill>
                  <a:srgbClr val="FF0000"/>
                </a:solidFill>
              </a:endParaRPr>
            </a:p>
          </xdr:txBody>
        </xdr:sp>
      </mc:Fallback>
    </mc:AlternateContent>
    <xdr:clientData/>
  </xdr:oneCellAnchor>
  <xdr:oneCellAnchor>
    <xdr:from>
      <xdr:col>1</xdr:col>
      <xdr:colOff>1371600</xdr:colOff>
      <xdr:row>27</xdr:row>
      <xdr:rowOff>47625</xdr:rowOff>
    </xdr:from>
    <xdr:ext cx="4067175" cy="21050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FADFAD3-D352-46DB-A673-119E02A72A70}"/>
                </a:ext>
              </a:extLst>
            </xdr:cNvPr>
            <xdr:cNvSpPr txBox="1"/>
          </xdr:nvSpPr>
          <xdr:spPr>
            <a:xfrm>
              <a:off x="1371600" y="7829550"/>
              <a:ext cx="4067175"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b="1" i="1">
                  <a:solidFill>
                    <a:srgbClr val="FF0000"/>
                  </a:solidFill>
                  <a:latin typeface="Cambria Math" panose="02040503050406030204" pitchFamily="18" charset="0"/>
                  <a:ea typeface="Cambria Math" panose="02040503050406030204" pitchFamily="18" charset="0"/>
                </a:rPr>
                <a:t>Pe</a:t>
              </a:r>
              <a:r>
                <a:rPr lang="en-US" sz="1400" b="1" i="1" baseline="0">
                  <a:solidFill>
                    <a:srgbClr val="FF0000"/>
                  </a:solidFill>
                  <a:latin typeface="Cambria Math" panose="02040503050406030204" pitchFamily="18" charset="0"/>
                  <a:ea typeface="Cambria Math" panose="02040503050406030204" pitchFamily="18" charset="0"/>
                </a:rPr>
                <a:t>  </a:t>
              </a:r>
              <a14:m>
                <m:oMath xmlns:m="http://schemas.openxmlformats.org/officeDocument/2006/math">
                  <m:r>
                    <a:rPr lang="en-US" sz="1400" b="1" i="1">
                      <a:solidFill>
                        <a:srgbClr val="FF0000"/>
                      </a:solidFill>
                      <a:latin typeface="Cambria Math" panose="02040503050406030204" pitchFamily="18" charset="0"/>
                      <a:ea typeface="Cambria Math" panose="02040503050406030204" pitchFamily="18" charset="0"/>
                    </a:rPr>
                    <m:t>=</m:t>
                  </m:r>
                  <m:r>
                    <a:rPr lang="en-US" sz="1400" b="1" i="1">
                      <a:solidFill>
                        <a:srgbClr val="FF0000"/>
                      </a:solidFill>
                      <a:effectLst/>
                      <a:latin typeface="Cambria Math" panose="02040503050406030204" pitchFamily="18" charset="0"/>
                      <a:ea typeface="Cambria Math" panose="02040503050406030204" pitchFamily="18" charset="0"/>
                      <a:cs typeface="+mn-cs"/>
                    </a:rPr>
                    <m:t>𝑿𝒆</m:t>
                  </m:r>
                  <m:r>
                    <a:rPr lang="en-US" sz="1400" b="1" i="1" baseline="30000">
                      <a:solidFill>
                        <a:srgbClr val="FF0000"/>
                      </a:solidFill>
                      <a:effectLst/>
                      <a:latin typeface="Cambria Math" panose="02040503050406030204" pitchFamily="18" charset="0"/>
                      <a:ea typeface="Cambria Math" panose="02040503050406030204" pitchFamily="18" charset="0"/>
                      <a:cs typeface="+mn-cs"/>
                    </a:rPr>
                    <m:t>−</m:t>
                  </m:r>
                  <m:r>
                    <a:rPr lang="en-US" sz="1400" b="1" i="1" baseline="30000">
                      <a:solidFill>
                        <a:srgbClr val="FF0000"/>
                      </a:solidFill>
                      <a:effectLst/>
                      <a:latin typeface="Cambria Math" panose="02040503050406030204" pitchFamily="18" charset="0"/>
                      <a:ea typeface="Cambria Math" panose="02040503050406030204" pitchFamily="18" charset="0"/>
                      <a:cs typeface="+mn-cs"/>
                    </a:rPr>
                    <m:t>𝒓𝑻</m:t>
                  </m:r>
                  <m:r>
                    <a:rPr lang="en-US" sz="1400" b="1" i="1" baseline="30000">
                      <a:solidFill>
                        <a:srgbClr val="FF0000"/>
                      </a:solidFill>
                      <a:effectLst/>
                      <a:latin typeface="Cambria Math" panose="02040503050406030204" pitchFamily="18" charset="0"/>
                      <a:ea typeface="Cambria Math" panose="02040503050406030204" pitchFamily="18" charset="0"/>
                      <a:cs typeface="+mn-cs"/>
                    </a:rPr>
                    <m:t> ∗</m:t>
                  </m:r>
                  <m:r>
                    <a:rPr lang="en-US" sz="1400" b="1" i="1">
                      <a:solidFill>
                        <a:srgbClr val="FF0000"/>
                      </a:solidFill>
                      <a:effectLst/>
                      <a:latin typeface="Cambria Math" panose="02040503050406030204" pitchFamily="18" charset="0"/>
                      <a:ea typeface="Cambria Math" panose="02040503050406030204" pitchFamily="18" charset="0"/>
                      <a:cs typeface="+mn-cs"/>
                    </a:rPr>
                    <m:t>𝑵</m:t>
                  </m:r>
                  <m:d>
                    <m:dPr>
                      <m:ctrlPr>
                        <a:rPr lang="en-US" sz="1400" b="1" i="1">
                          <a:solidFill>
                            <a:srgbClr val="FF0000"/>
                          </a:solidFill>
                          <a:effectLst/>
                          <a:latin typeface="Cambria Math" panose="02040503050406030204" pitchFamily="18" charset="0"/>
                          <a:ea typeface="Cambria Math" panose="02040503050406030204" pitchFamily="18" charset="0"/>
                          <a:cs typeface="+mn-cs"/>
                        </a:rPr>
                      </m:ctrlPr>
                    </m:dPr>
                    <m:e>
                      <m:r>
                        <a:rPr lang="en-US" sz="1400" b="1" i="1">
                          <a:solidFill>
                            <a:srgbClr val="FF0000"/>
                          </a:solidFill>
                          <a:effectLst/>
                          <a:latin typeface="Cambria Math" panose="02040503050406030204" pitchFamily="18" charset="0"/>
                          <a:ea typeface="Cambria Math" panose="02040503050406030204" pitchFamily="18" charset="0"/>
                          <a:cs typeface="+mn-cs"/>
                        </a:rPr>
                        <m:t>−</m:t>
                      </m:r>
                      <m:r>
                        <a:rPr lang="en-US" sz="1400" b="1" i="1">
                          <a:solidFill>
                            <a:srgbClr val="FF0000"/>
                          </a:solidFill>
                          <a:effectLst/>
                          <a:latin typeface="Cambria Math" panose="02040503050406030204" pitchFamily="18" charset="0"/>
                          <a:ea typeface="Cambria Math" panose="02040503050406030204" pitchFamily="18" charset="0"/>
                          <a:cs typeface="+mn-cs"/>
                        </a:rPr>
                        <m:t>𝒅</m:t>
                      </m:r>
                      <m:r>
                        <a:rPr lang="en-US" sz="1400" b="1" i="1" baseline="-25000">
                          <a:solidFill>
                            <a:srgbClr val="FF0000"/>
                          </a:solidFill>
                          <a:effectLst/>
                          <a:latin typeface="Cambria Math" panose="02040503050406030204" pitchFamily="18" charset="0"/>
                          <a:ea typeface="Cambria Math" panose="02040503050406030204" pitchFamily="18" charset="0"/>
                          <a:cs typeface="+mn-cs"/>
                        </a:rPr>
                        <m:t>𝟐</m:t>
                      </m:r>
                    </m:e>
                  </m:d>
                  <m:r>
                    <a:rPr lang="en-US" sz="1400" b="1" i="1">
                      <a:solidFill>
                        <a:srgbClr val="FF0000"/>
                      </a:solidFill>
                      <a:effectLst/>
                      <a:latin typeface="Cambria Math" panose="02040503050406030204" pitchFamily="18" charset="0"/>
                      <a:ea typeface="Cambria Math" panose="02040503050406030204" pitchFamily="18" charset="0"/>
                      <a:cs typeface="+mn-cs"/>
                    </a:rPr>
                    <m:t>  − </m:t>
                  </m:r>
                  <m:r>
                    <a:rPr lang="en-US" sz="1400" b="1" i="1">
                      <a:solidFill>
                        <a:srgbClr val="FF0000"/>
                      </a:solidFill>
                      <a:latin typeface="Cambria Math" panose="02040503050406030204" pitchFamily="18" charset="0"/>
                      <a:ea typeface="Cambria Math" panose="02040503050406030204" pitchFamily="18" charset="0"/>
                    </a:rPr>
                    <m:t>𝑺</m:t>
                  </m:r>
                  <m:r>
                    <a:rPr lang="en-US" sz="1400" b="1" i="1" baseline="-25000">
                      <a:solidFill>
                        <a:srgbClr val="FF0000"/>
                      </a:solidFill>
                      <a:latin typeface="Cambria Math" panose="02040503050406030204" pitchFamily="18" charset="0"/>
                      <a:ea typeface="Cambria Math" panose="02040503050406030204" pitchFamily="18" charset="0"/>
                    </a:rPr>
                    <m:t>𝒐</m:t>
                  </m:r>
                  <m:r>
                    <a:rPr lang="en-US" sz="1400" b="1" i="1">
                      <a:solidFill>
                        <a:srgbClr val="FF0000"/>
                      </a:solidFill>
                      <a:latin typeface="Cambria Math" panose="02040503050406030204" pitchFamily="18" charset="0"/>
                      <a:ea typeface="Cambria Math" panose="02040503050406030204" pitchFamily="18" charset="0"/>
                    </a:rPr>
                    <m:t>𝒆</m:t>
                  </m:r>
                  <m:r>
                    <a:rPr lang="en-US" sz="1400" b="1" i="1" baseline="30000">
                      <a:solidFill>
                        <a:srgbClr val="FF0000"/>
                      </a:solidFill>
                      <a:latin typeface="Cambria Math" panose="02040503050406030204" pitchFamily="18" charset="0"/>
                      <a:ea typeface="Cambria Math" panose="02040503050406030204" pitchFamily="18" charset="0"/>
                    </a:rPr>
                    <m:t>−</m:t>
                  </m:r>
                  <m:r>
                    <a:rPr lang="en-US" sz="1400" b="1" i="1" baseline="30000">
                      <a:solidFill>
                        <a:srgbClr val="FF0000"/>
                      </a:solidFill>
                      <a:latin typeface="Cambria Math" panose="02040503050406030204" pitchFamily="18" charset="0"/>
                      <a:ea typeface="Cambria Math" panose="02040503050406030204" pitchFamily="18" charset="0"/>
                    </a:rPr>
                    <m:t>𝒒𝑻</m:t>
                  </m:r>
                  <m:r>
                    <a:rPr lang="en-US" sz="1400" b="1" i="1" baseline="30000">
                      <a:solidFill>
                        <a:srgbClr val="FF0000"/>
                      </a:solidFill>
                      <a:latin typeface="Cambria Math" panose="02040503050406030204" pitchFamily="18" charset="0"/>
                      <a:ea typeface="Cambria Math" panose="02040503050406030204" pitchFamily="18" charset="0"/>
                    </a:rPr>
                    <m:t> ∗</m:t>
                  </m:r>
                  <m:r>
                    <a:rPr lang="en-US" sz="1400" b="1" i="1">
                      <a:solidFill>
                        <a:srgbClr val="FF0000"/>
                      </a:solidFill>
                      <a:latin typeface="Cambria Math" panose="02040503050406030204" pitchFamily="18" charset="0"/>
                      <a:ea typeface="Cambria Math" panose="02040503050406030204" pitchFamily="18" charset="0"/>
                    </a:rPr>
                    <m:t>𝑵</m:t>
                  </m:r>
                  <m:d>
                    <m:dPr>
                      <m:ctrlPr>
                        <a:rPr lang="en-US" sz="1400" b="1" i="1">
                          <a:solidFill>
                            <a:srgbClr val="FF0000"/>
                          </a:solidFill>
                          <a:latin typeface="Cambria Math" panose="02040503050406030204" pitchFamily="18" charset="0"/>
                          <a:ea typeface="Cambria Math" panose="02040503050406030204" pitchFamily="18" charset="0"/>
                        </a:rPr>
                      </m:ctrlPr>
                    </m:dPr>
                    <m:e>
                      <m:r>
                        <a:rPr lang="en-US" sz="1400" b="1" i="1">
                          <a:solidFill>
                            <a:srgbClr val="FF0000"/>
                          </a:solidFill>
                          <a:latin typeface="Cambria Math" panose="02040503050406030204" pitchFamily="18" charset="0"/>
                          <a:ea typeface="Cambria Math" panose="02040503050406030204" pitchFamily="18" charset="0"/>
                        </a:rPr>
                        <m:t>−</m:t>
                      </m:r>
                      <m:r>
                        <a:rPr lang="en-US" sz="1400" b="1" i="1">
                          <a:solidFill>
                            <a:srgbClr val="FF0000"/>
                          </a:solidFill>
                          <a:latin typeface="Cambria Math" panose="02040503050406030204" pitchFamily="18" charset="0"/>
                          <a:ea typeface="Cambria Math" panose="02040503050406030204" pitchFamily="18" charset="0"/>
                        </a:rPr>
                        <m:t>𝒅</m:t>
                      </m:r>
                      <m:r>
                        <a:rPr lang="en-US" sz="1400" b="1" i="1" baseline="-25000">
                          <a:solidFill>
                            <a:srgbClr val="FF0000"/>
                          </a:solidFill>
                          <a:latin typeface="Cambria Math" panose="02040503050406030204" pitchFamily="18" charset="0"/>
                          <a:ea typeface="Cambria Math" panose="02040503050406030204" pitchFamily="18" charset="0"/>
                        </a:rPr>
                        <m:t>𝟏</m:t>
                      </m:r>
                    </m:e>
                  </m:d>
                </m:oMath>
              </a14:m>
              <a:endParaRPr lang="en-US" sz="1400" b="1">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5" name="TextBox 4">
              <a:extLst>
                <a:ext uri="{FF2B5EF4-FFF2-40B4-BE49-F238E27FC236}">
                  <a16:creationId xmlns:a16="http://schemas.microsoft.com/office/drawing/2014/main" id="{9FADFAD3-D352-46DB-A673-119E02A72A70}"/>
                </a:ext>
              </a:extLst>
            </xdr:cNvPr>
            <xdr:cNvSpPr txBox="1"/>
          </xdr:nvSpPr>
          <xdr:spPr>
            <a:xfrm>
              <a:off x="1371600" y="7829550"/>
              <a:ext cx="4067175"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b="1" i="1">
                  <a:solidFill>
                    <a:srgbClr val="FF0000"/>
                  </a:solidFill>
                  <a:latin typeface="Cambria Math" panose="02040503050406030204" pitchFamily="18" charset="0"/>
                  <a:ea typeface="Cambria Math" panose="02040503050406030204" pitchFamily="18" charset="0"/>
                </a:rPr>
                <a:t>Pe</a:t>
              </a:r>
              <a:r>
                <a:rPr lang="en-US" sz="1400" b="1" i="1" baseline="0">
                  <a:solidFill>
                    <a:srgbClr val="FF0000"/>
                  </a:solidFill>
                  <a:latin typeface="Cambria Math" panose="02040503050406030204" pitchFamily="18" charset="0"/>
                  <a:ea typeface="Cambria Math" panose="02040503050406030204" pitchFamily="18" charset="0"/>
                </a:rPr>
                <a:t>  </a:t>
              </a:r>
              <a:r>
                <a:rPr lang="en-US" sz="1400" b="1" i="0">
                  <a:solidFill>
                    <a:srgbClr val="FF0000"/>
                  </a:solidFill>
                  <a:latin typeface="Cambria Math" panose="02040503050406030204" pitchFamily="18" charset="0"/>
                  <a:ea typeface="Cambria Math" panose="02040503050406030204" pitchFamily="18" charset="0"/>
                </a:rPr>
                <a:t>=</a:t>
              </a:r>
              <a:r>
                <a:rPr lang="en-US" sz="1400" b="1" i="0">
                  <a:solidFill>
                    <a:srgbClr val="FF0000"/>
                  </a:solidFill>
                  <a:effectLst/>
                  <a:latin typeface="Cambria Math" panose="02040503050406030204" pitchFamily="18" charset="0"/>
                  <a:ea typeface="Cambria Math" panose="02040503050406030204" pitchFamily="18" charset="0"/>
                  <a:cs typeface="+mn-cs"/>
                </a:rPr>
                <a:t>𝑿𝒆</a:t>
              </a:r>
              <a:r>
                <a:rPr lang="en-US" sz="1400" b="1" i="0" baseline="30000">
                  <a:solidFill>
                    <a:srgbClr val="FF0000"/>
                  </a:solidFill>
                  <a:effectLst/>
                  <a:latin typeface="Cambria Math" panose="02040503050406030204" pitchFamily="18" charset="0"/>
                  <a:ea typeface="Cambria Math" panose="02040503050406030204" pitchFamily="18" charset="0"/>
                  <a:cs typeface="+mn-cs"/>
                </a:rPr>
                <a:t>−𝒓𝑻 ∗</a:t>
              </a:r>
              <a:r>
                <a:rPr lang="en-US" sz="1400" b="1" i="0">
                  <a:solidFill>
                    <a:srgbClr val="FF0000"/>
                  </a:solidFill>
                  <a:effectLst/>
                  <a:latin typeface="Cambria Math" panose="02040503050406030204" pitchFamily="18" charset="0"/>
                  <a:ea typeface="Cambria Math" panose="02040503050406030204" pitchFamily="18" charset="0"/>
                  <a:cs typeface="+mn-cs"/>
                </a:rPr>
                <a:t>𝑵(−𝒅</a:t>
              </a:r>
              <a:r>
                <a:rPr lang="en-US" sz="1400" b="1" i="0" baseline="-25000">
                  <a:solidFill>
                    <a:srgbClr val="FF0000"/>
                  </a:solidFill>
                  <a:effectLst/>
                  <a:latin typeface="Cambria Math" panose="02040503050406030204" pitchFamily="18" charset="0"/>
                  <a:ea typeface="Cambria Math" panose="02040503050406030204" pitchFamily="18" charset="0"/>
                  <a:cs typeface="+mn-cs"/>
                </a:rPr>
                <a:t>𝟐) </a:t>
              </a:r>
              <a:r>
                <a:rPr lang="en-US" sz="1400" b="1" i="0">
                  <a:solidFill>
                    <a:srgbClr val="FF0000"/>
                  </a:solidFill>
                  <a:effectLst/>
                  <a:latin typeface="Cambria Math" panose="02040503050406030204" pitchFamily="18" charset="0"/>
                  <a:ea typeface="Cambria Math" panose="02040503050406030204" pitchFamily="18" charset="0"/>
                  <a:cs typeface="+mn-cs"/>
                </a:rPr>
                <a:t>  − </a:t>
              </a:r>
              <a:r>
                <a:rPr lang="en-US" sz="1400" b="1" i="0">
                  <a:solidFill>
                    <a:srgbClr val="FF0000"/>
                  </a:solidFill>
                  <a:latin typeface="Cambria Math" panose="02040503050406030204" pitchFamily="18" charset="0"/>
                  <a:ea typeface="Cambria Math" panose="02040503050406030204" pitchFamily="18" charset="0"/>
                </a:rPr>
                <a:t>𝑺</a:t>
              </a:r>
              <a:r>
                <a:rPr lang="en-US" sz="1400" b="1" i="0" baseline="-25000">
                  <a:solidFill>
                    <a:srgbClr val="FF0000"/>
                  </a:solidFill>
                  <a:latin typeface="Cambria Math" panose="02040503050406030204" pitchFamily="18" charset="0"/>
                  <a:ea typeface="Cambria Math" panose="02040503050406030204" pitchFamily="18" charset="0"/>
                </a:rPr>
                <a:t>𝒐</a:t>
              </a:r>
              <a:r>
                <a:rPr lang="en-US" sz="1400" b="1" i="0">
                  <a:solidFill>
                    <a:srgbClr val="FF0000"/>
                  </a:solidFill>
                  <a:latin typeface="Cambria Math" panose="02040503050406030204" pitchFamily="18" charset="0"/>
                  <a:ea typeface="Cambria Math" panose="02040503050406030204" pitchFamily="18" charset="0"/>
                </a:rPr>
                <a:t>𝒆</a:t>
              </a:r>
              <a:r>
                <a:rPr lang="en-US" sz="1400" b="1" i="0" baseline="30000">
                  <a:solidFill>
                    <a:srgbClr val="FF0000"/>
                  </a:solidFill>
                  <a:latin typeface="Cambria Math" panose="02040503050406030204" pitchFamily="18" charset="0"/>
                  <a:ea typeface="Cambria Math" panose="02040503050406030204" pitchFamily="18" charset="0"/>
                </a:rPr>
                <a:t>−𝒒𝑻 ∗</a:t>
              </a:r>
              <a:r>
                <a:rPr lang="en-US" sz="1400" b="1" i="0">
                  <a:solidFill>
                    <a:srgbClr val="FF0000"/>
                  </a:solidFill>
                  <a:latin typeface="Cambria Math" panose="02040503050406030204" pitchFamily="18" charset="0"/>
                  <a:ea typeface="Cambria Math" panose="02040503050406030204" pitchFamily="18" charset="0"/>
                </a:rPr>
                <a:t>𝑵(−𝒅</a:t>
              </a:r>
              <a:r>
                <a:rPr lang="en-US" sz="1400" b="1" i="0" baseline="-25000">
                  <a:solidFill>
                    <a:srgbClr val="FF0000"/>
                  </a:solidFill>
                  <a:latin typeface="Cambria Math" panose="02040503050406030204" pitchFamily="18" charset="0"/>
                  <a:ea typeface="Cambria Math" panose="02040503050406030204" pitchFamily="18" charset="0"/>
                </a:rPr>
                <a:t>𝟏)</a:t>
              </a:r>
              <a:endParaRPr lang="en-US" sz="1400" b="1">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6</xdr:col>
      <xdr:colOff>3686175</xdr:colOff>
      <xdr:row>31</xdr:row>
      <xdr:rowOff>200025</xdr:rowOff>
    </xdr:from>
    <xdr:ext cx="3429000" cy="514350"/>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E165CB94-B8FE-4443-BB1B-14987FB56FB9}"/>
                </a:ext>
              </a:extLst>
            </xdr:cNvPr>
            <xdr:cNvSpPr txBox="1"/>
          </xdr:nvSpPr>
          <xdr:spPr>
            <a:xfrm>
              <a:off x="9658350" y="8467725"/>
              <a:ext cx="342900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800">
                  <a:solidFill>
                    <a:srgbClr val="FF0000"/>
                  </a:solidFill>
                </a:rPr>
                <a:t>Δ</a:t>
              </a:r>
              <a:r>
                <a:rPr lang="en-US" sz="1800">
                  <a:solidFill>
                    <a:srgbClr val="FF0000"/>
                  </a:solidFill>
                </a:rPr>
                <a:t> = </a:t>
              </a:r>
              <a14:m>
                <m:oMath xmlns:m="http://schemas.openxmlformats.org/officeDocument/2006/math">
                  <m:f>
                    <m:fPr>
                      <m:ctrlPr>
                        <a:rPr lang="en-US" sz="1800" b="0" i="1">
                          <a:solidFill>
                            <a:srgbClr val="FF0000"/>
                          </a:solidFill>
                          <a:latin typeface="Cambria Math" panose="02040503050406030204" pitchFamily="18" charset="0"/>
                        </a:rPr>
                      </m:ctrlPr>
                    </m:fPr>
                    <m:num>
                      <m:r>
                        <a:rPr lang="en-US" sz="1800" b="0" i="1">
                          <a:solidFill>
                            <a:srgbClr val="FF0000"/>
                          </a:solidFill>
                          <a:latin typeface="Cambria Math" panose="02040503050406030204" pitchFamily="18" charset="0"/>
                        </a:rPr>
                        <m:t>𝑑𝑐</m:t>
                      </m:r>
                    </m:num>
                    <m:den>
                      <m:r>
                        <a:rPr lang="en-US" sz="1800" b="0" i="1">
                          <a:solidFill>
                            <a:srgbClr val="FF0000"/>
                          </a:solidFill>
                          <a:latin typeface="Cambria Math" panose="02040503050406030204" pitchFamily="18" charset="0"/>
                        </a:rPr>
                        <m:t>𝑑𝑠</m:t>
                      </m:r>
                    </m:den>
                  </m:f>
                </m:oMath>
              </a14:m>
              <a:r>
                <a:rPr lang="en-US" sz="1800" b="0">
                  <a:solidFill>
                    <a:srgbClr val="FF0000"/>
                  </a:solidFill>
                </a:rPr>
                <a:t> </a:t>
              </a:r>
              <a:endParaRPr lang="en-US" sz="1800" b="0" baseline="0">
                <a:solidFill>
                  <a:srgbClr val="FF0000"/>
                </a:solidFill>
              </a:endParaRPr>
            </a:p>
            <a:p>
              <a:endParaRPr lang="en-US" sz="2000" b="0" baseline="0">
                <a:solidFill>
                  <a:srgbClr val="FF0000"/>
                </a:solidFill>
              </a:endParaRPr>
            </a:p>
            <a:p>
              <a:endParaRPr lang="en-US" sz="2000" b="0">
                <a:solidFill>
                  <a:srgbClr val="FF0000"/>
                </a:solidFill>
              </a:endParaRPr>
            </a:p>
          </xdr:txBody>
        </xdr:sp>
      </mc:Choice>
      <mc:Fallback xmlns="">
        <xdr:sp macro="" textlink="">
          <xdr:nvSpPr>
            <xdr:cNvPr id="7" name="TextBox 6">
              <a:extLst>
                <a:ext uri="{FF2B5EF4-FFF2-40B4-BE49-F238E27FC236}">
                  <a16:creationId xmlns:a16="http://schemas.microsoft.com/office/drawing/2014/main" id="{E165CB94-B8FE-4443-BB1B-14987FB56FB9}"/>
                </a:ext>
              </a:extLst>
            </xdr:cNvPr>
            <xdr:cNvSpPr txBox="1"/>
          </xdr:nvSpPr>
          <xdr:spPr>
            <a:xfrm>
              <a:off x="9658350" y="8467725"/>
              <a:ext cx="342900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800">
                  <a:solidFill>
                    <a:srgbClr val="FF0000"/>
                  </a:solidFill>
                </a:rPr>
                <a:t>Δ</a:t>
              </a:r>
              <a:r>
                <a:rPr lang="en-US" sz="1800">
                  <a:solidFill>
                    <a:srgbClr val="FF0000"/>
                  </a:solidFill>
                </a:rPr>
                <a:t> = </a:t>
              </a:r>
              <a:r>
                <a:rPr lang="en-US" sz="1800" b="0" i="0">
                  <a:solidFill>
                    <a:srgbClr val="FF0000"/>
                  </a:solidFill>
                  <a:latin typeface="Cambria Math" panose="02040503050406030204" pitchFamily="18" charset="0"/>
                </a:rPr>
                <a:t>𝑑𝑐/𝑑𝑠</a:t>
              </a:r>
              <a:r>
                <a:rPr lang="en-US" sz="1800" b="0">
                  <a:solidFill>
                    <a:srgbClr val="FF0000"/>
                  </a:solidFill>
                </a:rPr>
                <a:t> </a:t>
              </a:r>
              <a:endParaRPr lang="en-US" sz="1800" b="0" baseline="0">
                <a:solidFill>
                  <a:srgbClr val="FF0000"/>
                </a:solidFill>
              </a:endParaRPr>
            </a:p>
            <a:p>
              <a:endParaRPr lang="en-US" sz="2000" b="0" baseline="0">
                <a:solidFill>
                  <a:srgbClr val="FF0000"/>
                </a:solidFill>
              </a:endParaRPr>
            </a:p>
            <a:p>
              <a:endParaRPr lang="en-US" sz="2000" b="0">
                <a:solidFill>
                  <a:srgbClr val="FF0000"/>
                </a:solidFill>
              </a:endParaRPr>
            </a:p>
          </xdr:txBody>
        </xdr:sp>
      </mc:Fallback>
    </mc:AlternateContent>
    <xdr:clientData/>
  </xdr:oneCellAnchor>
  <xdr:oneCellAnchor>
    <xdr:from>
      <xdr:col>6</xdr:col>
      <xdr:colOff>3600449</xdr:colOff>
      <xdr:row>33</xdr:row>
      <xdr:rowOff>95250</xdr:rowOff>
    </xdr:from>
    <xdr:ext cx="819151" cy="809625"/>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EF53758-201C-4BE6-A4D9-EE0F36F0A4EB}"/>
                </a:ext>
              </a:extLst>
            </xdr:cNvPr>
            <xdr:cNvSpPr txBox="1"/>
          </xdr:nvSpPr>
          <xdr:spPr>
            <a:xfrm>
              <a:off x="9572624" y="8896350"/>
              <a:ext cx="819151" cy="809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n-US" sz="1800">
                <a:solidFill>
                  <a:srgbClr val="FF0000"/>
                </a:solidFill>
              </a:endParaRPr>
            </a:p>
            <a:p>
              <a:r>
                <a:rPr lang="el-GR" sz="1800">
                  <a:solidFill>
                    <a:srgbClr val="FF0000"/>
                  </a:solidFill>
                </a:rPr>
                <a:t>Γ</a:t>
              </a:r>
              <a:r>
                <a:rPr lang="en-US" sz="1800">
                  <a:solidFill>
                    <a:srgbClr val="FF0000"/>
                  </a:solidFill>
                </a:rPr>
                <a:t> = </a:t>
              </a:r>
              <a14:m>
                <m:oMath xmlns:m="http://schemas.openxmlformats.org/officeDocument/2006/math">
                  <m:f>
                    <m:fPr>
                      <m:ctrlPr>
                        <a:rPr lang="en-US" sz="1800" b="0" i="1">
                          <a:solidFill>
                            <a:srgbClr val="FF0000"/>
                          </a:solidFill>
                          <a:latin typeface="Cambria Math" panose="02040503050406030204" pitchFamily="18" charset="0"/>
                        </a:rPr>
                      </m:ctrlPr>
                    </m:fPr>
                    <m:num>
                      <m:r>
                        <a:rPr lang="en-US" sz="1800" b="0" i="1">
                          <a:solidFill>
                            <a:srgbClr val="FF0000"/>
                          </a:solidFill>
                          <a:latin typeface="Cambria Math" panose="02040503050406030204" pitchFamily="18" charset="0"/>
                        </a:rPr>
                        <m:t>𝑑</m:t>
                      </m:r>
                      <m:r>
                        <a:rPr lang="en-US" sz="1800" b="0" i="1" baseline="30000">
                          <a:solidFill>
                            <a:srgbClr val="FF0000"/>
                          </a:solidFill>
                          <a:latin typeface="Cambria Math" panose="02040503050406030204" pitchFamily="18" charset="0"/>
                        </a:rPr>
                        <m:t>2</m:t>
                      </m:r>
                      <m:r>
                        <a:rPr lang="en-US" sz="1800" b="0" i="1">
                          <a:solidFill>
                            <a:srgbClr val="FF0000"/>
                          </a:solidFill>
                          <a:latin typeface="Cambria Math" panose="02040503050406030204" pitchFamily="18" charset="0"/>
                        </a:rPr>
                        <m:t>𝐶</m:t>
                      </m:r>
                    </m:num>
                    <m:den>
                      <m:r>
                        <a:rPr lang="en-US" sz="1800" b="0" i="1">
                          <a:solidFill>
                            <a:srgbClr val="FF0000"/>
                          </a:solidFill>
                          <a:latin typeface="Cambria Math" panose="02040503050406030204" pitchFamily="18" charset="0"/>
                        </a:rPr>
                        <m:t>𝑑𝑆</m:t>
                      </m:r>
                      <m:r>
                        <a:rPr lang="en-US" sz="1800" b="0" i="1" baseline="30000">
                          <a:solidFill>
                            <a:srgbClr val="FF0000"/>
                          </a:solidFill>
                          <a:latin typeface="Cambria Math" panose="02040503050406030204" pitchFamily="18" charset="0"/>
                        </a:rPr>
                        <m:t>2</m:t>
                      </m:r>
                    </m:den>
                  </m:f>
                </m:oMath>
              </a14:m>
              <a:endParaRPr lang="en-US" sz="1800" b="0">
                <a:solidFill>
                  <a:srgbClr val="FF0000"/>
                </a:solidFill>
              </a:endParaRPr>
            </a:p>
          </xdr:txBody>
        </xdr:sp>
      </mc:Choice>
      <mc:Fallback xmlns="">
        <xdr:sp macro="" textlink="">
          <xdr:nvSpPr>
            <xdr:cNvPr id="8" name="TextBox 7">
              <a:extLst>
                <a:ext uri="{FF2B5EF4-FFF2-40B4-BE49-F238E27FC236}">
                  <a16:creationId xmlns:a16="http://schemas.microsoft.com/office/drawing/2014/main" id="{0EF53758-201C-4BE6-A4D9-EE0F36F0A4EB}"/>
                </a:ext>
              </a:extLst>
            </xdr:cNvPr>
            <xdr:cNvSpPr txBox="1"/>
          </xdr:nvSpPr>
          <xdr:spPr>
            <a:xfrm>
              <a:off x="9572624" y="8896350"/>
              <a:ext cx="819151" cy="809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n-US" sz="1800">
                <a:solidFill>
                  <a:srgbClr val="FF0000"/>
                </a:solidFill>
              </a:endParaRPr>
            </a:p>
            <a:p>
              <a:r>
                <a:rPr lang="el-GR" sz="1800">
                  <a:solidFill>
                    <a:srgbClr val="FF0000"/>
                  </a:solidFill>
                </a:rPr>
                <a:t>Γ</a:t>
              </a:r>
              <a:r>
                <a:rPr lang="en-US" sz="1800">
                  <a:solidFill>
                    <a:srgbClr val="FF0000"/>
                  </a:solidFill>
                </a:rPr>
                <a:t> = </a:t>
              </a:r>
              <a:r>
                <a:rPr lang="en-US" sz="1800" b="0" i="0">
                  <a:solidFill>
                    <a:srgbClr val="FF0000"/>
                  </a:solidFill>
                  <a:latin typeface="Cambria Math" panose="02040503050406030204" pitchFamily="18" charset="0"/>
                </a:rPr>
                <a:t>𝑑</a:t>
              </a:r>
              <a:r>
                <a:rPr lang="en-US" sz="1800" b="0" i="0" baseline="30000">
                  <a:solidFill>
                    <a:srgbClr val="FF0000"/>
                  </a:solidFill>
                  <a:latin typeface="Cambria Math" panose="02040503050406030204" pitchFamily="18" charset="0"/>
                </a:rPr>
                <a:t>2</a:t>
              </a:r>
              <a:r>
                <a:rPr lang="en-US" sz="1800" b="0" i="0">
                  <a:solidFill>
                    <a:srgbClr val="FF0000"/>
                  </a:solidFill>
                  <a:latin typeface="Cambria Math" panose="02040503050406030204" pitchFamily="18" charset="0"/>
                </a:rPr>
                <a:t>𝐶/𝑑𝑆</a:t>
              </a:r>
              <a:r>
                <a:rPr lang="en-US" sz="1800" b="0" i="0" baseline="30000">
                  <a:solidFill>
                    <a:srgbClr val="FF0000"/>
                  </a:solidFill>
                  <a:latin typeface="Cambria Math" panose="02040503050406030204" pitchFamily="18" charset="0"/>
                </a:rPr>
                <a:t>2</a:t>
              </a:r>
              <a:endParaRPr lang="en-US" sz="1800" b="0">
                <a:solidFill>
                  <a:srgbClr val="FF0000"/>
                </a:solidFill>
              </a:endParaRPr>
            </a:p>
          </xdr:txBody>
        </xdr:sp>
      </mc:Fallback>
    </mc:AlternateContent>
    <xdr:clientData/>
  </xdr:oneCellAnchor>
  <xdr:oneCellAnchor>
    <xdr:from>
      <xdr:col>6</xdr:col>
      <xdr:colOff>5067300</xdr:colOff>
      <xdr:row>31</xdr:row>
      <xdr:rowOff>228600</xdr:rowOff>
    </xdr:from>
    <xdr:ext cx="3429000" cy="514350"/>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7C866A3-8A50-412C-BAF8-1AFA8909F825}"/>
                </a:ext>
              </a:extLst>
            </xdr:cNvPr>
            <xdr:cNvSpPr txBox="1"/>
          </xdr:nvSpPr>
          <xdr:spPr>
            <a:xfrm>
              <a:off x="11039475" y="8496300"/>
              <a:ext cx="342900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800">
                  <a:solidFill>
                    <a:srgbClr val="FF0000"/>
                  </a:solidFill>
                </a:rPr>
                <a:t>Δ</a:t>
              </a:r>
              <a:r>
                <a:rPr lang="en-US" sz="1800">
                  <a:solidFill>
                    <a:srgbClr val="FF0000"/>
                  </a:solidFill>
                </a:rPr>
                <a:t> = </a:t>
              </a:r>
              <a14:m>
                <m:oMath xmlns:m="http://schemas.openxmlformats.org/officeDocument/2006/math">
                  <m:f>
                    <m:fPr>
                      <m:ctrlPr>
                        <a:rPr lang="en-US" sz="1800" b="0" i="1">
                          <a:solidFill>
                            <a:srgbClr val="FF0000"/>
                          </a:solidFill>
                          <a:latin typeface="Cambria Math" panose="02040503050406030204" pitchFamily="18" charset="0"/>
                        </a:rPr>
                      </m:ctrlPr>
                    </m:fPr>
                    <m:num>
                      <m:r>
                        <a:rPr lang="en-US" sz="1800" b="0" i="1">
                          <a:solidFill>
                            <a:srgbClr val="FF0000"/>
                          </a:solidFill>
                          <a:latin typeface="Cambria Math" panose="02040503050406030204" pitchFamily="18" charset="0"/>
                        </a:rPr>
                        <m:t>𝑑𝑝</m:t>
                      </m:r>
                    </m:num>
                    <m:den>
                      <m:r>
                        <a:rPr lang="en-US" sz="1800" b="0" i="1">
                          <a:solidFill>
                            <a:srgbClr val="FF0000"/>
                          </a:solidFill>
                          <a:latin typeface="Cambria Math" panose="02040503050406030204" pitchFamily="18" charset="0"/>
                        </a:rPr>
                        <m:t>𝑑𝑠</m:t>
                      </m:r>
                    </m:den>
                  </m:f>
                </m:oMath>
              </a14:m>
              <a:r>
                <a:rPr lang="en-US" sz="1800" b="0">
                  <a:solidFill>
                    <a:srgbClr val="FF0000"/>
                  </a:solidFill>
                </a:rPr>
                <a:t> </a:t>
              </a:r>
              <a:endParaRPr lang="en-US" sz="1800" b="0" baseline="0">
                <a:solidFill>
                  <a:srgbClr val="FF0000"/>
                </a:solidFill>
              </a:endParaRPr>
            </a:p>
            <a:p>
              <a:endParaRPr lang="en-US" sz="2000" b="0" baseline="0">
                <a:solidFill>
                  <a:srgbClr val="FF0000"/>
                </a:solidFill>
              </a:endParaRPr>
            </a:p>
            <a:p>
              <a:endParaRPr lang="en-US" sz="2000" b="0">
                <a:solidFill>
                  <a:srgbClr val="FF0000"/>
                </a:solidFill>
              </a:endParaRPr>
            </a:p>
          </xdr:txBody>
        </xdr:sp>
      </mc:Choice>
      <mc:Fallback xmlns="">
        <xdr:sp macro="" textlink="">
          <xdr:nvSpPr>
            <xdr:cNvPr id="9" name="TextBox 8">
              <a:extLst>
                <a:ext uri="{FF2B5EF4-FFF2-40B4-BE49-F238E27FC236}">
                  <a16:creationId xmlns:a16="http://schemas.microsoft.com/office/drawing/2014/main" id="{67C866A3-8A50-412C-BAF8-1AFA8909F825}"/>
                </a:ext>
              </a:extLst>
            </xdr:cNvPr>
            <xdr:cNvSpPr txBox="1"/>
          </xdr:nvSpPr>
          <xdr:spPr>
            <a:xfrm>
              <a:off x="11039475" y="8496300"/>
              <a:ext cx="342900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800">
                  <a:solidFill>
                    <a:srgbClr val="FF0000"/>
                  </a:solidFill>
                </a:rPr>
                <a:t>Δ</a:t>
              </a:r>
              <a:r>
                <a:rPr lang="en-US" sz="1800">
                  <a:solidFill>
                    <a:srgbClr val="FF0000"/>
                  </a:solidFill>
                </a:rPr>
                <a:t> = </a:t>
              </a:r>
              <a:r>
                <a:rPr lang="en-US" sz="1800" b="0" i="0">
                  <a:solidFill>
                    <a:srgbClr val="FF0000"/>
                  </a:solidFill>
                  <a:latin typeface="Cambria Math" panose="02040503050406030204" pitchFamily="18" charset="0"/>
                </a:rPr>
                <a:t>𝑑𝑝/𝑑𝑠</a:t>
              </a:r>
              <a:r>
                <a:rPr lang="en-US" sz="1800" b="0">
                  <a:solidFill>
                    <a:srgbClr val="FF0000"/>
                  </a:solidFill>
                </a:rPr>
                <a:t> </a:t>
              </a:r>
              <a:endParaRPr lang="en-US" sz="1800" b="0" baseline="0">
                <a:solidFill>
                  <a:srgbClr val="FF0000"/>
                </a:solidFill>
              </a:endParaRPr>
            </a:p>
            <a:p>
              <a:endParaRPr lang="en-US" sz="2000" b="0" baseline="0">
                <a:solidFill>
                  <a:srgbClr val="FF0000"/>
                </a:solidFill>
              </a:endParaRPr>
            </a:p>
            <a:p>
              <a:endParaRPr lang="en-US" sz="2000" b="0">
                <a:solidFill>
                  <a:srgbClr val="FF0000"/>
                </a:solidFill>
              </a:endParaRPr>
            </a:p>
          </xdr:txBody>
        </xdr:sp>
      </mc:Fallback>
    </mc:AlternateContent>
    <xdr:clientData/>
  </xdr:oneCellAnchor>
  <xdr:oneCellAnchor>
    <xdr:from>
      <xdr:col>7</xdr:col>
      <xdr:colOff>419101</xdr:colOff>
      <xdr:row>13</xdr:row>
      <xdr:rowOff>202407</xdr:rowOff>
    </xdr:from>
    <xdr:ext cx="6498430" cy="2064989"/>
    <xdr:sp macro="" textlink="">
      <xdr:nvSpPr>
        <xdr:cNvPr id="10" name="TextBox 9">
          <a:extLst>
            <a:ext uri="{FF2B5EF4-FFF2-40B4-BE49-F238E27FC236}">
              <a16:creationId xmlns:a16="http://schemas.microsoft.com/office/drawing/2014/main" id="{479D281F-CCF8-46F3-89AA-F452DFD41ECB}"/>
            </a:ext>
          </a:extLst>
        </xdr:cNvPr>
        <xdr:cNvSpPr txBox="1"/>
      </xdr:nvSpPr>
      <xdr:spPr>
        <a:xfrm>
          <a:off x="14897101" y="3345657"/>
          <a:ext cx="6498430" cy="2064989"/>
        </a:xfrm>
        <a:prstGeom prst="rect">
          <a:avLst/>
        </a:prstGeom>
        <a:solidFill>
          <a:schemeClr val="accent5">
            <a:lumMod val="20000"/>
            <a:lumOff val="80000"/>
          </a:schemeClr>
        </a:solid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0" i="0" u="none" strike="noStrike">
              <a:solidFill>
                <a:schemeClr val="tx1"/>
              </a:solidFill>
              <a:effectLst/>
              <a:latin typeface="+mn-lt"/>
              <a:ea typeface="+mn-ea"/>
              <a:cs typeface="+mn-cs"/>
            </a:rPr>
            <a:t>"If gamma is small, delta changes slowly, and adjustments to keep the position(portfolio) delta neutral need to be made only relatively infrequently.  However, if gamma is highly negative or </a:t>
          </a:r>
          <a:r>
            <a:rPr lang="en-US" sz="1800"/>
            <a:t> </a:t>
          </a:r>
          <a:r>
            <a:rPr lang="en-US" sz="1800" b="0" i="0" u="none" strike="noStrike">
              <a:solidFill>
                <a:schemeClr val="tx1"/>
              </a:solidFill>
              <a:effectLst/>
              <a:latin typeface="+mn-lt"/>
              <a:ea typeface="+mn-ea"/>
              <a:cs typeface="+mn-cs"/>
            </a:rPr>
            <a:t>highly positive, delta is very sensitive to the price fo the underderlying asset .  It is then quite risky</a:t>
          </a:r>
          <a:r>
            <a:rPr lang="en-US" sz="1800"/>
            <a:t>  </a:t>
          </a:r>
          <a:r>
            <a:rPr lang="en-US" sz="1800" b="0" i="0" u="none" strike="noStrike">
              <a:solidFill>
                <a:schemeClr val="tx1"/>
              </a:solidFill>
              <a:effectLst/>
              <a:latin typeface="+mn-lt"/>
              <a:ea typeface="+mn-ea"/>
              <a:cs typeface="+mn-cs"/>
            </a:rPr>
            <a:t>to leave a delta neutral portfolio unchanged for any length of time." </a:t>
          </a:r>
          <a:r>
            <a:rPr lang="en-US" sz="1800"/>
            <a:t> </a:t>
          </a:r>
          <a:r>
            <a:rPr lang="en-US" sz="1800" b="0" i="1" u="sng" strike="noStrike">
              <a:solidFill>
                <a:schemeClr val="tx1"/>
              </a:solidFill>
              <a:effectLst/>
              <a:latin typeface="+mn-lt"/>
              <a:ea typeface="+mn-ea"/>
              <a:cs typeface="+mn-cs"/>
            </a:rPr>
            <a:t>Options, Futures and Other Derivatives 10th edition</a:t>
          </a:r>
          <a:r>
            <a:rPr lang="en-US" sz="1800" b="0" i="0" u="none" strike="noStrike">
              <a:solidFill>
                <a:schemeClr val="tx1"/>
              </a:solidFill>
              <a:effectLst/>
              <a:latin typeface="+mn-lt"/>
              <a:ea typeface="+mn-ea"/>
              <a:cs typeface="+mn-cs"/>
            </a:rPr>
            <a:t>, John C. Hull</a:t>
          </a:r>
          <a:r>
            <a:rPr lang="en-US" sz="1800"/>
            <a:t> </a:t>
          </a:r>
        </a:p>
      </xdr:txBody>
    </xdr:sp>
    <xdr:clientData/>
  </xdr:oneCellAnchor>
  <xdr:oneCellAnchor>
    <xdr:from>
      <xdr:col>2</xdr:col>
      <xdr:colOff>122206</xdr:colOff>
      <xdr:row>50</xdr:row>
      <xdr:rowOff>22700</xdr:rowOff>
    </xdr:from>
    <xdr:ext cx="5383244" cy="501175"/>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7070FC4C-60D8-42C0-9FE9-0E8080539AA6}"/>
                </a:ext>
              </a:extLst>
            </xdr:cNvPr>
            <xdr:cNvSpPr txBox="1"/>
          </xdr:nvSpPr>
          <xdr:spPr>
            <a:xfrm>
              <a:off x="1646206" y="1123362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l-GR" sz="1400" b="0" i="1">
                      <a:solidFill>
                        <a:srgbClr val="FF0000"/>
                      </a:solidFill>
                      <a:latin typeface="Cambria Math" panose="02040503050406030204" pitchFamily="18" charset="0"/>
                    </a:rPr>
                    <m:t>𝜃</m:t>
                  </m:r>
                  <m:r>
                    <a:rPr lang="el-GR" sz="1400" b="0" i="1">
                      <a:solidFill>
                        <a:srgbClr val="FF0000"/>
                      </a:solidFill>
                      <a:latin typeface="Cambria Math" panose="02040503050406030204" pitchFamily="18" charset="0"/>
                    </a:rPr>
                    <m:t>𝐶</m:t>
                  </m:r>
                  <m:r>
                    <a:rPr lang="el-GR" sz="1400" b="0" i="1">
                      <a:solidFill>
                        <a:srgbClr val="FF0000"/>
                      </a:solidFill>
                      <a:latin typeface="Cambria Math" panose="02040503050406030204" pitchFamily="18" charset="0"/>
                    </a:rPr>
                    <m:t>=−</m:t>
                  </m:r>
                  <m:f>
                    <m:fPr>
                      <m:ctrlPr>
                        <a:rPr lang="el-GR" sz="1400" b="0" i="1">
                          <a:solidFill>
                            <a:srgbClr val="FF0000"/>
                          </a:solidFill>
                          <a:latin typeface="Cambria Math" panose="02040503050406030204" pitchFamily="18" charset="0"/>
                        </a:rPr>
                      </m:ctrlPr>
                    </m:fPr>
                    <m:num>
                      <m:sSub>
                        <m:sSubPr>
                          <m:ctrlPr>
                            <a:rPr lang="el-GR" sz="1400" b="0" i="1">
                              <a:solidFill>
                                <a:srgbClr val="FF0000"/>
                              </a:solidFill>
                              <a:latin typeface="Cambria Math" panose="02040503050406030204" pitchFamily="18" charset="0"/>
                            </a:rPr>
                          </m:ctrlPr>
                        </m:sSubPr>
                        <m:e>
                          <m:r>
                            <a:rPr lang="el-GR" sz="1400" b="0" i="1" baseline="0">
                              <a:solidFill>
                                <a:srgbClr val="FF0000"/>
                              </a:solidFill>
                              <a:latin typeface="Cambria Math" panose="02040503050406030204" pitchFamily="18" charset="0"/>
                            </a:rPr>
                            <m:t>𝑠</m:t>
                          </m:r>
                        </m:e>
                        <m:sub>
                          <m:r>
                            <a:rPr lang="el-GR" sz="1400" b="0" i="1">
                              <a:solidFill>
                                <a:srgbClr val="FF0000"/>
                              </a:solidFill>
                              <a:latin typeface="Cambria Math" panose="02040503050406030204" pitchFamily="18" charset="0"/>
                            </a:rPr>
                            <m:t>0</m:t>
                          </m:r>
                        </m:sub>
                      </m:sSub>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𝑁</m:t>
                          </m:r>
                        </m:e>
                        <m:sup>
                          <m:r>
                            <a:rPr lang="el-GR" sz="1400" b="0" i="1">
                              <a:solidFill>
                                <a:srgbClr val="FF0000"/>
                              </a:solidFill>
                              <a:latin typeface="Cambria Math" panose="02040503050406030204" pitchFamily="18" charset="0"/>
                            </a:rPr>
                            <m:t>′</m:t>
                          </m:r>
                        </m:sup>
                      </m:sSup>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ⅆ</m:t>
                              </m:r>
                            </m:e>
                            <m:sub>
                              <m:r>
                                <a:rPr lang="el-GR" sz="1400" b="0" i="1">
                                  <a:solidFill>
                                    <a:srgbClr val="FF0000"/>
                                  </a:solidFill>
                                  <a:latin typeface="Cambria Math" panose="02040503050406030204" pitchFamily="18" charset="0"/>
                                </a:rPr>
                                <m:t>1</m:t>
                              </m:r>
                            </m:sub>
                          </m:sSub>
                        </m:e>
                      </m:d>
                      <m:r>
                        <m:rPr>
                          <m:sty m:val="p"/>
                        </m:rPr>
                        <a:rPr lang="el-GR" sz="1400" b="0" i="1">
                          <a:solidFill>
                            <a:srgbClr val="FF0000"/>
                          </a:solidFill>
                          <a:latin typeface="Cambria Math" panose="02040503050406030204" pitchFamily="18" charset="0"/>
                        </a:rPr>
                        <m:t>σ</m:t>
                      </m:r>
                    </m:num>
                    <m:den>
                      <m:r>
                        <a:rPr lang="el-GR" sz="1400" b="0" i="1">
                          <a:solidFill>
                            <a:srgbClr val="FF0000"/>
                          </a:solidFill>
                          <a:latin typeface="Cambria Math" panose="02040503050406030204" pitchFamily="18" charset="0"/>
                        </a:rPr>
                        <m:t>2</m:t>
                      </m:r>
                      <m:rad>
                        <m:radPr>
                          <m:degHide m:val="on"/>
                          <m:ctrlPr>
                            <a:rPr lang="el-GR" sz="1400" b="0" i="1">
                              <a:solidFill>
                                <a:srgbClr val="FF0000"/>
                              </a:solidFill>
                              <a:latin typeface="Cambria Math" panose="02040503050406030204" pitchFamily="18" charset="0"/>
                            </a:rPr>
                          </m:ctrlPr>
                        </m:radPr>
                        <m:deg/>
                        <m:e>
                          <m:r>
                            <a:rPr lang="el-GR" sz="1400" b="0" i="1">
                              <a:solidFill>
                                <a:srgbClr val="FF0000"/>
                              </a:solidFill>
                              <a:latin typeface="Cambria Math" panose="02040503050406030204" pitchFamily="18" charset="0"/>
                            </a:rPr>
                            <m:t>𝑇</m:t>
                          </m:r>
                        </m:e>
                      </m:rad>
                    </m:den>
                  </m:f>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𝑋</m:t>
                  </m:r>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ⅇ</m:t>
                      </m:r>
                    </m:e>
                    <m:sup>
                      <m:r>
                        <a:rPr lang="el-GR"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d>
                    <m:dPr>
                      <m:ctrlPr>
                        <a:rPr lang="el-GR" sz="1400" b="0" i="1">
                          <a:solidFill>
                            <a:srgbClr val="FF0000"/>
                          </a:solidFill>
                          <a:latin typeface="Cambria Math" panose="02040503050406030204" pitchFamily="18" charset="0"/>
                        </a:rPr>
                      </m:ctrlPr>
                    </m:dPr>
                    <m:e>
                      <m:r>
                        <a:rPr lang="el-GR" sz="1400" b="0" i="1">
                          <a:solidFill>
                            <a:srgbClr val="FF0000"/>
                          </a:solidFill>
                          <a:latin typeface="Cambria Math" panose="02040503050406030204" pitchFamily="18" charset="0"/>
                        </a:rPr>
                        <m:t>𝑁</m:t>
                      </m:r>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𝑑</m:t>
                              </m:r>
                            </m:e>
                            <m:sub>
                              <m:r>
                                <a:rPr lang="el-GR" sz="1400" b="0" i="1">
                                  <a:solidFill>
                                    <a:srgbClr val="FF0000"/>
                                  </a:solidFill>
                                  <a:latin typeface="Cambria Math" panose="02040503050406030204" pitchFamily="18" charset="0"/>
                                </a:rPr>
                                <m:t>2</m:t>
                              </m:r>
                            </m:sub>
                          </m:sSub>
                        </m:e>
                      </m:d>
                    </m:e>
                  </m:d>
                </m:oMath>
              </a14:m>
              <a:r>
                <a:rPr lang="en-US" sz="1400">
                  <a:solidFill>
                    <a:srgbClr val="FF0000"/>
                  </a:solidFill>
                </a:rPr>
                <a:t> / 365</a:t>
              </a:r>
            </a:p>
          </xdr:txBody>
        </xdr:sp>
      </mc:Choice>
      <mc:Fallback xmlns="">
        <xdr:sp macro="" textlink="">
          <xdr:nvSpPr>
            <xdr:cNvPr id="12" name="TextBox 11">
              <a:extLst>
                <a:ext uri="{FF2B5EF4-FFF2-40B4-BE49-F238E27FC236}">
                  <a16:creationId xmlns:a16="http://schemas.microsoft.com/office/drawing/2014/main" id="{7070FC4C-60D8-42C0-9FE9-0E8080539AA6}"/>
                </a:ext>
              </a:extLst>
            </xdr:cNvPr>
            <xdr:cNvSpPr txBox="1"/>
          </xdr:nvSpPr>
          <xdr:spPr>
            <a:xfrm>
              <a:off x="1646206" y="1123362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400" b="0" i="0">
                  <a:solidFill>
                    <a:srgbClr val="FF0000"/>
                  </a:solidFill>
                  <a:latin typeface="Cambria Math" panose="02040503050406030204" pitchFamily="18" charset="0"/>
                </a:rPr>
                <a:t>𝜃𝐶=−(</a:t>
              </a:r>
              <a:r>
                <a:rPr lang="el-GR" sz="1400" b="0" i="0" baseline="0">
                  <a:solidFill>
                    <a:srgbClr val="FF0000"/>
                  </a:solidFill>
                  <a:latin typeface="Cambria Math" panose="02040503050406030204" pitchFamily="18" charset="0"/>
                </a:rPr>
                <a:t>𝑠_</a:t>
              </a:r>
              <a:r>
                <a:rPr lang="el-GR" sz="1400" b="0" i="0">
                  <a:solidFill>
                    <a:srgbClr val="FF0000"/>
                  </a:solidFill>
                  <a:latin typeface="Cambria Math" panose="02040503050406030204" pitchFamily="18" charset="0"/>
                </a:rPr>
                <a:t>0 𝑁^′ (ⅆ_1 )σ)/(2√𝑇)</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𝑋</a:t>
              </a:r>
              <a:r>
                <a:rPr lang="el-GR" sz="1400" b="0" i="0">
                  <a:solidFill>
                    <a:srgbClr val="FF0000"/>
                  </a:solidFill>
                  <a:latin typeface="Cambria Math" panose="02040503050406030204" pitchFamily="18" charset="0"/>
                </a:rPr>
                <a:t>ⅇ^(−</a:t>
              </a:r>
              <a:r>
                <a:rPr lang="en-US" sz="1400" b="0" i="0">
                  <a:solidFill>
                    <a:srgbClr val="FF0000"/>
                  </a:solidFill>
                  <a:latin typeface="Cambria Math" panose="02040503050406030204" pitchFamily="18" charset="0"/>
                </a:rPr>
                <a:t>𝑟𝑇</a:t>
              </a:r>
              <a:r>
                <a:rPr lang="el-GR" sz="1400" b="0" i="0">
                  <a:solidFill>
                    <a:srgbClr val="FF0000"/>
                  </a:solidFill>
                  <a:latin typeface="Cambria Math" panose="02040503050406030204" pitchFamily="18" charset="0"/>
                </a:rPr>
                <a:t>) (𝑁(𝑑_2 ))</a:t>
              </a:r>
              <a:r>
                <a:rPr lang="en-US" sz="1400">
                  <a:solidFill>
                    <a:srgbClr val="FF0000"/>
                  </a:solidFill>
                </a:rPr>
                <a:t> / 365</a:t>
              </a:r>
            </a:p>
          </xdr:txBody>
        </xdr:sp>
      </mc:Fallback>
    </mc:AlternateContent>
    <xdr:clientData/>
  </xdr:oneCellAnchor>
  <xdr:oneCellAnchor>
    <xdr:from>
      <xdr:col>2</xdr:col>
      <xdr:colOff>95250</xdr:colOff>
      <xdr:row>53</xdr:row>
      <xdr:rowOff>228600</xdr:rowOff>
    </xdr:from>
    <xdr:ext cx="5383244" cy="501175"/>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D548C21C-00D0-4AAF-94A9-9732F6A78D02}"/>
                </a:ext>
              </a:extLst>
            </xdr:cNvPr>
            <xdr:cNvSpPr txBox="1"/>
          </xdr:nvSpPr>
          <xdr:spPr>
            <a:xfrm>
              <a:off x="1619250" y="1223962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l-GR" sz="1400" b="0" i="1">
                      <a:solidFill>
                        <a:srgbClr val="FF0000"/>
                      </a:solidFill>
                      <a:latin typeface="Cambria Math" panose="02040503050406030204" pitchFamily="18" charset="0"/>
                    </a:rPr>
                    <m:t>𝜃</m:t>
                  </m:r>
                  <m:r>
                    <a:rPr lang="en-US" sz="1400" b="0" i="1">
                      <a:solidFill>
                        <a:srgbClr val="FF0000"/>
                      </a:solidFill>
                      <a:latin typeface="Cambria Math" panose="02040503050406030204" pitchFamily="18" charset="0"/>
                    </a:rPr>
                    <m:t>𝑃</m:t>
                  </m:r>
                  <m:r>
                    <a:rPr lang="el-GR" sz="1400" b="0" i="1">
                      <a:solidFill>
                        <a:srgbClr val="FF0000"/>
                      </a:solidFill>
                      <a:latin typeface="Cambria Math" panose="02040503050406030204" pitchFamily="18" charset="0"/>
                    </a:rPr>
                    <m:t>=−</m:t>
                  </m:r>
                  <m:f>
                    <m:fPr>
                      <m:ctrlPr>
                        <a:rPr lang="el-GR" sz="1400" b="0" i="1">
                          <a:solidFill>
                            <a:srgbClr val="FF0000"/>
                          </a:solidFill>
                          <a:latin typeface="Cambria Math" panose="02040503050406030204" pitchFamily="18" charset="0"/>
                        </a:rPr>
                      </m:ctrlPr>
                    </m:fPr>
                    <m:num>
                      <m:sSub>
                        <m:sSubPr>
                          <m:ctrlPr>
                            <a:rPr lang="el-GR" sz="1400" b="0" i="1">
                              <a:solidFill>
                                <a:srgbClr val="FF0000"/>
                              </a:solidFill>
                              <a:latin typeface="Cambria Math" panose="02040503050406030204" pitchFamily="18" charset="0"/>
                            </a:rPr>
                          </m:ctrlPr>
                        </m:sSubPr>
                        <m:e>
                          <m:r>
                            <a:rPr lang="el-GR" sz="1400" b="0" i="1" baseline="0">
                              <a:solidFill>
                                <a:srgbClr val="FF0000"/>
                              </a:solidFill>
                              <a:latin typeface="Cambria Math" panose="02040503050406030204" pitchFamily="18" charset="0"/>
                            </a:rPr>
                            <m:t>𝑠</m:t>
                          </m:r>
                        </m:e>
                        <m:sub>
                          <m:r>
                            <a:rPr lang="el-GR" sz="1400" b="0" i="1">
                              <a:solidFill>
                                <a:srgbClr val="FF0000"/>
                              </a:solidFill>
                              <a:latin typeface="Cambria Math" panose="02040503050406030204" pitchFamily="18" charset="0"/>
                            </a:rPr>
                            <m:t>0</m:t>
                          </m:r>
                        </m:sub>
                      </m:sSub>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𝑁</m:t>
                          </m:r>
                        </m:e>
                        <m:sup>
                          <m:r>
                            <a:rPr lang="el-GR" sz="1400" b="0" i="1">
                              <a:solidFill>
                                <a:srgbClr val="FF0000"/>
                              </a:solidFill>
                              <a:latin typeface="Cambria Math" panose="02040503050406030204" pitchFamily="18" charset="0"/>
                            </a:rPr>
                            <m:t>′</m:t>
                          </m:r>
                        </m:sup>
                      </m:sSup>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ⅆ</m:t>
                              </m:r>
                            </m:e>
                            <m:sub>
                              <m:r>
                                <a:rPr lang="el-GR" sz="1400" b="0" i="1">
                                  <a:solidFill>
                                    <a:srgbClr val="FF0000"/>
                                  </a:solidFill>
                                  <a:latin typeface="Cambria Math" panose="02040503050406030204" pitchFamily="18" charset="0"/>
                                </a:rPr>
                                <m:t>1</m:t>
                              </m:r>
                            </m:sub>
                          </m:sSub>
                        </m:e>
                      </m:d>
                      <m:r>
                        <m:rPr>
                          <m:sty m:val="p"/>
                        </m:rPr>
                        <a:rPr lang="el-GR" sz="1400" b="0" i="1">
                          <a:solidFill>
                            <a:srgbClr val="FF0000"/>
                          </a:solidFill>
                          <a:latin typeface="Cambria Math" panose="02040503050406030204" pitchFamily="18" charset="0"/>
                        </a:rPr>
                        <m:t>σ</m:t>
                      </m:r>
                    </m:num>
                    <m:den>
                      <m:r>
                        <a:rPr lang="el-GR" sz="1400" b="0" i="1">
                          <a:solidFill>
                            <a:srgbClr val="FF0000"/>
                          </a:solidFill>
                          <a:latin typeface="Cambria Math" panose="02040503050406030204" pitchFamily="18" charset="0"/>
                        </a:rPr>
                        <m:t>2</m:t>
                      </m:r>
                      <m:rad>
                        <m:radPr>
                          <m:degHide m:val="on"/>
                          <m:ctrlPr>
                            <a:rPr lang="el-GR" sz="1400" b="0" i="1">
                              <a:solidFill>
                                <a:srgbClr val="FF0000"/>
                              </a:solidFill>
                              <a:latin typeface="Cambria Math" panose="02040503050406030204" pitchFamily="18" charset="0"/>
                            </a:rPr>
                          </m:ctrlPr>
                        </m:radPr>
                        <m:deg/>
                        <m:e>
                          <m:r>
                            <a:rPr lang="el-GR" sz="1400" b="0" i="1">
                              <a:solidFill>
                                <a:srgbClr val="FF0000"/>
                              </a:solidFill>
                              <a:latin typeface="Cambria Math" panose="02040503050406030204" pitchFamily="18" charset="0"/>
                            </a:rPr>
                            <m:t>𝑇</m:t>
                          </m:r>
                        </m:e>
                      </m:rad>
                    </m:den>
                  </m:f>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𝑋</m:t>
                  </m:r>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ⅇ</m:t>
                      </m:r>
                    </m:e>
                    <m:sup>
                      <m:r>
                        <a:rPr lang="el-GR"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d>
                    <m:dPr>
                      <m:ctrlPr>
                        <a:rPr lang="el-GR" sz="1400" b="0" i="1">
                          <a:solidFill>
                            <a:srgbClr val="FF0000"/>
                          </a:solidFill>
                          <a:latin typeface="Cambria Math" panose="02040503050406030204" pitchFamily="18" charset="0"/>
                        </a:rPr>
                      </m:ctrlPr>
                    </m:dPr>
                    <m:e>
                      <m:r>
                        <a:rPr lang="el-GR" sz="1400" b="0" i="1">
                          <a:solidFill>
                            <a:srgbClr val="FF0000"/>
                          </a:solidFill>
                          <a:latin typeface="Cambria Math" panose="02040503050406030204" pitchFamily="18" charset="0"/>
                        </a:rPr>
                        <m:t>𝑁</m:t>
                      </m:r>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𝑑</m:t>
                              </m:r>
                            </m:e>
                            <m:sub>
                              <m:r>
                                <a:rPr lang="el-GR" sz="1400" b="0" i="1">
                                  <a:solidFill>
                                    <a:srgbClr val="FF0000"/>
                                  </a:solidFill>
                                  <a:latin typeface="Cambria Math" panose="02040503050406030204" pitchFamily="18" charset="0"/>
                                </a:rPr>
                                <m:t>2</m:t>
                              </m:r>
                            </m:sub>
                          </m:sSub>
                        </m:e>
                      </m:d>
                    </m:e>
                  </m:d>
                </m:oMath>
              </a14:m>
              <a:r>
                <a:rPr lang="en-US" sz="1400">
                  <a:solidFill>
                    <a:srgbClr val="FF0000"/>
                  </a:solidFill>
                </a:rPr>
                <a:t> / 365</a:t>
              </a:r>
            </a:p>
          </xdr:txBody>
        </xdr:sp>
      </mc:Choice>
      <mc:Fallback xmlns="">
        <xdr:sp macro="" textlink="">
          <xdr:nvSpPr>
            <xdr:cNvPr id="15" name="TextBox 14">
              <a:extLst>
                <a:ext uri="{FF2B5EF4-FFF2-40B4-BE49-F238E27FC236}">
                  <a16:creationId xmlns:a16="http://schemas.microsoft.com/office/drawing/2014/main" id="{D548C21C-00D0-4AAF-94A9-9732F6A78D02}"/>
                </a:ext>
              </a:extLst>
            </xdr:cNvPr>
            <xdr:cNvSpPr txBox="1"/>
          </xdr:nvSpPr>
          <xdr:spPr>
            <a:xfrm>
              <a:off x="1619250" y="1223962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400" b="0" i="0">
                  <a:solidFill>
                    <a:srgbClr val="FF0000"/>
                  </a:solidFill>
                  <a:latin typeface="Cambria Math" panose="02040503050406030204" pitchFamily="18" charset="0"/>
                </a:rPr>
                <a:t>𝜃</a:t>
              </a:r>
              <a:r>
                <a:rPr lang="en-US" sz="1400" b="0" i="0">
                  <a:solidFill>
                    <a:srgbClr val="FF0000"/>
                  </a:solidFill>
                  <a:latin typeface="Cambria Math" panose="02040503050406030204" pitchFamily="18" charset="0"/>
                </a:rPr>
                <a:t>𝑃</a:t>
              </a:r>
              <a:r>
                <a:rPr lang="el-GR" sz="1400" b="0" i="0">
                  <a:solidFill>
                    <a:srgbClr val="FF0000"/>
                  </a:solidFill>
                  <a:latin typeface="Cambria Math" panose="02040503050406030204" pitchFamily="18" charset="0"/>
                </a:rPr>
                <a:t>=−(</a:t>
              </a:r>
              <a:r>
                <a:rPr lang="el-GR" sz="1400" b="0" i="0" baseline="0">
                  <a:solidFill>
                    <a:srgbClr val="FF0000"/>
                  </a:solidFill>
                  <a:latin typeface="Cambria Math" panose="02040503050406030204" pitchFamily="18" charset="0"/>
                </a:rPr>
                <a:t>𝑠_</a:t>
              </a:r>
              <a:r>
                <a:rPr lang="el-GR" sz="1400" b="0" i="0">
                  <a:solidFill>
                    <a:srgbClr val="FF0000"/>
                  </a:solidFill>
                  <a:latin typeface="Cambria Math" panose="02040503050406030204" pitchFamily="18" charset="0"/>
                </a:rPr>
                <a:t>0 𝑁^′ (ⅆ_1 )σ)/(2√𝑇)</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𝑋</a:t>
              </a:r>
              <a:r>
                <a:rPr lang="el-GR" sz="1400" b="0" i="0">
                  <a:solidFill>
                    <a:srgbClr val="FF0000"/>
                  </a:solidFill>
                  <a:latin typeface="Cambria Math" panose="02040503050406030204" pitchFamily="18" charset="0"/>
                </a:rPr>
                <a:t>ⅇ^(−</a:t>
              </a:r>
              <a:r>
                <a:rPr lang="en-US" sz="1400" b="0" i="0">
                  <a:solidFill>
                    <a:srgbClr val="FF0000"/>
                  </a:solidFill>
                  <a:latin typeface="Cambria Math" panose="02040503050406030204" pitchFamily="18" charset="0"/>
                </a:rPr>
                <a:t>𝑟𝑇</a:t>
              </a:r>
              <a:r>
                <a:rPr lang="el-GR" sz="1400" b="0" i="0">
                  <a:solidFill>
                    <a:srgbClr val="FF0000"/>
                  </a:solidFill>
                  <a:latin typeface="Cambria Math" panose="02040503050406030204" pitchFamily="18" charset="0"/>
                </a:rPr>
                <a:t>) (𝑁(〖</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𝑑〗_2 ))</a:t>
              </a:r>
              <a:r>
                <a:rPr lang="en-US" sz="1400">
                  <a:solidFill>
                    <a:srgbClr val="FF0000"/>
                  </a:solidFill>
                </a:rPr>
                <a:t> / 365</a:t>
              </a:r>
            </a:p>
          </xdr:txBody>
        </xdr:sp>
      </mc:Fallback>
    </mc:AlternateContent>
    <xdr:clientData/>
  </xdr:oneCellAnchor>
  <xdr:oneCellAnchor>
    <xdr:from>
      <xdr:col>6</xdr:col>
      <xdr:colOff>3562350</xdr:colOff>
      <xdr:row>37</xdr:row>
      <xdr:rowOff>119061</xdr:rowOff>
    </xdr:from>
    <xdr:ext cx="1333499" cy="401648"/>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AC1D10FE-C715-43F4-9882-2400B12F4172}"/>
                </a:ext>
              </a:extLst>
            </xdr:cNvPr>
            <xdr:cNvSpPr txBox="1"/>
          </xdr:nvSpPr>
          <xdr:spPr>
            <a:xfrm>
              <a:off x="9534525" y="9986961"/>
              <a:ext cx="1333499" cy="401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0">
                  <a:solidFill>
                    <a:srgbClr val="FF0000"/>
                  </a:solidFill>
                </a:rPr>
                <a:t>V</a:t>
              </a:r>
              <a:r>
                <a:rPr lang="en-US" sz="1800" b="0" baseline="0">
                  <a:solidFill>
                    <a:srgbClr val="FF0000"/>
                  </a:solidFill>
                </a:rPr>
                <a:t> </a:t>
              </a:r>
              <a14:m>
                <m:oMath xmlns:m="http://schemas.openxmlformats.org/officeDocument/2006/math">
                  <m:r>
                    <a:rPr lang="en-US" sz="1800" b="0" i="1">
                      <a:solidFill>
                        <a:srgbClr val="FF0000"/>
                      </a:solidFill>
                      <a:latin typeface="Cambria Math" panose="02040503050406030204" pitchFamily="18" charset="0"/>
                    </a:rPr>
                    <m:t>=</m:t>
                  </m:r>
                  <m:f>
                    <m:fPr>
                      <m:ctrlPr>
                        <a:rPr lang="en-US" sz="1800" i="1">
                          <a:solidFill>
                            <a:srgbClr val="FF0000"/>
                          </a:solidFill>
                          <a:latin typeface="Cambria Math" panose="02040503050406030204" pitchFamily="18" charset="0"/>
                        </a:rPr>
                      </m:ctrlPr>
                    </m:fPr>
                    <m:num>
                      <m:r>
                        <a:rPr lang="en-US" sz="1800" b="0" i="1">
                          <a:solidFill>
                            <a:srgbClr val="FF0000"/>
                          </a:solidFill>
                          <a:latin typeface="Cambria Math" panose="02040503050406030204" pitchFamily="18" charset="0"/>
                        </a:rPr>
                        <m:t>𝑑</m:t>
                      </m:r>
                      <m:r>
                        <a:rPr lang="en-US" sz="1800" i="1">
                          <a:solidFill>
                            <a:srgbClr val="FF0000"/>
                          </a:solidFill>
                          <a:latin typeface="Cambria Math" panose="02040503050406030204" pitchFamily="18" charset="0"/>
                        </a:rPr>
                        <m:t>𝑓</m:t>
                      </m:r>
                    </m:num>
                    <m:den>
                      <m:r>
                        <a:rPr lang="en-US" sz="1800" b="0" i="1">
                          <a:solidFill>
                            <a:srgbClr val="FF0000"/>
                          </a:solidFill>
                          <a:latin typeface="Cambria Math" panose="02040503050406030204" pitchFamily="18" charset="0"/>
                        </a:rPr>
                        <m:t>𝑑</m:t>
                      </m:r>
                      <m:r>
                        <a:rPr lang="en-US" sz="1800" i="1">
                          <a:solidFill>
                            <a:srgbClr val="FF0000"/>
                          </a:solidFill>
                          <a:latin typeface="Cambria Math" panose="02040503050406030204" pitchFamily="18" charset="0"/>
                        </a:rPr>
                        <m:t>𝜎</m:t>
                      </m:r>
                    </m:den>
                  </m:f>
                </m:oMath>
              </a14:m>
              <a:endParaRPr lang="en-US" sz="1600">
                <a:solidFill>
                  <a:srgbClr val="FF0000"/>
                </a:solidFill>
              </a:endParaRPr>
            </a:p>
          </xdr:txBody>
        </xdr:sp>
      </mc:Choice>
      <mc:Fallback xmlns="">
        <xdr:sp macro="" textlink="">
          <xdr:nvSpPr>
            <xdr:cNvPr id="13" name="TextBox 12">
              <a:extLst>
                <a:ext uri="{FF2B5EF4-FFF2-40B4-BE49-F238E27FC236}">
                  <a16:creationId xmlns:a16="http://schemas.microsoft.com/office/drawing/2014/main" id="{AC1D10FE-C715-43F4-9882-2400B12F4172}"/>
                </a:ext>
              </a:extLst>
            </xdr:cNvPr>
            <xdr:cNvSpPr txBox="1"/>
          </xdr:nvSpPr>
          <xdr:spPr>
            <a:xfrm>
              <a:off x="9534525" y="9986961"/>
              <a:ext cx="1333499" cy="401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0">
                  <a:solidFill>
                    <a:srgbClr val="FF0000"/>
                  </a:solidFill>
                </a:rPr>
                <a:t>V</a:t>
              </a:r>
              <a:r>
                <a:rPr lang="en-US" sz="1800" b="0" baseline="0">
                  <a:solidFill>
                    <a:srgbClr val="FF0000"/>
                  </a:solidFill>
                </a:rPr>
                <a:t> </a:t>
              </a:r>
              <a:r>
                <a:rPr lang="en-US" sz="1800" b="0" i="0">
                  <a:solidFill>
                    <a:srgbClr val="FF0000"/>
                  </a:solidFill>
                  <a:latin typeface="Cambria Math" panose="02040503050406030204" pitchFamily="18" charset="0"/>
                </a:rPr>
                <a:t>=𝑑</a:t>
              </a:r>
              <a:r>
                <a:rPr lang="en-US" sz="1800" i="0">
                  <a:solidFill>
                    <a:srgbClr val="FF0000"/>
                  </a:solidFill>
                  <a:latin typeface="Cambria Math" panose="02040503050406030204" pitchFamily="18" charset="0"/>
                </a:rPr>
                <a:t>𝑓/</a:t>
              </a:r>
              <a:r>
                <a:rPr lang="en-US" sz="1800" b="0" i="0">
                  <a:solidFill>
                    <a:srgbClr val="FF0000"/>
                  </a:solidFill>
                  <a:latin typeface="Cambria Math" panose="02040503050406030204" pitchFamily="18" charset="0"/>
                </a:rPr>
                <a:t>𝑑</a:t>
              </a:r>
              <a:r>
                <a:rPr lang="en-US" sz="1800" i="0">
                  <a:solidFill>
                    <a:srgbClr val="FF0000"/>
                  </a:solidFill>
                  <a:latin typeface="Cambria Math" panose="02040503050406030204" pitchFamily="18" charset="0"/>
                </a:rPr>
                <a:t>𝜎</a:t>
              </a:r>
              <a:endParaRPr lang="en-US" sz="1600">
                <a:solidFill>
                  <a:srgbClr val="FF0000"/>
                </a:solidFill>
              </a:endParaRPr>
            </a:p>
          </xdr:txBody>
        </xdr:sp>
      </mc:Fallback>
    </mc:AlternateContent>
    <xdr:clientData/>
  </xdr:oneCellAnchor>
  <xdr:oneCellAnchor>
    <xdr:from>
      <xdr:col>5</xdr:col>
      <xdr:colOff>719137</xdr:colOff>
      <xdr:row>58</xdr:row>
      <xdr:rowOff>109537</xdr:rowOff>
    </xdr:from>
    <xdr:ext cx="65" cy="172227"/>
    <xdr:sp macro="" textlink="">
      <xdr:nvSpPr>
        <xdr:cNvPr id="14" name="TextBox 13">
          <a:extLst>
            <a:ext uri="{FF2B5EF4-FFF2-40B4-BE49-F238E27FC236}">
              <a16:creationId xmlns:a16="http://schemas.microsoft.com/office/drawing/2014/main" id="{0077E542-AAE3-45F9-8A72-0B6A26C975DD}"/>
            </a:ext>
          </a:extLst>
        </xdr:cNvPr>
        <xdr:cNvSpPr txBox="1"/>
      </xdr:nvSpPr>
      <xdr:spPr>
        <a:xfrm>
          <a:off x="5081587" y="131206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6</xdr:col>
      <xdr:colOff>957261</xdr:colOff>
      <xdr:row>46</xdr:row>
      <xdr:rowOff>195262</xdr:rowOff>
    </xdr:from>
    <xdr:ext cx="3205163" cy="81035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65A374BC-AF0D-49BD-B865-4926378F9649}"/>
                </a:ext>
              </a:extLst>
            </xdr:cNvPr>
            <xdr:cNvSpPr txBox="1"/>
          </xdr:nvSpPr>
          <xdr:spPr>
            <a:xfrm>
              <a:off x="7922417" y="12244387"/>
              <a:ext cx="3205163" cy="810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solidFill>
                          <a:srgbClr val="FF0000"/>
                        </a:solidFill>
                        <a:latin typeface="Cambria Math" panose="02040503050406030204" pitchFamily="18" charset="0"/>
                      </a:rPr>
                      <m:t>𝑁</m:t>
                    </m:r>
                    <m:r>
                      <a:rPr lang="en-US" sz="1600" b="0" i="1">
                        <a:solidFill>
                          <a:srgbClr val="FF0000"/>
                        </a:solidFill>
                        <a:latin typeface="Cambria Math" panose="02040503050406030204" pitchFamily="18" charset="0"/>
                      </a:rPr>
                      <m:t>′</m:t>
                    </m:r>
                    <m:d>
                      <m:dPr>
                        <m:ctrlPr>
                          <a:rPr lang="en-US" sz="1600" i="1">
                            <a:solidFill>
                              <a:srgbClr val="FF0000"/>
                            </a:solidFill>
                            <a:latin typeface="Cambria Math" panose="02040503050406030204" pitchFamily="18" charset="0"/>
                          </a:rPr>
                        </m:ctrlPr>
                      </m:dPr>
                      <m:e>
                        <m:r>
                          <a:rPr lang="en-US" sz="1600" i="1">
                            <a:solidFill>
                              <a:srgbClr val="FF0000"/>
                            </a:solidFill>
                            <a:latin typeface="Cambria Math" panose="02040503050406030204" pitchFamily="18" charset="0"/>
                          </a:rPr>
                          <m:t>𝑥</m:t>
                        </m:r>
                      </m:e>
                    </m:d>
                    <m:r>
                      <a:rPr lang="en-US" sz="1600" i="0">
                        <a:solidFill>
                          <a:srgbClr val="FF0000"/>
                        </a:solidFill>
                        <a:latin typeface="Cambria Math" panose="02040503050406030204" pitchFamily="18" charset="0"/>
                      </a:rPr>
                      <m:t>=</m:t>
                    </m:r>
                    <m:f>
                      <m:fPr>
                        <m:ctrlPr>
                          <a:rPr lang="en-US" sz="1600" i="1">
                            <a:solidFill>
                              <a:srgbClr val="FF0000"/>
                            </a:solidFill>
                            <a:latin typeface="Cambria Math" panose="02040503050406030204" pitchFamily="18" charset="0"/>
                          </a:rPr>
                        </m:ctrlPr>
                      </m:fPr>
                      <m:num>
                        <m:sSup>
                          <m:sSupPr>
                            <m:ctrlPr>
                              <a:rPr lang="en-US" sz="1600" i="1">
                                <a:solidFill>
                                  <a:srgbClr val="FF0000"/>
                                </a:solidFill>
                                <a:effectLst/>
                                <a:latin typeface="Cambria Math" panose="02040503050406030204" pitchFamily="18" charset="0"/>
                                <a:ea typeface="+mn-ea"/>
                                <a:cs typeface="+mn-cs"/>
                              </a:rPr>
                            </m:ctrlPr>
                          </m:sSupPr>
                          <m:e>
                            <m:r>
                              <m:rPr>
                                <m:sty m:val="p"/>
                              </m:rPr>
                              <a:rPr lang="en-US" sz="1600" b="0" i="0">
                                <a:solidFill>
                                  <a:srgbClr val="FF0000"/>
                                </a:solidFill>
                                <a:effectLst/>
                                <a:latin typeface="Cambria Math" panose="02040503050406030204" pitchFamily="18" charset="0"/>
                                <a:ea typeface="+mn-ea"/>
                                <a:cs typeface="+mn-cs"/>
                              </a:rPr>
                              <m:t>e</m:t>
                            </m:r>
                          </m:e>
                          <m:sup>
                            <m:r>
                              <a:rPr lang="en-US" sz="1600" i="0">
                                <a:solidFill>
                                  <a:srgbClr val="FF0000"/>
                                </a:solidFill>
                                <a:effectLst/>
                                <a:latin typeface="Cambria Math" panose="02040503050406030204" pitchFamily="18" charset="0"/>
                                <a:ea typeface="+mn-ea"/>
                                <a:cs typeface="+mn-cs"/>
                              </a:rPr>
                              <m:t>−</m:t>
                            </m:r>
                            <m:sSup>
                              <m:sSupPr>
                                <m:ctrlPr>
                                  <a:rPr lang="en-US" sz="1600" i="1">
                                    <a:solidFill>
                                      <a:srgbClr val="FF0000"/>
                                    </a:solidFill>
                                    <a:effectLst/>
                                    <a:latin typeface="Cambria Math" panose="02040503050406030204" pitchFamily="18" charset="0"/>
                                    <a:ea typeface="+mn-ea"/>
                                    <a:cs typeface="+mn-cs"/>
                                  </a:rPr>
                                </m:ctrlPr>
                              </m:sSupPr>
                              <m:e>
                                <m:r>
                                  <a:rPr lang="en-US" sz="1600" i="1">
                                    <a:solidFill>
                                      <a:srgbClr val="FF0000"/>
                                    </a:solidFill>
                                    <a:effectLst/>
                                    <a:latin typeface="Cambria Math" panose="02040503050406030204" pitchFamily="18" charset="0"/>
                                    <a:ea typeface="+mn-ea"/>
                                    <a:cs typeface="+mn-cs"/>
                                  </a:rPr>
                                  <m:t>𝑥</m:t>
                                </m:r>
                              </m:e>
                              <m:sup>
                                <m:f>
                                  <m:fPr>
                                    <m:type m:val="lin"/>
                                    <m:ctrlPr>
                                      <a:rPr lang="en-US" sz="1600" i="1">
                                        <a:solidFill>
                                          <a:srgbClr val="FF0000"/>
                                        </a:solidFill>
                                        <a:effectLst/>
                                        <a:latin typeface="Cambria Math" panose="02040503050406030204" pitchFamily="18" charset="0"/>
                                        <a:ea typeface="+mn-ea"/>
                                        <a:cs typeface="+mn-cs"/>
                                      </a:rPr>
                                    </m:ctrlPr>
                                  </m:fPr>
                                  <m:num>
                                    <m:r>
                                      <a:rPr lang="en-US" sz="1600" i="0">
                                        <a:solidFill>
                                          <a:srgbClr val="FF0000"/>
                                        </a:solidFill>
                                        <a:effectLst/>
                                        <a:latin typeface="Cambria Math" panose="02040503050406030204" pitchFamily="18" charset="0"/>
                                        <a:ea typeface="+mn-ea"/>
                                        <a:cs typeface="+mn-cs"/>
                                      </a:rPr>
                                      <m:t>2</m:t>
                                    </m:r>
                                  </m:num>
                                  <m:den>
                                    <m:r>
                                      <a:rPr lang="en-US" sz="1600" i="0">
                                        <a:solidFill>
                                          <a:srgbClr val="FF0000"/>
                                        </a:solidFill>
                                        <a:effectLst/>
                                        <a:latin typeface="Cambria Math" panose="02040503050406030204" pitchFamily="18" charset="0"/>
                                        <a:ea typeface="+mn-ea"/>
                                        <a:cs typeface="+mn-cs"/>
                                      </a:rPr>
                                      <m:t>2</m:t>
                                    </m:r>
                                  </m:den>
                                </m:f>
                              </m:sup>
                            </m:sSup>
                          </m:sup>
                        </m:sSup>
                      </m:num>
                      <m:den>
                        <m:rad>
                          <m:radPr>
                            <m:degHide m:val="on"/>
                            <m:ctrlPr>
                              <a:rPr lang="en-US" sz="1600" i="1">
                                <a:solidFill>
                                  <a:srgbClr val="FF0000"/>
                                </a:solidFill>
                                <a:latin typeface="Cambria Math" panose="02040503050406030204" pitchFamily="18" charset="0"/>
                              </a:rPr>
                            </m:ctrlPr>
                          </m:radPr>
                          <m:deg/>
                          <m:e>
                            <m:r>
                              <a:rPr lang="en-US" sz="1600" i="0">
                                <a:solidFill>
                                  <a:srgbClr val="FF0000"/>
                                </a:solidFill>
                                <a:latin typeface="Cambria Math" panose="02040503050406030204" pitchFamily="18" charset="0"/>
                              </a:rPr>
                              <m:t>2</m:t>
                            </m:r>
                            <m:r>
                              <a:rPr lang="en-US" sz="1600" i="1">
                                <a:solidFill>
                                  <a:srgbClr val="FF0000"/>
                                </a:solidFill>
                                <a:latin typeface="Cambria Math" panose="02040503050406030204" pitchFamily="18" charset="0"/>
                              </a:rPr>
                              <m:t>𝜋</m:t>
                            </m:r>
                          </m:e>
                        </m:rad>
                      </m:den>
                    </m:f>
                  </m:oMath>
                </m:oMathPara>
              </a14:m>
              <a:endParaRPr lang="en-US" sz="1600">
                <a:solidFill>
                  <a:srgbClr val="FF0000"/>
                </a:solidFill>
              </a:endParaRPr>
            </a:p>
            <a:p>
              <a:endParaRPr lang="en-US" sz="1400">
                <a:solidFill>
                  <a:srgbClr val="FF0000"/>
                </a:solidFill>
              </a:endParaRPr>
            </a:p>
          </xdr:txBody>
        </xdr:sp>
      </mc:Choice>
      <mc:Fallback xmlns="">
        <xdr:sp macro="" textlink="">
          <xdr:nvSpPr>
            <xdr:cNvPr id="17" name="TextBox 16">
              <a:extLst>
                <a:ext uri="{FF2B5EF4-FFF2-40B4-BE49-F238E27FC236}">
                  <a16:creationId xmlns:a16="http://schemas.microsoft.com/office/drawing/2014/main" id="{65A374BC-AF0D-49BD-B865-4926378F9649}"/>
                </a:ext>
              </a:extLst>
            </xdr:cNvPr>
            <xdr:cNvSpPr txBox="1"/>
          </xdr:nvSpPr>
          <xdr:spPr>
            <a:xfrm>
              <a:off x="7922417" y="12244387"/>
              <a:ext cx="3205163" cy="810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600" b="0" i="0">
                  <a:solidFill>
                    <a:srgbClr val="FF0000"/>
                  </a:solidFill>
                  <a:latin typeface="Cambria Math" panose="02040503050406030204" pitchFamily="18" charset="0"/>
                </a:rPr>
                <a:t>𝑁′</a:t>
              </a:r>
              <a:r>
                <a:rPr lang="en-US" sz="1600" i="0">
                  <a:solidFill>
                    <a:srgbClr val="FF0000"/>
                  </a:solidFill>
                  <a:latin typeface="Cambria Math" panose="02040503050406030204" pitchFamily="18" charset="0"/>
                </a:rPr>
                <a:t>(𝑥)=</a:t>
              </a:r>
              <a:r>
                <a:rPr lang="en-US" sz="1600" b="0" i="0">
                  <a:solidFill>
                    <a:srgbClr val="FF0000"/>
                  </a:solidFill>
                  <a:effectLst/>
                  <a:latin typeface="Cambria Math" panose="02040503050406030204" pitchFamily="18" charset="0"/>
                  <a:ea typeface="+mn-ea"/>
                  <a:cs typeface="+mn-cs"/>
                </a:rPr>
                <a:t>e</a:t>
              </a:r>
              <a:r>
                <a:rPr lang="en-US" sz="1600" b="0" i="0">
                  <a:solidFill>
                    <a:srgbClr val="FF0000"/>
                  </a:solidFill>
                  <a:effectLst/>
                  <a:latin typeface="+mn-lt"/>
                  <a:ea typeface="+mn-ea"/>
                  <a:cs typeface="+mn-cs"/>
                </a:rPr>
                <a:t>^(</a:t>
              </a:r>
              <a:r>
                <a:rPr lang="en-US" sz="1600" i="0">
                  <a:solidFill>
                    <a:srgbClr val="FF0000"/>
                  </a:solidFill>
                  <a:effectLst/>
                  <a:latin typeface="+mn-lt"/>
                  <a:ea typeface="+mn-ea"/>
                  <a:cs typeface="+mn-cs"/>
                </a:rPr>
                <a:t>−𝑥^(2∕2) )</a:t>
              </a:r>
              <a:r>
                <a:rPr lang="en-US" sz="1600" i="0">
                  <a:solidFill>
                    <a:srgbClr val="FF0000"/>
                  </a:solidFill>
                  <a:effectLst/>
                  <a:latin typeface="Cambria Math" panose="02040503050406030204" pitchFamily="18" charset="0"/>
                  <a:ea typeface="+mn-ea"/>
                  <a:cs typeface="+mn-cs"/>
                </a:rPr>
                <a:t>/√</a:t>
              </a:r>
              <a:r>
                <a:rPr lang="en-US" sz="1600" i="0">
                  <a:solidFill>
                    <a:srgbClr val="FF0000"/>
                  </a:solidFill>
                  <a:latin typeface="Cambria Math" panose="02040503050406030204" pitchFamily="18" charset="0"/>
                </a:rPr>
                <a:t>2𝜋</a:t>
              </a:r>
              <a:endParaRPr lang="en-US" sz="1600">
                <a:solidFill>
                  <a:srgbClr val="FF0000"/>
                </a:solidFill>
              </a:endParaRPr>
            </a:p>
            <a:p>
              <a:pPr/>
              <a:endParaRPr lang="en-US" sz="1400">
                <a:solidFill>
                  <a:srgbClr val="FF0000"/>
                </a:solidFill>
              </a:endParaRPr>
            </a:p>
          </xdr:txBody>
        </xdr:sp>
      </mc:Fallback>
    </mc:AlternateContent>
    <xdr:clientData/>
  </xdr:oneCellAnchor>
  <xdr:oneCellAnchor>
    <xdr:from>
      <xdr:col>6</xdr:col>
      <xdr:colOff>33337</xdr:colOff>
      <xdr:row>47</xdr:row>
      <xdr:rowOff>242887</xdr:rowOff>
    </xdr:from>
    <xdr:ext cx="1462088" cy="187872"/>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F60DFCA3-CC78-4419-BBF6-9C52F8CC9B21}"/>
                </a:ext>
              </a:extLst>
            </xdr:cNvPr>
            <xdr:cNvSpPr txBox="1"/>
          </xdr:nvSpPr>
          <xdr:spPr>
            <a:xfrm>
              <a:off x="6005512" y="15225712"/>
              <a:ext cx="146208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solidFill>
                          <a:srgbClr val="FF0000"/>
                        </a:solidFill>
                        <a:latin typeface="Cambria Math" panose="02040503050406030204" pitchFamily="18" charset="0"/>
                      </a:rPr>
                      <m:t>𝑥</m:t>
                    </m:r>
                    <m:r>
                      <a:rPr lang="en-US" sz="1200" b="0" i="1">
                        <a:solidFill>
                          <a:srgbClr val="FF0000"/>
                        </a:solidFill>
                        <a:latin typeface="Cambria Math" panose="02040503050406030204" pitchFamily="18" charset="0"/>
                      </a:rPr>
                      <m:t>=</m:t>
                    </m:r>
                    <m:r>
                      <a:rPr lang="en-US" sz="1200" b="0" i="1">
                        <a:solidFill>
                          <a:srgbClr val="FF0000"/>
                        </a:solidFill>
                        <a:latin typeface="Cambria Math" panose="02040503050406030204" pitchFamily="18" charset="0"/>
                      </a:rPr>
                      <m:t>𝑑</m:t>
                    </m:r>
                    <m:r>
                      <a:rPr lang="en-US" sz="1200" b="0" i="1" baseline="-25000">
                        <a:solidFill>
                          <a:srgbClr val="FF0000"/>
                        </a:solidFill>
                        <a:latin typeface="Cambria Math" panose="02040503050406030204" pitchFamily="18" charset="0"/>
                      </a:rPr>
                      <m:t>1</m:t>
                    </m:r>
                  </m:oMath>
                </m:oMathPara>
              </a14:m>
              <a:endParaRPr lang="en-US" sz="1200" baseline="-25000">
                <a:solidFill>
                  <a:srgbClr val="FF0000"/>
                </a:solidFill>
              </a:endParaRPr>
            </a:p>
          </xdr:txBody>
        </xdr:sp>
      </mc:Choice>
      <mc:Fallback xmlns="">
        <xdr:sp macro="" textlink="">
          <xdr:nvSpPr>
            <xdr:cNvPr id="19" name="TextBox 18">
              <a:extLst>
                <a:ext uri="{FF2B5EF4-FFF2-40B4-BE49-F238E27FC236}">
                  <a16:creationId xmlns:a16="http://schemas.microsoft.com/office/drawing/2014/main" id="{F60DFCA3-CC78-4419-BBF6-9C52F8CC9B21}"/>
                </a:ext>
              </a:extLst>
            </xdr:cNvPr>
            <xdr:cNvSpPr txBox="1"/>
          </xdr:nvSpPr>
          <xdr:spPr>
            <a:xfrm>
              <a:off x="6005512" y="15225712"/>
              <a:ext cx="146208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200" b="0" i="0">
                  <a:solidFill>
                    <a:srgbClr val="FF0000"/>
                  </a:solidFill>
                  <a:latin typeface="Cambria Math" panose="02040503050406030204" pitchFamily="18" charset="0"/>
                </a:rPr>
                <a:t>𝑥=𝑑</a:t>
              </a:r>
              <a:r>
                <a:rPr lang="en-US" sz="1200" b="0" i="0" baseline="-25000">
                  <a:solidFill>
                    <a:srgbClr val="FF0000"/>
                  </a:solidFill>
                  <a:latin typeface="Cambria Math" panose="02040503050406030204" pitchFamily="18" charset="0"/>
                </a:rPr>
                <a:t>1</a:t>
              </a:r>
              <a:endParaRPr lang="en-US" sz="1200" baseline="-25000">
                <a:solidFill>
                  <a:srgbClr val="FF0000"/>
                </a:solidFill>
              </a:endParaRPr>
            </a:p>
          </xdr:txBody>
        </xdr:sp>
      </mc:Fallback>
    </mc:AlternateContent>
    <xdr:clientData/>
  </xdr:oneCellAnchor>
  <xdr:oneCellAnchor>
    <xdr:from>
      <xdr:col>1</xdr:col>
      <xdr:colOff>1090612</xdr:colOff>
      <xdr:row>58</xdr:row>
      <xdr:rowOff>61912</xdr:rowOff>
    </xdr:from>
    <xdr:ext cx="1881188" cy="24776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51DC4B76-61CC-4969-BC4F-BFCA96DEC088}"/>
                </a:ext>
              </a:extLst>
            </xdr:cNvPr>
            <xdr:cNvSpPr txBox="1"/>
          </xdr:nvSpPr>
          <xdr:spPr>
            <a:xfrm>
              <a:off x="1090612" y="13406437"/>
              <a:ext cx="1881188" cy="247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n-US" sz="1400" i="1">
                      <a:solidFill>
                        <a:srgbClr val="FF0000"/>
                      </a:solidFill>
                      <a:latin typeface="Cambria Math" panose="02040503050406030204" pitchFamily="18" charset="0"/>
                    </a:rPr>
                    <m:t>𝑉</m:t>
                  </m:r>
                  <m:r>
                    <a:rPr lang="en-US" sz="1400" i="0">
                      <a:solidFill>
                        <a:srgbClr val="FF0000"/>
                      </a:solidFill>
                      <a:latin typeface="Cambria Math" panose="02040503050406030204" pitchFamily="18" charset="0"/>
                    </a:rPr>
                    <m:t>=</m:t>
                  </m:r>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𝑆</m:t>
                      </m:r>
                    </m:e>
                    <m:sub>
                      <m:r>
                        <a:rPr lang="en-US" sz="1400" i="0">
                          <a:solidFill>
                            <a:srgbClr val="FF0000"/>
                          </a:solidFill>
                          <a:latin typeface="Cambria Math" panose="02040503050406030204" pitchFamily="18" charset="0"/>
                        </a:rPr>
                        <m:t>0</m:t>
                      </m:r>
                    </m:sub>
                  </m:sSub>
                  <m:rad>
                    <m:radPr>
                      <m:degHide m:val="on"/>
                      <m:ctrlPr>
                        <a:rPr lang="en-US" sz="1400" i="1">
                          <a:solidFill>
                            <a:srgbClr val="FF0000"/>
                          </a:solidFill>
                          <a:latin typeface="Cambria Math" panose="02040503050406030204" pitchFamily="18" charset="0"/>
                        </a:rPr>
                      </m:ctrlPr>
                    </m:radPr>
                    <m:deg/>
                    <m:e>
                      <m:r>
                        <a:rPr lang="en-US" sz="1400" i="1">
                          <a:solidFill>
                            <a:srgbClr val="FF0000"/>
                          </a:solidFill>
                          <a:latin typeface="Cambria Math" panose="02040503050406030204" pitchFamily="18" charset="0"/>
                        </a:rPr>
                        <m:t>𝑇</m:t>
                      </m:r>
                    </m:e>
                  </m:rad>
                  <m:r>
                    <a:rPr lang="en-US" sz="1400" i="1">
                      <a:solidFill>
                        <a:srgbClr val="FF0000"/>
                      </a:solidFill>
                      <a:latin typeface="Cambria Math" panose="02040503050406030204" pitchFamily="18" charset="0"/>
                    </a:rPr>
                    <m:t>𝑁</m:t>
                  </m:r>
                  <m:r>
                    <a:rPr lang="en-US" sz="1400" b="0" i="1">
                      <a:solidFill>
                        <a:srgbClr val="FF0000"/>
                      </a:solidFill>
                      <a:latin typeface="Cambria Math" panose="02040503050406030204" pitchFamily="18" charset="0"/>
                    </a:rPr>
                    <m:t>′</m:t>
                  </m:r>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1</m:t>
                          </m:r>
                        </m:sub>
                      </m:sSub>
                    </m:e>
                  </m:d>
                </m:oMath>
              </a14:m>
              <a:r>
                <a:rPr lang="en-US" sz="1400">
                  <a:solidFill>
                    <a:srgbClr val="FF0000"/>
                  </a:solidFill>
                </a:rPr>
                <a:t> * .01</a:t>
              </a:r>
            </a:p>
          </xdr:txBody>
        </xdr:sp>
      </mc:Choice>
      <mc:Fallback xmlns="">
        <xdr:sp macro="" textlink="">
          <xdr:nvSpPr>
            <xdr:cNvPr id="20" name="TextBox 19">
              <a:extLst>
                <a:ext uri="{FF2B5EF4-FFF2-40B4-BE49-F238E27FC236}">
                  <a16:creationId xmlns:a16="http://schemas.microsoft.com/office/drawing/2014/main" id="{51DC4B76-61CC-4969-BC4F-BFCA96DEC088}"/>
                </a:ext>
              </a:extLst>
            </xdr:cNvPr>
            <xdr:cNvSpPr txBox="1"/>
          </xdr:nvSpPr>
          <xdr:spPr>
            <a:xfrm>
              <a:off x="1090612" y="13406437"/>
              <a:ext cx="1881188" cy="247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𝑉=𝑆_0 √𝑇 𝑁</a:t>
              </a:r>
              <a:r>
                <a:rPr lang="en-US" sz="1400" b="0" i="0">
                  <a:solidFill>
                    <a:srgbClr val="FF0000"/>
                  </a:solidFill>
                  <a:latin typeface="Cambria Math" panose="02040503050406030204" pitchFamily="18" charset="0"/>
                </a:rPr>
                <a:t>′</a:t>
              </a:r>
              <a:r>
                <a:rPr lang="en-US" sz="1400" i="0">
                  <a:solidFill>
                    <a:srgbClr val="FF0000"/>
                  </a:solidFill>
                  <a:latin typeface="Cambria Math" panose="02040503050406030204" pitchFamily="18" charset="0"/>
                </a:rPr>
                <a:t>(𝑑_1 )</a:t>
              </a:r>
              <a:r>
                <a:rPr lang="en-US" sz="1400">
                  <a:solidFill>
                    <a:srgbClr val="FF0000"/>
                  </a:solidFill>
                </a:rPr>
                <a:t> * .01</a:t>
              </a:r>
            </a:p>
          </xdr:txBody>
        </xdr:sp>
      </mc:Fallback>
    </mc:AlternateContent>
    <xdr:clientData/>
  </xdr:oneCellAnchor>
  <xdr:oneCellAnchor>
    <xdr:from>
      <xdr:col>6</xdr:col>
      <xdr:colOff>3581400</xdr:colOff>
      <xdr:row>39</xdr:row>
      <xdr:rowOff>228600</xdr:rowOff>
    </xdr:from>
    <xdr:ext cx="3033713" cy="401648"/>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7B77B34-865B-44D5-B191-8408C2436139}"/>
                </a:ext>
              </a:extLst>
            </xdr:cNvPr>
            <xdr:cNvSpPr txBox="1"/>
          </xdr:nvSpPr>
          <xdr:spPr>
            <a:xfrm>
              <a:off x="9553575" y="10629900"/>
              <a:ext cx="3033713" cy="401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0" i="0">
                  <a:solidFill>
                    <a:srgbClr val="FF0000"/>
                  </a:solidFill>
                  <a:latin typeface="+mn-lt"/>
                </a:rPr>
                <a:t>rho</a:t>
              </a:r>
              <a:r>
                <a:rPr lang="en-US" sz="1800" b="0" i="0" baseline="0">
                  <a:solidFill>
                    <a:srgbClr val="FF0000"/>
                  </a:solidFill>
                  <a:latin typeface="+mn-lt"/>
                </a:rPr>
                <a:t> </a:t>
              </a:r>
              <a14:m>
                <m:oMath xmlns:m="http://schemas.openxmlformats.org/officeDocument/2006/math">
                  <m:r>
                    <a:rPr lang="en-US" sz="1800" b="0" i="1">
                      <a:solidFill>
                        <a:srgbClr val="FF0000"/>
                      </a:solidFill>
                      <a:latin typeface="Cambria Math" panose="02040503050406030204" pitchFamily="18" charset="0"/>
                    </a:rPr>
                    <m:t>=</m:t>
                  </m:r>
                  <m:f>
                    <m:fPr>
                      <m:ctrlPr>
                        <a:rPr lang="en-US" sz="1800" i="1">
                          <a:solidFill>
                            <a:srgbClr val="FF0000"/>
                          </a:solidFill>
                          <a:latin typeface="Cambria Math" panose="02040503050406030204" pitchFamily="18" charset="0"/>
                        </a:rPr>
                      </m:ctrlPr>
                    </m:fPr>
                    <m:num>
                      <m:r>
                        <a:rPr lang="en-US" sz="1800" b="0" i="1">
                          <a:solidFill>
                            <a:srgbClr val="FF0000"/>
                          </a:solidFill>
                          <a:latin typeface="Cambria Math" panose="02040503050406030204" pitchFamily="18" charset="0"/>
                        </a:rPr>
                        <m:t>𝑑</m:t>
                      </m:r>
                      <m:r>
                        <a:rPr lang="en-US" sz="1800" i="1">
                          <a:solidFill>
                            <a:srgbClr val="FF0000"/>
                          </a:solidFill>
                          <a:latin typeface="Cambria Math" panose="02040503050406030204" pitchFamily="18" charset="0"/>
                        </a:rPr>
                        <m:t>𝑓</m:t>
                      </m:r>
                    </m:num>
                    <m:den>
                      <m:r>
                        <a:rPr lang="en-US" sz="1800" b="0" i="1">
                          <a:solidFill>
                            <a:srgbClr val="FF0000"/>
                          </a:solidFill>
                          <a:latin typeface="Cambria Math" panose="02040503050406030204" pitchFamily="18" charset="0"/>
                        </a:rPr>
                        <m:t>𝑑𝑟</m:t>
                      </m:r>
                    </m:den>
                  </m:f>
                </m:oMath>
              </a14:m>
              <a:endParaRPr lang="en-US" sz="1600">
                <a:solidFill>
                  <a:srgbClr val="FF0000"/>
                </a:solidFill>
              </a:endParaRPr>
            </a:p>
          </xdr:txBody>
        </xdr:sp>
      </mc:Choice>
      <mc:Fallback xmlns="">
        <xdr:sp macro="" textlink="">
          <xdr:nvSpPr>
            <xdr:cNvPr id="23" name="TextBox 22">
              <a:extLst>
                <a:ext uri="{FF2B5EF4-FFF2-40B4-BE49-F238E27FC236}">
                  <a16:creationId xmlns:a16="http://schemas.microsoft.com/office/drawing/2014/main" id="{57B77B34-865B-44D5-B191-8408C2436139}"/>
                </a:ext>
              </a:extLst>
            </xdr:cNvPr>
            <xdr:cNvSpPr txBox="1"/>
          </xdr:nvSpPr>
          <xdr:spPr>
            <a:xfrm>
              <a:off x="9553575" y="10629900"/>
              <a:ext cx="3033713" cy="401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0" i="0">
                  <a:solidFill>
                    <a:srgbClr val="FF0000"/>
                  </a:solidFill>
                  <a:latin typeface="+mn-lt"/>
                </a:rPr>
                <a:t>rho</a:t>
              </a:r>
              <a:r>
                <a:rPr lang="en-US" sz="1800" b="0" i="0" baseline="0">
                  <a:solidFill>
                    <a:srgbClr val="FF0000"/>
                  </a:solidFill>
                  <a:latin typeface="+mn-lt"/>
                </a:rPr>
                <a:t> </a:t>
              </a:r>
              <a:r>
                <a:rPr lang="en-US" sz="1800" b="0" i="0">
                  <a:solidFill>
                    <a:srgbClr val="FF0000"/>
                  </a:solidFill>
                  <a:latin typeface="Cambria Math" panose="02040503050406030204" pitchFamily="18" charset="0"/>
                </a:rPr>
                <a:t>=𝑑</a:t>
              </a:r>
              <a:r>
                <a:rPr lang="en-US" sz="1800" i="0">
                  <a:solidFill>
                    <a:srgbClr val="FF0000"/>
                  </a:solidFill>
                  <a:latin typeface="Cambria Math" panose="02040503050406030204" pitchFamily="18" charset="0"/>
                </a:rPr>
                <a:t>𝑓/</a:t>
              </a:r>
              <a:r>
                <a:rPr lang="en-US" sz="1800" b="0" i="0">
                  <a:solidFill>
                    <a:srgbClr val="FF0000"/>
                  </a:solidFill>
                  <a:latin typeface="Cambria Math" panose="02040503050406030204" pitchFamily="18" charset="0"/>
                </a:rPr>
                <a:t>𝑑𝑟</a:t>
              </a:r>
              <a:endParaRPr lang="en-US" sz="1600">
                <a:solidFill>
                  <a:srgbClr val="FF0000"/>
                </a:solidFill>
              </a:endParaRPr>
            </a:p>
          </xdr:txBody>
        </xdr:sp>
      </mc:Fallback>
    </mc:AlternateContent>
    <xdr:clientData/>
  </xdr:oneCellAnchor>
  <xdr:twoCellAnchor>
    <xdr:from>
      <xdr:col>6</xdr:col>
      <xdr:colOff>4314825</xdr:colOff>
      <xdr:row>35</xdr:row>
      <xdr:rowOff>133350</xdr:rowOff>
    </xdr:from>
    <xdr:to>
      <xdr:col>6</xdr:col>
      <xdr:colOff>7734300</xdr:colOff>
      <xdr:row>35</xdr:row>
      <xdr:rowOff>152400</xdr:rowOff>
    </xdr:to>
    <xdr:cxnSp macro="">
      <xdr:nvCxnSpPr>
        <xdr:cNvPr id="25" name="Straight Arrow Connector 24">
          <a:extLst>
            <a:ext uri="{FF2B5EF4-FFF2-40B4-BE49-F238E27FC236}">
              <a16:creationId xmlns:a16="http://schemas.microsoft.com/office/drawing/2014/main" id="{0BBF5D53-A407-4C80-B472-5E6A828E48B2}"/>
            </a:ext>
          </a:extLst>
        </xdr:cNvPr>
        <xdr:cNvCxnSpPr/>
      </xdr:nvCxnSpPr>
      <xdr:spPr>
        <a:xfrm flipH="1" flipV="1">
          <a:off x="10287000" y="9467850"/>
          <a:ext cx="34194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38100</xdr:colOff>
      <xdr:row>47</xdr:row>
      <xdr:rowOff>4761</xdr:rowOff>
    </xdr:from>
    <xdr:ext cx="4219575" cy="509589"/>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0B9C7130-4DC2-4202-8C4C-9C0133097898}"/>
                </a:ext>
              </a:extLst>
            </xdr:cNvPr>
            <xdr:cNvSpPr txBox="1"/>
          </xdr:nvSpPr>
          <xdr:spPr>
            <a:xfrm>
              <a:off x="38100" y="10415586"/>
              <a:ext cx="4219575" cy="509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400" i="1">
                        <a:solidFill>
                          <a:srgbClr val="FF0000"/>
                        </a:solidFill>
                        <a:latin typeface="Cambria Math" panose="02040503050406030204" pitchFamily="18" charset="0"/>
                      </a:rPr>
                      <m:t>𝛤</m:t>
                    </m:r>
                    <m:r>
                      <a:rPr lang="en-US" sz="1400" i="1">
                        <a:solidFill>
                          <a:srgbClr val="FF0000"/>
                        </a:solidFill>
                        <a:latin typeface="Cambria Math" panose="02040503050406030204" pitchFamily="18" charset="0"/>
                      </a:rPr>
                      <m:t>=</m:t>
                    </m:r>
                    <m:f>
                      <m:fPr>
                        <m:ctrlPr>
                          <a:rPr lang="en-US" sz="1400" i="1">
                            <a:solidFill>
                              <a:srgbClr val="FF0000"/>
                            </a:solidFill>
                            <a:latin typeface="Cambria Math" panose="02040503050406030204" pitchFamily="18" charset="0"/>
                          </a:rPr>
                        </m:ctrlPr>
                      </m:fPr>
                      <m:num>
                        <m:sSup>
                          <m:sSupPr>
                            <m:ctrlPr>
                              <a:rPr lang="en-US" sz="1400" i="1">
                                <a:solidFill>
                                  <a:srgbClr val="FF0000"/>
                                </a:solidFill>
                                <a:latin typeface="Cambria Math" panose="02040503050406030204" pitchFamily="18" charset="0"/>
                              </a:rPr>
                            </m:ctrlPr>
                          </m:sSupPr>
                          <m:e>
                            <m:r>
                              <a:rPr lang="en-US" sz="1400" i="1">
                                <a:solidFill>
                                  <a:srgbClr val="FF0000"/>
                                </a:solidFill>
                                <a:latin typeface="Cambria Math" panose="02040503050406030204" pitchFamily="18" charset="0"/>
                              </a:rPr>
                              <m:t>𝑁</m:t>
                            </m:r>
                          </m:e>
                          <m:sup>
                            <m:r>
                              <a:rPr lang="en-US" sz="1400" b="0" i="1">
                                <a:solidFill>
                                  <a:srgbClr val="FF0000"/>
                                </a:solidFill>
                                <a:latin typeface="Cambria Math" panose="02040503050406030204" pitchFamily="18" charset="0"/>
                              </a:rPr>
                              <m:t>′</m:t>
                            </m:r>
                          </m:sup>
                        </m:sSup>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ⅆ</m:t>
                                </m:r>
                              </m:e>
                              <m:sub>
                                <m:r>
                                  <a:rPr lang="en-US" sz="1400" i="1">
                                    <a:solidFill>
                                      <a:srgbClr val="FF0000"/>
                                    </a:solidFill>
                                    <a:latin typeface="Cambria Math" panose="02040503050406030204" pitchFamily="18" charset="0"/>
                                  </a:rPr>
                                  <m:t>1</m:t>
                                </m:r>
                              </m:sub>
                            </m:sSub>
                          </m:e>
                        </m:d>
                      </m:num>
                      <m:den>
                        <m:r>
                          <a:rPr lang="en-US" sz="1400" b="0" i="1">
                            <a:solidFill>
                              <a:srgbClr val="FF0000"/>
                            </a:solidFill>
                            <a:latin typeface="Cambria Math" panose="02040503050406030204" pitchFamily="18" charset="0"/>
                          </a:rPr>
                          <m:t>𝑆</m:t>
                        </m:r>
                        <m:r>
                          <a:rPr lang="en-US" sz="1400" b="0" i="1" baseline="-25000">
                            <a:solidFill>
                              <a:srgbClr val="FF0000"/>
                            </a:solidFill>
                            <a:latin typeface="Cambria Math" panose="02040503050406030204" pitchFamily="18" charset="0"/>
                          </a:rPr>
                          <m:t>0 </m:t>
                        </m:r>
                        <m:r>
                          <m:rPr>
                            <m:sty m:val="p"/>
                          </m:rPr>
                          <a:rPr lang="el-GR" sz="1400" b="0" i="1" baseline="0">
                            <a:solidFill>
                              <a:srgbClr val="FF0000"/>
                            </a:solidFill>
                            <a:latin typeface="Cambria Math" panose="02040503050406030204" pitchFamily="18" charset="0"/>
                          </a:rPr>
                          <m:t>σ</m:t>
                        </m:r>
                        <m:r>
                          <a:rPr lang="el-GR" sz="1400" b="0" i="1" baseline="0">
                            <a:solidFill>
                              <a:srgbClr val="FF0000"/>
                            </a:solidFill>
                            <a:latin typeface="Cambria Math" panose="02040503050406030204" pitchFamily="18" charset="0"/>
                          </a:rPr>
                          <m:t>√</m:t>
                        </m:r>
                        <m:r>
                          <a:rPr lang="en-US" sz="1400" b="0" i="1" baseline="0">
                            <a:solidFill>
                              <a:srgbClr val="FF0000"/>
                            </a:solidFill>
                            <a:latin typeface="Cambria Math" panose="02040503050406030204" pitchFamily="18" charset="0"/>
                          </a:rPr>
                          <m:t>𝑇</m:t>
                        </m:r>
                      </m:den>
                    </m:f>
                  </m:oMath>
                </m:oMathPara>
              </a14:m>
              <a:endParaRPr lang="en-US" sz="1400"/>
            </a:p>
          </xdr:txBody>
        </xdr:sp>
      </mc:Choice>
      <mc:Fallback xmlns="">
        <xdr:sp macro="" textlink="">
          <xdr:nvSpPr>
            <xdr:cNvPr id="26" name="TextBox 25">
              <a:extLst>
                <a:ext uri="{FF2B5EF4-FFF2-40B4-BE49-F238E27FC236}">
                  <a16:creationId xmlns:a16="http://schemas.microsoft.com/office/drawing/2014/main" id="{0B9C7130-4DC2-4202-8C4C-9C0133097898}"/>
                </a:ext>
              </a:extLst>
            </xdr:cNvPr>
            <xdr:cNvSpPr txBox="1"/>
          </xdr:nvSpPr>
          <xdr:spPr>
            <a:xfrm>
              <a:off x="38100" y="10415586"/>
              <a:ext cx="4219575" cy="509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1400" i="0">
                  <a:solidFill>
                    <a:srgbClr val="FF0000"/>
                  </a:solidFill>
                  <a:latin typeface="Cambria Math" panose="02040503050406030204" pitchFamily="18" charset="0"/>
                </a:rPr>
                <a:t>𝛤=(𝑁^</a:t>
              </a:r>
              <a:r>
                <a:rPr lang="en-US" sz="1400" b="0" i="0">
                  <a:solidFill>
                    <a:srgbClr val="FF0000"/>
                  </a:solidFill>
                  <a:latin typeface="Cambria Math" panose="02040503050406030204" pitchFamily="18" charset="0"/>
                </a:rPr>
                <a:t>′ (</a:t>
              </a:r>
              <a:r>
                <a:rPr lang="en-US" sz="1400" i="0">
                  <a:solidFill>
                    <a:srgbClr val="FF0000"/>
                  </a:solidFill>
                  <a:latin typeface="Cambria Math" panose="02040503050406030204" pitchFamily="18" charset="0"/>
                </a:rPr>
                <a:t>ⅆ_1 ))/(</a:t>
              </a:r>
              <a:r>
                <a:rPr lang="en-US" sz="1400" b="0" i="0">
                  <a:solidFill>
                    <a:srgbClr val="FF0000"/>
                  </a:solidFill>
                  <a:latin typeface="Cambria Math" panose="02040503050406030204" pitchFamily="18" charset="0"/>
                </a:rPr>
                <a:t>𝑆</a:t>
              </a:r>
              <a:r>
                <a:rPr lang="en-US" sz="1400" b="0" i="0" baseline="-25000">
                  <a:solidFill>
                    <a:srgbClr val="FF0000"/>
                  </a:solidFill>
                  <a:latin typeface="Cambria Math" panose="02040503050406030204" pitchFamily="18" charset="0"/>
                </a:rPr>
                <a:t>0 </a:t>
              </a:r>
              <a:r>
                <a:rPr lang="el-GR" sz="1400" b="0" i="0" baseline="0">
                  <a:solidFill>
                    <a:srgbClr val="FF0000"/>
                  </a:solidFill>
                  <a:latin typeface="Cambria Math" panose="02040503050406030204" pitchFamily="18" charset="0"/>
                </a:rPr>
                <a:t>σ√</a:t>
              </a:r>
              <a:r>
                <a:rPr lang="en-US" sz="1400" b="0" i="0" baseline="0">
                  <a:solidFill>
                    <a:srgbClr val="FF0000"/>
                  </a:solidFill>
                  <a:latin typeface="Cambria Math" panose="02040503050406030204" pitchFamily="18" charset="0"/>
                </a:rPr>
                <a:t>𝑇)</a:t>
              </a:r>
              <a:endParaRPr lang="en-US" sz="1400"/>
            </a:p>
          </xdr:txBody>
        </xdr:sp>
      </mc:Fallback>
    </mc:AlternateContent>
    <xdr:clientData/>
  </xdr:oneCellAnchor>
  <xdr:oneCellAnchor>
    <xdr:from>
      <xdr:col>1</xdr:col>
      <xdr:colOff>947737</xdr:colOff>
      <xdr:row>60</xdr:row>
      <xdr:rowOff>252412</xdr:rowOff>
    </xdr:from>
    <xdr:ext cx="4414838" cy="223203"/>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594889A3-7653-43C4-B620-D931E78606B4}"/>
                </a:ext>
              </a:extLst>
            </xdr:cNvPr>
            <xdr:cNvSpPr txBox="1"/>
          </xdr:nvSpPr>
          <xdr:spPr>
            <a:xfrm>
              <a:off x="947737" y="16835437"/>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n-US" sz="140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h𝑜</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𝑐𝑎𝑙𝑙</m:t>
                      </m:r>
                    </m:e>
                  </m:d>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𝑋</m:t>
                  </m:r>
                  <m:r>
                    <a:rPr lang="en-US" sz="1400" i="1">
                      <a:solidFill>
                        <a:srgbClr val="FF0000"/>
                      </a:solidFill>
                      <a:latin typeface="Cambria Math" panose="02040503050406030204" pitchFamily="18" charset="0"/>
                    </a:rPr>
                    <m:t>𝑇</m:t>
                  </m:r>
                  <m:sSup>
                    <m:sSupPr>
                      <m:ctrlPr>
                        <a:rPr lang="en-US" sz="1400" i="1">
                          <a:solidFill>
                            <a:srgbClr val="FF0000"/>
                          </a:solidFill>
                          <a:latin typeface="Cambria Math" panose="02040503050406030204" pitchFamily="18" charset="0"/>
                        </a:rPr>
                      </m:ctrlPr>
                    </m:sSupPr>
                    <m:e>
                      <m:r>
                        <a:rPr lang="en-US" sz="1400" i="0">
                          <a:solidFill>
                            <a:srgbClr val="FF0000"/>
                          </a:solidFill>
                          <a:latin typeface="Cambria Math" panose="02040503050406030204" pitchFamily="18" charset="0"/>
                        </a:rPr>
                        <m:t>ⅇ</m:t>
                      </m:r>
                    </m:e>
                    <m:sup>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r>
                    <a:rPr lang="en-US" sz="1400" i="1">
                      <a:solidFill>
                        <a:srgbClr val="FF0000"/>
                      </a:solidFill>
                      <a:latin typeface="Cambria Math" panose="02040503050406030204" pitchFamily="18" charset="0"/>
                    </a:rPr>
                    <m:t>𝑁</m:t>
                  </m:r>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2</m:t>
                          </m:r>
                        </m:sub>
                      </m:sSub>
                    </m:e>
                  </m:d>
                </m:oMath>
              </a14:m>
              <a:r>
                <a:rPr lang="en-US" sz="1400">
                  <a:solidFill>
                    <a:srgbClr val="FF0000"/>
                  </a:solidFill>
                </a:rPr>
                <a:t> *.01</a:t>
              </a:r>
            </a:p>
          </xdr:txBody>
        </xdr:sp>
      </mc:Choice>
      <mc:Fallback xmlns="">
        <xdr:sp macro="" textlink="">
          <xdr:nvSpPr>
            <xdr:cNvPr id="28" name="TextBox 27">
              <a:extLst>
                <a:ext uri="{FF2B5EF4-FFF2-40B4-BE49-F238E27FC236}">
                  <a16:creationId xmlns:a16="http://schemas.microsoft.com/office/drawing/2014/main" id="{594889A3-7653-43C4-B620-D931E78606B4}"/>
                </a:ext>
              </a:extLst>
            </xdr:cNvPr>
            <xdr:cNvSpPr txBox="1"/>
          </xdr:nvSpPr>
          <xdr:spPr>
            <a:xfrm>
              <a:off x="947737" y="16835437"/>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ℎ𝑜</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𝑐𝑎𝑙𝑙)</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𝑋</a:t>
              </a:r>
              <a:r>
                <a:rPr lang="en-US" sz="1400" i="0">
                  <a:solidFill>
                    <a:srgbClr val="FF0000"/>
                  </a:solidFill>
                  <a:latin typeface="Cambria Math" panose="02040503050406030204" pitchFamily="18" charset="0"/>
                </a:rPr>
                <a:t>𝑇ⅇ^(−</a:t>
              </a:r>
              <a:r>
                <a:rPr lang="en-US" sz="1400" b="0" i="0">
                  <a:solidFill>
                    <a:srgbClr val="FF0000"/>
                  </a:solidFill>
                  <a:latin typeface="Cambria Math" panose="02040503050406030204" pitchFamily="18" charset="0"/>
                </a:rPr>
                <a:t>𝑟𝑇) </a:t>
              </a:r>
              <a:r>
                <a:rPr lang="en-US" sz="1400" i="0">
                  <a:solidFill>
                    <a:srgbClr val="FF0000"/>
                  </a:solidFill>
                  <a:latin typeface="Cambria Math" panose="02040503050406030204" pitchFamily="18" charset="0"/>
                </a:rPr>
                <a:t>𝑁(𝑑_2 )</a:t>
              </a:r>
              <a:r>
                <a:rPr lang="en-US" sz="1400">
                  <a:solidFill>
                    <a:srgbClr val="FF0000"/>
                  </a:solidFill>
                </a:rPr>
                <a:t> *.01</a:t>
              </a:r>
            </a:p>
          </xdr:txBody>
        </xdr:sp>
      </mc:Fallback>
    </mc:AlternateContent>
    <xdr:clientData/>
  </xdr:oneCellAnchor>
  <xdr:oneCellAnchor>
    <xdr:from>
      <xdr:col>1</xdr:col>
      <xdr:colOff>952500</xdr:colOff>
      <xdr:row>62</xdr:row>
      <xdr:rowOff>133350</xdr:rowOff>
    </xdr:from>
    <xdr:ext cx="4414838" cy="223203"/>
    <mc:AlternateContent xmlns:mc="http://schemas.openxmlformats.org/markup-compatibility/2006" xmlns:a14="http://schemas.microsoft.com/office/drawing/2010/main">
      <mc:Choice Requires="a14">
        <xdr:sp macro="" textlink="">
          <xdr:nvSpPr>
            <xdr:cNvPr id="31" name="TextBox 30">
              <a:extLst>
                <a:ext uri="{FF2B5EF4-FFF2-40B4-BE49-F238E27FC236}">
                  <a16:creationId xmlns:a16="http://schemas.microsoft.com/office/drawing/2014/main" id="{A7A28B9A-0B9D-4429-BAA8-E04A757A52DF}"/>
                </a:ext>
              </a:extLst>
            </xdr:cNvPr>
            <xdr:cNvSpPr txBox="1"/>
          </xdr:nvSpPr>
          <xdr:spPr>
            <a:xfrm>
              <a:off x="952500" y="14544675"/>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n-US" sz="140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h𝑜</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𝑝𝑢𝑡</m:t>
                      </m:r>
                    </m:e>
                  </m:d>
                  <m:r>
                    <a:rPr lang="en-US" sz="1400" i="0">
                      <a:solidFill>
                        <a:srgbClr val="FF0000"/>
                      </a:solidFill>
                      <a:latin typeface="Cambria Math" panose="02040503050406030204" pitchFamily="18" charset="0"/>
                    </a:rPr>
                    <m:t>=</m:t>
                  </m:r>
                  <m:r>
                    <a:rPr lang="en-US" sz="1400" b="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𝑋</m:t>
                  </m:r>
                  <m:r>
                    <a:rPr lang="en-US" sz="1400" i="1">
                      <a:solidFill>
                        <a:srgbClr val="FF0000"/>
                      </a:solidFill>
                      <a:latin typeface="Cambria Math" panose="02040503050406030204" pitchFamily="18" charset="0"/>
                    </a:rPr>
                    <m:t>𝑇</m:t>
                  </m:r>
                  <m:sSup>
                    <m:sSupPr>
                      <m:ctrlPr>
                        <a:rPr lang="en-US" sz="1400" i="1">
                          <a:solidFill>
                            <a:srgbClr val="FF0000"/>
                          </a:solidFill>
                          <a:latin typeface="Cambria Math" panose="02040503050406030204" pitchFamily="18" charset="0"/>
                        </a:rPr>
                      </m:ctrlPr>
                    </m:sSupPr>
                    <m:e>
                      <m:r>
                        <a:rPr lang="en-US" sz="1400" i="0">
                          <a:solidFill>
                            <a:srgbClr val="FF0000"/>
                          </a:solidFill>
                          <a:latin typeface="Cambria Math" panose="02040503050406030204" pitchFamily="18" charset="0"/>
                        </a:rPr>
                        <m:t>ⅇ</m:t>
                      </m:r>
                    </m:e>
                    <m:sup>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r>
                    <a:rPr lang="en-US" sz="1400" i="1">
                      <a:solidFill>
                        <a:srgbClr val="FF0000"/>
                      </a:solidFill>
                      <a:latin typeface="Cambria Math" panose="02040503050406030204" pitchFamily="18" charset="0"/>
                    </a:rPr>
                    <m:t>𝑁</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m:t>
                      </m:r>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2</m:t>
                          </m:r>
                        </m:sub>
                      </m:sSub>
                    </m:e>
                  </m:d>
                </m:oMath>
              </a14:m>
              <a:r>
                <a:rPr lang="en-US" sz="1400">
                  <a:solidFill>
                    <a:srgbClr val="FF0000"/>
                  </a:solidFill>
                </a:rPr>
                <a:t> *.01</a:t>
              </a:r>
            </a:p>
          </xdr:txBody>
        </xdr:sp>
      </mc:Choice>
      <mc:Fallback xmlns="">
        <xdr:sp macro="" textlink="">
          <xdr:nvSpPr>
            <xdr:cNvPr id="31" name="TextBox 30">
              <a:extLst>
                <a:ext uri="{FF2B5EF4-FFF2-40B4-BE49-F238E27FC236}">
                  <a16:creationId xmlns:a16="http://schemas.microsoft.com/office/drawing/2014/main" id="{A7A28B9A-0B9D-4429-BAA8-E04A757A52DF}"/>
                </a:ext>
              </a:extLst>
            </xdr:cNvPr>
            <xdr:cNvSpPr txBox="1"/>
          </xdr:nvSpPr>
          <xdr:spPr>
            <a:xfrm>
              <a:off x="952500" y="14544675"/>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ℎ𝑜</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𝑝𝑢𝑡)</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−𝑋</a:t>
              </a:r>
              <a:r>
                <a:rPr lang="en-US" sz="1400" i="0">
                  <a:solidFill>
                    <a:srgbClr val="FF0000"/>
                  </a:solidFill>
                  <a:latin typeface="Cambria Math" panose="02040503050406030204" pitchFamily="18" charset="0"/>
                </a:rPr>
                <a:t>𝑇ⅇ^(−</a:t>
              </a:r>
              <a:r>
                <a:rPr lang="en-US" sz="1400" b="0" i="0">
                  <a:solidFill>
                    <a:srgbClr val="FF0000"/>
                  </a:solidFill>
                  <a:latin typeface="Cambria Math" panose="02040503050406030204" pitchFamily="18" charset="0"/>
                </a:rPr>
                <a:t>𝑟𝑇) </a:t>
              </a:r>
              <a:r>
                <a:rPr lang="en-US" sz="1400" i="0">
                  <a:solidFill>
                    <a:srgbClr val="FF0000"/>
                  </a:solidFill>
                  <a:latin typeface="Cambria Math" panose="02040503050406030204" pitchFamily="18" charset="0"/>
                </a:rPr>
                <a:t>𝑁(</a:t>
              </a:r>
              <a:r>
                <a:rPr lang="en-US" sz="1400" b="0" i="0">
                  <a:solidFill>
                    <a:srgbClr val="FF0000"/>
                  </a:solidFill>
                  <a:latin typeface="Cambria Math" panose="02040503050406030204" pitchFamily="18" charset="0"/>
                </a:rPr>
                <a:t>−</a:t>
              </a:r>
              <a:r>
                <a:rPr lang="en-US" sz="1400" i="0">
                  <a:solidFill>
                    <a:srgbClr val="FF0000"/>
                  </a:solidFill>
                  <a:latin typeface="Cambria Math" panose="02040503050406030204" pitchFamily="18" charset="0"/>
                </a:rPr>
                <a:t>𝑑_2 )</a:t>
              </a:r>
              <a:r>
                <a:rPr lang="en-US" sz="1400">
                  <a:solidFill>
                    <a:srgbClr val="FF0000"/>
                  </a:solidFill>
                </a:rPr>
                <a:t> *.01</a:t>
              </a:r>
            </a:p>
          </xdr:txBody>
        </xdr:sp>
      </mc:Fallback>
    </mc:AlternateContent>
    <xdr:clientData/>
  </xdr:oneCellAnchor>
  <xdr:oneCellAnchor>
    <xdr:from>
      <xdr:col>1</xdr:col>
      <xdr:colOff>1484281</xdr:colOff>
      <xdr:row>74</xdr:row>
      <xdr:rowOff>13175</xdr:rowOff>
    </xdr:from>
    <xdr:ext cx="5383244" cy="501175"/>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33A14F7D-6FC4-4E17-989C-0FBDADA8113C}"/>
                </a:ext>
              </a:extLst>
            </xdr:cNvPr>
            <xdr:cNvSpPr txBox="1"/>
          </xdr:nvSpPr>
          <xdr:spPr>
            <a:xfrm>
              <a:off x="1484281" y="17624900"/>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l-GR" sz="1400" b="0" i="1">
                      <a:solidFill>
                        <a:srgbClr val="FF0000"/>
                      </a:solidFill>
                      <a:latin typeface="Cambria Math" panose="02040503050406030204" pitchFamily="18" charset="0"/>
                    </a:rPr>
                    <m:t>𝜃</m:t>
                  </m:r>
                  <m:r>
                    <a:rPr lang="el-GR" sz="1400" b="0" i="1">
                      <a:solidFill>
                        <a:srgbClr val="FF0000"/>
                      </a:solidFill>
                      <a:latin typeface="Cambria Math" panose="02040503050406030204" pitchFamily="18" charset="0"/>
                    </a:rPr>
                    <m:t>𝐶</m:t>
                  </m:r>
                  <m:r>
                    <a:rPr lang="el-GR" sz="1400" b="0" i="1">
                      <a:solidFill>
                        <a:srgbClr val="FF0000"/>
                      </a:solidFill>
                      <a:latin typeface="Cambria Math" panose="02040503050406030204" pitchFamily="18" charset="0"/>
                    </a:rPr>
                    <m:t>=−</m:t>
                  </m:r>
                  <m:f>
                    <m:fPr>
                      <m:ctrlPr>
                        <a:rPr lang="el-GR" sz="1400" b="0" i="1">
                          <a:solidFill>
                            <a:srgbClr val="FF0000"/>
                          </a:solidFill>
                          <a:latin typeface="Cambria Math" panose="02040503050406030204" pitchFamily="18" charset="0"/>
                        </a:rPr>
                      </m:ctrlPr>
                    </m:fPr>
                    <m:num>
                      <m:sSub>
                        <m:sSubPr>
                          <m:ctrlPr>
                            <a:rPr lang="el-GR" sz="1400" b="0" i="1">
                              <a:solidFill>
                                <a:srgbClr val="FF0000"/>
                              </a:solidFill>
                              <a:latin typeface="Cambria Math" panose="02040503050406030204" pitchFamily="18" charset="0"/>
                            </a:rPr>
                          </m:ctrlPr>
                        </m:sSubPr>
                        <m:e>
                          <m:r>
                            <a:rPr lang="el-GR" sz="1400" b="0" i="1" baseline="0">
                              <a:solidFill>
                                <a:srgbClr val="FF0000"/>
                              </a:solidFill>
                              <a:latin typeface="Cambria Math" panose="02040503050406030204" pitchFamily="18" charset="0"/>
                            </a:rPr>
                            <m:t>𝑠</m:t>
                          </m:r>
                        </m:e>
                        <m:sub>
                          <m:r>
                            <a:rPr lang="el-GR" sz="1400" b="0" i="1">
                              <a:solidFill>
                                <a:srgbClr val="FF0000"/>
                              </a:solidFill>
                              <a:latin typeface="Cambria Math" panose="02040503050406030204" pitchFamily="18" charset="0"/>
                            </a:rPr>
                            <m:t>0</m:t>
                          </m:r>
                        </m:sub>
                      </m:sSub>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𝑁</m:t>
                          </m:r>
                        </m:e>
                        <m:sup>
                          <m:r>
                            <a:rPr lang="el-GR" sz="1400" b="0" i="1">
                              <a:solidFill>
                                <a:srgbClr val="FF0000"/>
                              </a:solidFill>
                              <a:latin typeface="Cambria Math" panose="02040503050406030204" pitchFamily="18" charset="0"/>
                            </a:rPr>
                            <m:t>′</m:t>
                          </m:r>
                        </m:sup>
                      </m:sSup>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ⅆ</m:t>
                              </m:r>
                            </m:e>
                            <m:sub>
                              <m:r>
                                <a:rPr lang="el-GR" sz="1400" b="0" i="1">
                                  <a:solidFill>
                                    <a:srgbClr val="FF0000"/>
                                  </a:solidFill>
                                  <a:latin typeface="Cambria Math" panose="02040503050406030204" pitchFamily="18" charset="0"/>
                                </a:rPr>
                                <m:t>1</m:t>
                              </m:r>
                            </m:sub>
                          </m:sSub>
                        </m:e>
                      </m:d>
                      <m:r>
                        <m:rPr>
                          <m:sty m:val="p"/>
                        </m:rPr>
                        <a:rPr lang="el-GR" sz="1400" b="0" i="1">
                          <a:solidFill>
                            <a:srgbClr val="FF0000"/>
                          </a:solidFill>
                          <a:latin typeface="Cambria Math" panose="02040503050406030204" pitchFamily="18" charset="0"/>
                        </a:rPr>
                        <m:t>σ</m:t>
                      </m:r>
                    </m:num>
                    <m:den>
                      <m:r>
                        <a:rPr lang="el-GR" sz="1400" b="0" i="1">
                          <a:solidFill>
                            <a:srgbClr val="FF0000"/>
                          </a:solidFill>
                          <a:latin typeface="Cambria Math" panose="02040503050406030204" pitchFamily="18" charset="0"/>
                        </a:rPr>
                        <m:t>2</m:t>
                      </m:r>
                      <m:rad>
                        <m:radPr>
                          <m:degHide m:val="on"/>
                          <m:ctrlPr>
                            <a:rPr lang="el-GR" sz="1400" b="0" i="1">
                              <a:solidFill>
                                <a:srgbClr val="FF0000"/>
                              </a:solidFill>
                              <a:latin typeface="Cambria Math" panose="02040503050406030204" pitchFamily="18" charset="0"/>
                            </a:rPr>
                          </m:ctrlPr>
                        </m:radPr>
                        <m:deg/>
                        <m:e>
                          <m:r>
                            <a:rPr lang="el-GR" sz="1400" b="0" i="1">
                              <a:solidFill>
                                <a:srgbClr val="FF0000"/>
                              </a:solidFill>
                              <a:latin typeface="Cambria Math" panose="02040503050406030204" pitchFamily="18" charset="0"/>
                            </a:rPr>
                            <m:t>𝑇</m:t>
                          </m:r>
                        </m:e>
                      </m:rad>
                    </m:den>
                  </m:f>
                  <m:r>
                    <a:rPr lang="en-US"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𝑞𝑆</m:t>
                  </m:r>
                  <m:r>
                    <a:rPr lang="en-US" sz="1400" b="0" i="1" baseline="-25000">
                      <a:solidFill>
                        <a:srgbClr val="FF0000"/>
                      </a:solidFill>
                      <a:latin typeface="Cambria Math" panose="02040503050406030204" pitchFamily="18" charset="0"/>
                    </a:rPr>
                    <m:t>0</m:t>
                  </m:r>
                  <m:r>
                    <a:rPr lang="en-US" sz="1400" b="0" i="1">
                      <a:solidFill>
                        <a:srgbClr val="FF0000"/>
                      </a:solidFill>
                      <a:latin typeface="Cambria Math" panose="02040503050406030204" pitchFamily="18" charset="0"/>
                    </a:rPr>
                    <m:t>𝑁</m:t>
                  </m:r>
                  <m:d>
                    <m:dPr>
                      <m:ctrlPr>
                        <a:rPr lang="en-US" sz="1400" b="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𝑑</m:t>
                      </m:r>
                      <m:r>
                        <a:rPr lang="en-US" sz="1400" b="0" i="1" baseline="-25000">
                          <a:solidFill>
                            <a:srgbClr val="FF0000"/>
                          </a:solidFill>
                          <a:latin typeface="Cambria Math" panose="02040503050406030204" pitchFamily="18" charset="0"/>
                        </a:rPr>
                        <m:t>1</m:t>
                      </m:r>
                    </m:e>
                  </m:d>
                  <m:r>
                    <a:rPr lang="en-US" sz="1400" b="0" i="1">
                      <a:solidFill>
                        <a:srgbClr val="FF0000"/>
                      </a:solidFill>
                      <a:latin typeface="Cambria Math" panose="02040503050406030204" pitchFamily="18" charset="0"/>
                    </a:rPr>
                    <m:t>𝑒</m:t>
                  </m:r>
                  <m:r>
                    <a:rPr lang="en-US" sz="1400" b="0" i="1" baseline="30000">
                      <a:solidFill>
                        <a:srgbClr val="FF0000"/>
                      </a:solidFill>
                      <a:latin typeface="Cambria Math" panose="02040503050406030204" pitchFamily="18" charset="0"/>
                    </a:rPr>
                    <m:t>−</m:t>
                  </m:r>
                  <m:r>
                    <a:rPr lang="en-US" sz="1400" b="0" i="1" baseline="30000">
                      <a:solidFill>
                        <a:srgbClr val="FF0000"/>
                      </a:solidFill>
                      <a:latin typeface="Cambria Math" panose="02040503050406030204" pitchFamily="18" charset="0"/>
                    </a:rPr>
                    <m:t>𝑞𝑇</m:t>
                  </m:r>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𝑋</m:t>
                  </m:r>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ⅇ</m:t>
                      </m:r>
                    </m:e>
                    <m:sup>
                      <m:r>
                        <a:rPr lang="el-GR"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d>
                    <m:dPr>
                      <m:ctrlPr>
                        <a:rPr lang="el-GR" sz="1400" b="0" i="1">
                          <a:solidFill>
                            <a:srgbClr val="FF0000"/>
                          </a:solidFill>
                          <a:latin typeface="Cambria Math" panose="02040503050406030204" pitchFamily="18" charset="0"/>
                        </a:rPr>
                      </m:ctrlPr>
                    </m:dPr>
                    <m:e>
                      <m:r>
                        <a:rPr lang="el-GR" sz="1400" b="0" i="1">
                          <a:solidFill>
                            <a:srgbClr val="FF0000"/>
                          </a:solidFill>
                          <a:latin typeface="Cambria Math" panose="02040503050406030204" pitchFamily="18" charset="0"/>
                        </a:rPr>
                        <m:t>𝑁</m:t>
                      </m:r>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𝑑</m:t>
                              </m:r>
                            </m:e>
                            <m:sub>
                              <m:r>
                                <a:rPr lang="el-GR" sz="1400" b="0" i="1">
                                  <a:solidFill>
                                    <a:srgbClr val="FF0000"/>
                                  </a:solidFill>
                                  <a:latin typeface="Cambria Math" panose="02040503050406030204" pitchFamily="18" charset="0"/>
                                </a:rPr>
                                <m:t>2</m:t>
                              </m:r>
                            </m:sub>
                          </m:sSub>
                        </m:e>
                      </m:d>
                    </m:e>
                  </m:d>
                </m:oMath>
              </a14:m>
              <a:r>
                <a:rPr lang="en-US" sz="1400">
                  <a:solidFill>
                    <a:srgbClr val="FF0000"/>
                  </a:solidFill>
                </a:rPr>
                <a:t> / 365</a:t>
              </a:r>
            </a:p>
          </xdr:txBody>
        </xdr:sp>
      </mc:Choice>
      <mc:Fallback xmlns="">
        <xdr:sp macro="" textlink="">
          <xdr:nvSpPr>
            <xdr:cNvPr id="32" name="TextBox 31">
              <a:extLst>
                <a:ext uri="{FF2B5EF4-FFF2-40B4-BE49-F238E27FC236}">
                  <a16:creationId xmlns:a16="http://schemas.microsoft.com/office/drawing/2014/main" id="{33A14F7D-6FC4-4E17-989C-0FBDADA8113C}"/>
                </a:ext>
              </a:extLst>
            </xdr:cNvPr>
            <xdr:cNvSpPr txBox="1"/>
          </xdr:nvSpPr>
          <xdr:spPr>
            <a:xfrm>
              <a:off x="1484281" y="17624900"/>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400" b="0" i="0">
                  <a:solidFill>
                    <a:srgbClr val="FF0000"/>
                  </a:solidFill>
                  <a:latin typeface="Cambria Math" panose="02040503050406030204" pitchFamily="18" charset="0"/>
                </a:rPr>
                <a:t>𝜃𝐶=−(</a:t>
              </a:r>
              <a:r>
                <a:rPr lang="el-GR" sz="1400" b="0" i="0" baseline="0">
                  <a:solidFill>
                    <a:srgbClr val="FF0000"/>
                  </a:solidFill>
                  <a:latin typeface="Cambria Math" panose="02040503050406030204" pitchFamily="18" charset="0"/>
                </a:rPr>
                <a:t>𝑠_</a:t>
              </a:r>
              <a:r>
                <a:rPr lang="el-GR" sz="1400" b="0" i="0">
                  <a:solidFill>
                    <a:srgbClr val="FF0000"/>
                  </a:solidFill>
                  <a:latin typeface="Cambria Math" panose="02040503050406030204" pitchFamily="18" charset="0"/>
                </a:rPr>
                <a:t>0 𝑁^′ (ⅆ_1 )σ)/(2√𝑇)</a:t>
              </a:r>
              <a:r>
                <a:rPr lang="en-US" sz="1400" b="0" i="0">
                  <a:solidFill>
                    <a:srgbClr val="FF0000"/>
                  </a:solidFill>
                  <a:latin typeface="Cambria Math" panose="02040503050406030204" pitchFamily="18" charset="0"/>
                </a:rPr>
                <a:t>+𝑞𝑆</a:t>
              </a:r>
              <a:r>
                <a:rPr lang="en-US" sz="1400" b="0" i="0" baseline="-25000">
                  <a:solidFill>
                    <a:srgbClr val="FF0000"/>
                  </a:solidFill>
                  <a:latin typeface="Cambria Math" panose="02040503050406030204" pitchFamily="18" charset="0"/>
                </a:rPr>
                <a:t>0</a:t>
              </a:r>
              <a:r>
                <a:rPr lang="en-US" sz="1400" b="0" i="0">
                  <a:solidFill>
                    <a:srgbClr val="FF0000"/>
                  </a:solidFill>
                  <a:latin typeface="Cambria Math" panose="02040503050406030204" pitchFamily="18" charset="0"/>
                </a:rPr>
                <a:t>𝑁(𝑑</a:t>
              </a:r>
              <a:r>
                <a:rPr lang="en-US" sz="1400" b="0" i="0" baseline="-25000">
                  <a:solidFill>
                    <a:srgbClr val="FF0000"/>
                  </a:solidFill>
                  <a:latin typeface="Cambria Math" panose="02040503050406030204" pitchFamily="18" charset="0"/>
                </a:rPr>
                <a:t>1)</a:t>
              </a:r>
              <a:r>
                <a:rPr lang="en-US" sz="1400" b="0" i="0">
                  <a:solidFill>
                    <a:srgbClr val="FF0000"/>
                  </a:solidFill>
                  <a:latin typeface="Cambria Math" panose="02040503050406030204" pitchFamily="18" charset="0"/>
                </a:rPr>
                <a:t>𝑒</a:t>
              </a:r>
              <a:r>
                <a:rPr lang="en-US" sz="1400" b="0" i="0" baseline="30000">
                  <a:solidFill>
                    <a:srgbClr val="FF0000"/>
                  </a:solidFill>
                  <a:latin typeface="Cambria Math" panose="02040503050406030204" pitchFamily="18" charset="0"/>
                </a:rPr>
                <a:t>−𝑞𝑇</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𝑋</a:t>
              </a:r>
              <a:r>
                <a:rPr lang="el-GR" sz="1400" b="0" i="0">
                  <a:solidFill>
                    <a:srgbClr val="FF0000"/>
                  </a:solidFill>
                  <a:latin typeface="Cambria Math" panose="02040503050406030204" pitchFamily="18" charset="0"/>
                </a:rPr>
                <a:t>ⅇ^(−</a:t>
              </a:r>
              <a:r>
                <a:rPr lang="en-US" sz="1400" b="0" i="0">
                  <a:solidFill>
                    <a:srgbClr val="FF0000"/>
                  </a:solidFill>
                  <a:latin typeface="Cambria Math" panose="02040503050406030204" pitchFamily="18" charset="0"/>
                </a:rPr>
                <a:t>𝑟𝑇</a:t>
              </a:r>
              <a:r>
                <a:rPr lang="el-GR" sz="1400" b="0" i="0">
                  <a:solidFill>
                    <a:srgbClr val="FF0000"/>
                  </a:solidFill>
                  <a:latin typeface="Cambria Math" panose="02040503050406030204" pitchFamily="18" charset="0"/>
                </a:rPr>
                <a:t>) (𝑁(𝑑_2 ))</a:t>
              </a:r>
              <a:r>
                <a:rPr lang="en-US" sz="1400">
                  <a:solidFill>
                    <a:srgbClr val="FF0000"/>
                  </a:solidFill>
                </a:rPr>
                <a:t> / 365</a:t>
              </a:r>
            </a:p>
          </xdr:txBody>
        </xdr:sp>
      </mc:Fallback>
    </mc:AlternateContent>
    <xdr:clientData/>
  </xdr:oneCellAnchor>
  <xdr:oneCellAnchor>
    <xdr:from>
      <xdr:col>1</xdr:col>
      <xdr:colOff>1276350</xdr:colOff>
      <xdr:row>77</xdr:row>
      <xdr:rowOff>247650</xdr:rowOff>
    </xdr:from>
    <xdr:ext cx="5383244" cy="50117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2C29DEA-661A-4594-AC7E-2DA40EB22529}"/>
                </a:ext>
              </a:extLst>
            </xdr:cNvPr>
            <xdr:cNvSpPr txBox="1"/>
          </xdr:nvSpPr>
          <xdr:spPr>
            <a:xfrm>
              <a:off x="1276350" y="1865947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l-GR" sz="1400" b="0" i="1">
                      <a:solidFill>
                        <a:srgbClr val="FF0000"/>
                      </a:solidFill>
                      <a:latin typeface="Cambria Math" panose="02040503050406030204" pitchFamily="18" charset="0"/>
                    </a:rPr>
                    <m:t>𝜃</m:t>
                  </m:r>
                  <m:r>
                    <a:rPr lang="en-US" sz="1400" b="0" i="1">
                      <a:solidFill>
                        <a:srgbClr val="FF0000"/>
                      </a:solidFill>
                      <a:latin typeface="Cambria Math" panose="02040503050406030204" pitchFamily="18" charset="0"/>
                    </a:rPr>
                    <m:t>𝑃</m:t>
                  </m:r>
                  <m:r>
                    <a:rPr lang="el-GR" sz="1400" b="0" i="1">
                      <a:solidFill>
                        <a:srgbClr val="FF0000"/>
                      </a:solidFill>
                      <a:latin typeface="Cambria Math" panose="02040503050406030204" pitchFamily="18" charset="0"/>
                    </a:rPr>
                    <m:t>=−</m:t>
                  </m:r>
                  <m:f>
                    <m:fPr>
                      <m:ctrlPr>
                        <a:rPr lang="el-GR" sz="1400" b="0" i="1">
                          <a:solidFill>
                            <a:srgbClr val="FF0000"/>
                          </a:solidFill>
                          <a:latin typeface="Cambria Math" panose="02040503050406030204" pitchFamily="18" charset="0"/>
                        </a:rPr>
                      </m:ctrlPr>
                    </m:fPr>
                    <m:num>
                      <m:sSub>
                        <m:sSubPr>
                          <m:ctrlPr>
                            <a:rPr lang="el-GR" sz="1400" b="0" i="1">
                              <a:solidFill>
                                <a:srgbClr val="FF0000"/>
                              </a:solidFill>
                              <a:latin typeface="Cambria Math" panose="02040503050406030204" pitchFamily="18" charset="0"/>
                            </a:rPr>
                          </m:ctrlPr>
                        </m:sSubPr>
                        <m:e>
                          <m:r>
                            <a:rPr lang="el-GR" sz="1400" b="0" i="1" baseline="0">
                              <a:solidFill>
                                <a:srgbClr val="FF0000"/>
                              </a:solidFill>
                              <a:latin typeface="Cambria Math" panose="02040503050406030204" pitchFamily="18" charset="0"/>
                            </a:rPr>
                            <m:t>𝑠</m:t>
                          </m:r>
                        </m:e>
                        <m:sub>
                          <m:r>
                            <a:rPr lang="el-GR" sz="1400" b="0" i="1">
                              <a:solidFill>
                                <a:srgbClr val="FF0000"/>
                              </a:solidFill>
                              <a:latin typeface="Cambria Math" panose="02040503050406030204" pitchFamily="18" charset="0"/>
                            </a:rPr>
                            <m:t>0</m:t>
                          </m:r>
                        </m:sub>
                      </m:sSub>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𝑁</m:t>
                          </m:r>
                        </m:e>
                        <m:sup>
                          <m:r>
                            <a:rPr lang="el-GR" sz="1400" b="0" i="1">
                              <a:solidFill>
                                <a:srgbClr val="FF0000"/>
                              </a:solidFill>
                              <a:latin typeface="Cambria Math" panose="02040503050406030204" pitchFamily="18" charset="0"/>
                            </a:rPr>
                            <m:t>′</m:t>
                          </m:r>
                        </m:sup>
                      </m:sSup>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l-GR" sz="1400" b="0" i="1">
                                  <a:solidFill>
                                    <a:srgbClr val="FF0000"/>
                                  </a:solidFill>
                                  <a:latin typeface="Cambria Math" panose="02040503050406030204" pitchFamily="18" charset="0"/>
                                </a:rPr>
                                <m:t>ⅆ</m:t>
                              </m:r>
                            </m:e>
                            <m:sub>
                              <m:r>
                                <a:rPr lang="el-GR" sz="1400" b="0" i="1">
                                  <a:solidFill>
                                    <a:srgbClr val="FF0000"/>
                                  </a:solidFill>
                                  <a:latin typeface="Cambria Math" panose="02040503050406030204" pitchFamily="18" charset="0"/>
                                </a:rPr>
                                <m:t>1</m:t>
                              </m:r>
                            </m:sub>
                          </m:sSub>
                        </m:e>
                      </m:d>
                      <m:r>
                        <m:rPr>
                          <m:sty m:val="p"/>
                        </m:rPr>
                        <a:rPr lang="el-GR" sz="1400" b="0" i="1">
                          <a:solidFill>
                            <a:srgbClr val="FF0000"/>
                          </a:solidFill>
                          <a:latin typeface="Cambria Math" panose="02040503050406030204" pitchFamily="18" charset="0"/>
                        </a:rPr>
                        <m:t>σ</m:t>
                      </m:r>
                    </m:num>
                    <m:den>
                      <m:r>
                        <a:rPr lang="el-GR" sz="1400" b="0" i="1">
                          <a:solidFill>
                            <a:srgbClr val="FF0000"/>
                          </a:solidFill>
                          <a:latin typeface="Cambria Math" panose="02040503050406030204" pitchFamily="18" charset="0"/>
                        </a:rPr>
                        <m:t>2</m:t>
                      </m:r>
                      <m:rad>
                        <m:radPr>
                          <m:degHide m:val="on"/>
                          <m:ctrlPr>
                            <a:rPr lang="el-GR" sz="1400" b="0" i="1">
                              <a:solidFill>
                                <a:srgbClr val="FF0000"/>
                              </a:solidFill>
                              <a:latin typeface="Cambria Math" panose="02040503050406030204" pitchFamily="18" charset="0"/>
                            </a:rPr>
                          </m:ctrlPr>
                        </m:radPr>
                        <m:deg/>
                        <m:e>
                          <m:r>
                            <a:rPr lang="el-GR" sz="1400" b="0" i="1">
                              <a:solidFill>
                                <a:srgbClr val="FF0000"/>
                              </a:solidFill>
                              <a:latin typeface="Cambria Math" panose="02040503050406030204" pitchFamily="18" charset="0"/>
                            </a:rPr>
                            <m:t>𝑇</m:t>
                          </m:r>
                        </m:e>
                      </m:rad>
                    </m:den>
                  </m:f>
                  <m:r>
                    <a:rPr lang="en-US" sz="1400" b="0" i="1">
                      <a:solidFill>
                        <a:srgbClr val="FF0000"/>
                      </a:solidFill>
                      <a:latin typeface="Cambria Math" panose="02040503050406030204" pitchFamily="18" charset="0"/>
                    </a:rPr>
                    <m:t> −</m:t>
                  </m:r>
                  <m:r>
                    <a:rPr lang="en-US" sz="1400" b="0" i="1">
                      <a:solidFill>
                        <a:srgbClr val="FF0000"/>
                      </a:solidFill>
                      <a:latin typeface="Cambria Math" panose="02040503050406030204" pitchFamily="18" charset="0"/>
                    </a:rPr>
                    <m:t>𝑞𝑆</m:t>
                  </m:r>
                  <m:r>
                    <a:rPr lang="en-US" sz="1400" b="0" i="1" baseline="-25000">
                      <a:solidFill>
                        <a:srgbClr val="FF0000"/>
                      </a:solidFill>
                      <a:latin typeface="Cambria Math" panose="02040503050406030204" pitchFamily="18" charset="0"/>
                    </a:rPr>
                    <m:t>0</m:t>
                  </m:r>
                  <m:r>
                    <a:rPr lang="en-US" sz="1400" b="0" i="1">
                      <a:solidFill>
                        <a:srgbClr val="FF0000"/>
                      </a:solidFill>
                      <a:latin typeface="Cambria Math" panose="02040503050406030204" pitchFamily="18" charset="0"/>
                    </a:rPr>
                    <m:t>𝑁</m:t>
                  </m:r>
                  <m:d>
                    <m:dPr>
                      <m:ctrlPr>
                        <a:rPr lang="en-US" sz="1400" b="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𝑑</m:t>
                      </m:r>
                      <m:r>
                        <a:rPr lang="en-US" sz="1400" b="0" i="1" baseline="-25000">
                          <a:solidFill>
                            <a:srgbClr val="FF0000"/>
                          </a:solidFill>
                          <a:latin typeface="Cambria Math" panose="02040503050406030204" pitchFamily="18" charset="0"/>
                        </a:rPr>
                        <m:t>1</m:t>
                      </m:r>
                    </m:e>
                  </m:d>
                  <m:r>
                    <a:rPr lang="en-US" sz="1400" b="0" i="1">
                      <a:solidFill>
                        <a:srgbClr val="FF0000"/>
                      </a:solidFill>
                      <a:latin typeface="Cambria Math" panose="02040503050406030204" pitchFamily="18" charset="0"/>
                    </a:rPr>
                    <m:t>𝑒</m:t>
                  </m:r>
                  <m:r>
                    <a:rPr lang="en-US" sz="1400" b="0" i="1" baseline="30000">
                      <a:solidFill>
                        <a:srgbClr val="FF0000"/>
                      </a:solidFill>
                      <a:latin typeface="Cambria Math" panose="02040503050406030204" pitchFamily="18" charset="0"/>
                    </a:rPr>
                    <m:t>−</m:t>
                  </m:r>
                  <m:r>
                    <a:rPr lang="en-US" sz="1400" b="0" i="1" baseline="30000">
                      <a:solidFill>
                        <a:srgbClr val="FF0000"/>
                      </a:solidFill>
                      <a:latin typeface="Cambria Math" panose="02040503050406030204" pitchFamily="18" charset="0"/>
                    </a:rPr>
                    <m:t>𝑞𝑇</m:t>
                  </m:r>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𝑋</m:t>
                  </m:r>
                  <m:sSup>
                    <m:sSupPr>
                      <m:ctrlPr>
                        <a:rPr lang="el-GR" sz="1400" b="0" i="1">
                          <a:solidFill>
                            <a:srgbClr val="FF0000"/>
                          </a:solidFill>
                          <a:latin typeface="Cambria Math" panose="02040503050406030204" pitchFamily="18" charset="0"/>
                        </a:rPr>
                      </m:ctrlPr>
                    </m:sSupPr>
                    <m:e>
                      <m:r>
                        <a:rPr lang="el-GR" sz="1400" b="0" i="1">
                          <a:solidFill>
                            <a:srgbClr val="FF0000"/>
                          </a:solidFill>
                          <a:latin typeface="Cambria Math" panose="02040503050406030204" pitchFamily="18" charset="0"/>
                        </a:rPr>
                        <m:t>ⅇ</m:t>
                      </m:r>
                    </m:e>
                    <m:sup>
                      <m:r>
                        <a:rPr lang="el-GR" sz="1400" b="0" i="1">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d>
                    <m:dPr>
                      <m:ctrlPr>
                        <a:rPr lang="el-GR" sz="1400" b="0" i="1">
                          <a:solidFill>
                            <a:srgbClr val="FF0000"/>
                          </a:solidFill>
                          <a:latin typeface="Cambria Math" panose="02040503050406030204" pitchFamily="18" charset="0"/>
                        </a:rPr>
                      </m:ctrlPr>
                    </m:dPr>
                    <m:e>
                      <m:r>
                        <a:rPr lang="el-GR" sz="1400" b="0" i="1">
                          <a:solidFill>
                            <a:srgbClr val="FF0000"/>
                          </a:solidFill>
                          <a:latin typeface="Cambria Math" panose="02040503050406030204" pitchFamily="18" charset="0"/>
                        </a:rPr>
                        <m:t>𝑁</m:t>
                      </m:r>
                      <m:d>
                        <m:dPr>
                          <m:ctrlPr>
                            <a:rPr lang="el-GR" sz="1400" b="0" i="1">
                              <a:solidFill>
                                <a:srgbClr val="FF0000"/>
                              </a:solidFill>
                              <a:latin typeface="Cambria Math" panose="02040503050406030204" pitchFamily="18" charset="0"/>
                            </a:rPr>
                          </m:ctrlPr>
                        </m:dPr>
                        <m:e>
                          <m:sSub>
                            <m:sSubPr>
                              <m:ctrlPr>
                                <a:rPr lang="el-GR" sz="1400" b="0" i="1">
                                  <a:solidFill>
                                    <a:srgbClr val="FF0000"/>
                                  </a:solidFill>
                                  <a:latin typeface="Cambria Math" panose="02040503050406030204" pitchFamily="18" charset="0"/>
                                </a:rPr>
                              </m:ctrlPr>
                            </m:sSubPr>
                            <m:e>
                              <m:r>
                                <a:rPr lang="en-US" sz="1400" b="0" i="1">
                                  <a:solidFill>
                                    <a:srgbClr val="FF0000"/>
                                  </a:solidFill>
                                  <a:latin typeface="Cambria Math" panose="02040503050406030204" pitchFamily="18" charset="0"/>
                                </a:rPr>
                                <m:t>−</m:t>
                              </m:r>
                              <m:r>
                                <a:rPr lang="el-GR" sz="1400" b="0" i="1">
                                  <a:solidFill>
                                    <a:srgbClr val="FF0000"/>
                                  </a:solidFill>
                                  <a:latin typeface="Cambria Math" panose="02040503050406030204" pitchFamily="18" charset="0"/>
                                </a:rPr>
                                <m:t>𝑑</m:t>
                              </m:r>
                            </m:e>
                            <m:sub>
                              <m:r>
                                <a:rPr lang="el-GR" sz="1400" b="0" i="1">
                                  <a:solidFill>
                                    <a:srgbClr val="FF0000"/>
                                  </a:solidFill>
                                  <a:latin typeface="Cambria Math" panose="02040503050406030204" pitchFamily="18" charset="0"/>
                                </a:rPr>
                                <m:t>2</m:t>
                              </m:r>
                            </m:sub>
                          </m:sSub>
                        </m:e>
                      </m:d>
                    </m:e>
                  </m:d>
                </m:oMath>
              </a14:m>
              <a:r>
                <a:rPr lang="en-US" sz="1400">
                  <a:solidFill>
                    <a:srgbClr val="FF0000"/>
                  </a:solidFill>
                </a:rPr>
                <a:t>  / 365</a:t>
              </a:r>
            </a:p>
          </xdr:txBody>
        </xdr:sp>
      </mc:Choice>
      <mc:Fallback xmlns="">
        <xdr:sp macro="" textlink="">
          <xdr:nvSpPr>
            <xdr:cNvPr id="33" name="TextBox 32">
              <a:extLst>
                <a:ext uri="{FF2B5EF4-FFF2-40B4-BE49-F238E27FC236}">
                  <a16:creationId xmlns:a16="http://schemas.microsoft.com/office/drawing/2014/main" id="{62C29DEA-661A-4594-AC7E-2DA40EB22529}"/>
                </a:ext>
              </a:extLst>
            </xdr:cNvPr>
            <xdr:cNvSpPr txBox="1"/>
          </xdr:nvSpPr>
          <xdr:spPr>
            <a:xfrm>
              <a:off x="1276350" y="18659475"/>
              <a:ext cx="5383244" cy="501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l-GR" sz="1400" b="0" i="0">
                  <a:solidFill>
                    <a:srgbClr val="FF0000"/>
                  </a:solidFill>
                  <a:latin typeface="Cambria Math" panose="02040503050406030204" pitchFamily="18" charset="0"/>
                </a:rPr>
                <a:t>𝜃</a:t>
              </a:r>
              <a:r>
                <a:rPr lang="en-US" sz="1400" b="0" i="0">
                  <a:solidFill>
                    <a:srgbClr val="FF0000"/>
                  </a:solidFill>
                  <a:latin typeface="Cambria Math" panose="02040503050406030204" pitchFamily="18" charset="0"/>
                </a:rPr>
                <a:t>𝑃</a:t>
              </a:r>
              <a:r>
                <a:rPr lang="el-GR" sz="1400" b="0" i="0">
                  <a:solidFill>
                    <a:srgbClr val="FF0000"/>
                  </a:solidFill>
                  <a:latin typeface="Cambria Math" panose="02040503050406030204" pitchFamily="18" charset="0"/>
                </a:rPr>
                <a:t>=−(</a:t>
              </a:r>
              <a:r>
                <a:rPr lang="el-GR" sz="1400" b="0" i="0" baseline="0">
                  <a:solidFill>
                    <a:srgbClr val="FF0000"/>
                  </a:solidFill>
                  <a:latin typeface="Cambria Math" panose="02040503050406030204" pitchFamily="18" charset="0"/>
                </a:rPr>
                <a:t>𝑠_</a:t>
              </a:r>
              <a:r>
                <a:rPr lang="el-GR" sz="1400" b="0" i="0">
                  <a:solidFill>
                    <a:srgbClr val="FF0000"/>
                  </a:solidFill>
                  <a:latin typeface="Cambria Math" panose="02040503050406030204" pitchFamily="18" charset="0"/>
                </a:rPr>
                <a:t>0 𝑁^′ (ⅆ_1 )σ)/(2√𝑇)</a:t>
              </a:r>
              <a:r>
                <a:rPr lang="en-US" sz="1400" b="0" i="0">
                  <a:solidFill>
                    <a:srgbClr val="FF0000"/>
                  </a:solidFill>
                  <a:latin typeface="Cambria Math" panose="02040503050406030204" pitchFamily="18" charset="0"/>
                </a:rPr>
                <a:t>  −𝑞𝑆</a:t>
              </a:r>
              <a:r>
                <a:rPr lang="en-US" sz="1400" b="0" i="0" baseline="-25000">
                  <a:solidFill>
                    <a:srgbClr val="FF0000"/>
                  </a:solidFill>
                  <a:latin typeface="Cambria Math" panose="02040503050406030204" pitchFamily="18" charset="0"/>
                </a:rPr>
                <a:t>0</a:t>
              </a:r>
              <a:r>
                <a:rPr lang="en-US" sz="1400" b="0" i="0">
                  <a:solidFill>
                    <a:srgbClr val="FF0000"/>
                  </a:solidFill>
                  <a:latin typeface="Cambria Math" panose="02040503050406030204" pitchFamily="18" charset="0"/>
                </a:rPr>
                <a:t>𝑁(−𝑑</a:t>
              </a:r>
              <a:r>
                <a:rPr lang="en-US" sz="1400" b="0" i="0" baseline="-25000">
                  <a:solidFill>
                    <a:srgbClr val="FF0000"/>
                  </a:solidFill>
                  <a:latin typeface="Cambria Math" panose="02040503050406030204" pitchFamily="18" charset="0"/>
                </a:rPr>
                <a:t>1)</a:t>
              </a:r>
              <a:r>
                <a:rPr lang="en-US" sz="1400" b="0" i="0">
                  <a:solidFill>
                    <a:srgbClr val="FF0000"/>
                  </a:solidFill>
                  <a:latin typeface="Cambria Math" panose="02040503050406030204" pitchFamily="18" charset="0"/>
                </a:rPr>
                <a:t>𝑒</a:t>
              </a:r>
              <a:r>
                <a:rPr lang="en-US" sz="1400" b="0" i="0" baseline="30000">
                  <a:solidFill>
                    <a:srgbClr val="FF0000"/>
                  </a:solidFill>
                  <a:latin typeface="Cambria Math" panose="02040503050406030204" pitchFamily="18" charset="0"/>
                </a:rPr>
                <a:t>−𝑞𝑇</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𝑋</a:t>
              </a:r>
              <a:r>
                <a:rPr lang="el-GR" sz="1400" b="0" i="0">
                  <a:solidFill>
                    <a:srgbClr val="FF0000"/>
                  </a:solidFill>
                  <a:latin typeface="Cambria Math" panose="02040503050406030204" pitchFamily="18" charset="0"/>
                </a:rPr>
                <a:t>ⅇ^(−</a:t>
              </a:r>
              <a:r>
                <a:rPr lang="en-US" sz="1400" b="0" i="0">
                  <a:solidFill>
                    <a:srgbClr val="FF0000"/>
                  </a:solidFill>
                  <a:latin typeface="Cambria Math" panose="02040503050406030204" pitchFamily="18" charset="0"/>
                </a:rPr>
                <a:t>𝑟𝑇</a:t>
              </a:r>
              <a:r>
                <a:rPr lang="el-GR" sz="1400" b="0" i="0">
                  <a:solidFill>
                    <a:srgbClr val="FF0000"/>
                  </a:solidFill>
                  <a:latin typeface="Cambria Math" panose="02040503050406030204" pitchFamily="18" charset="0"/>
                </a:rPr>
                <a:t>) (𝑁(〖</a:t>
              </a:r>
              <a:r>
                <a:rPr lang="en-US" sz="1400" b="0" i="0">
                  <a:solidFill>
                    <a:srgbClr val="FF0000"/>
                  </a:solidFill>
                  <a:latin typeface="Cambria Math" panose="02040503050406030204" pitchFamily="18" charset="0"/>
                </a:rPr>
                <a:t>−</a:t>
              </a:r>
              <a:r>
                <a:rPr lang="el-GR" sz="1400" b="0" i="0">
                  <a:solidFill>
                    <a:srgbClr val="FF0000"/>
                  </a:solidFill>
                  <a:latin typeface="Cambria Math" panose="02040503050406030204" pitchFamily="18" charset="0"/>
                </a:rPr>
                <a:t>𝑑〗_2 ))</a:t>
              </a:r>
              <a:r>
                <a:rPr lang="en-US" sz="1400">
                  <a:solidFill>
                    <a:srgbClr val="FF0000"/>
                  </a:solidFill>
                </a:rPr>
                <a:t>  / 365</a:t>
              </a:r>
            </a:p>
          </xdr:txBody>
        </xdr:sp>
      </mc:Fallback>
    </mc:AlternateContent>
    <xdr:clientData/>
  </xdr:oneCellAnchor>
  <xdr:oneCellAnchor>
    <xdr:from>
      <xdr:col>5</xdr:col>
      <xdr:colOff>719137</xdr:colOff>
      <xdr:row>82</xdr:row>
      <xdr:rowOff>109537</xdr:rowOff>
    </xdr:from>
    <xdr:ext cx="65" cy="172227"/>
    <xdr:sp macro="" textlink="">
      <xdr:nvSpPr>
        <xdr:cNvPr id="34" name="TextBox 33">
          <a:extLst>
            <a:ext uri="{FF2B5EF4-FFF2-40B4-BE49-F238E27FC236}">
              <a16:creationId xmlns:a16="http://schemas.microsoft.com/office/drawing/2014/main" id="{1C435247-8AF6-4E28-A6BA-8C0457D79A70}"/>
            </a:ext>
          </a:extLst>
        </xdr:cNvPr>
        <xdr:cNvSpPr txBox="1"/>
      </xdr:nvSpPr>
      <xdr:spPr>
        <a:xfrm>
          <a:off x="5081587" y="13454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xdr:col>
      <xdr:colOff>1376362</xdr:colOff>
      <xdr:row>81</xdr:row>
      <xdr:rowOff>252412</xdr:rowOff>
    </xdr:from>
    <xdr:ext cx="1881188" cy="247760"/>
    <mc:AlternateContent xmlns:mc="http://schemas.openxmlformats.org/markup-compatibility/2006" xmlns:a14="http://schemas.microsoft.com/office/drawing/2010/main">
      <mc:Choice Requires="a14">
        <xdr:sp macro="" textlink="">
          <xdr:nvSpPr>
            <xdr:cNvPr id="35" name="TextBox 34">
              <a:extLst>
                <a:ext uri="{FF2B5EF4-FFF2-40B4-BE49-F238E27FC236}">
                  <a16:creationId xmlns:a16="http://schemas.microsoft.com/office/drawing/2014/main" id="{61EC5026-3703-4EE3-A317-D10A1D468EA3}"/>
                </a:ext>
              </a:extLst>
            </xdr:cNvPr>
            <xdr:cNvSpPr txBox="1"/>
          </xdr:nvSpPr>
          <xdr:spPr>
            <a:xfrm>
              <a:off x="1376362" y="19731037"/>
              <a:ext cx="1881188" cy="247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n-US" sz="1400" i="1">
                      <a:solidFill>
                        <a:srgbClr val="FF0000"/>
                      </a:solidFill>
                      <a:latin typeface="Cambria Math" panose="02040503050406030204" pitchFamily="18" charset="0"/>
                    </a:rPr>
                    <m:t>𝑉</m:t>
                  </m:r>
                  <m:r>
                    <a:rPr lang="en-US" sz="1400" i="0">
                      <a:solidFill>
                        <a:srgbClr val="FF0000"/>
                      </a:solidFill>
                      <a:latin typeface="Cambria Math" panose="02040503050406030204" pitchFamily="18" charset="0"/>
                    </a:rPr>
                    <m:t>=</m:t>
                  </m:r>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𝑆</m:t>
                      </m:r>
                    </m:e>
                    <m:sub>
                      <m:r>
                        <a:rPr lang="en-US" sz="1400" i="0">
                          <a:solidFill>
                            <a:srgbClr val="FF0000"/>
                          </a:solidFill>
                          <a:latin typeface="Cambria Math" panose="02040503050406030204" pitchFamily="18" charset="0"/>
                        </a:rPr>
                        <m:t>0</m:t>
                      </m:r>
                    </m:sub>
                  </m:sSub>
                  <m:rad>
                    <m:radPr>
                      <m:degHide m:val="on"/>
                      <m:ctrlPr>
                        <a:rPr lang="en-US" sz="1400" i="1">
                          <a:solidFill>
                            <a:srgbClr val="FF0000"/>
                          </a:solidFill>
                          <a:latin typeface="Cambria Math" panose="02040503050406030204" pitchFamily="18" charset="0"/>
                        </a:rPr>
                      </m:ctrlPr>
                    </m:radPr>
                    <m:deg/>
                    <m:e>
                      <m:r>
                        <a:rPr lang="en-US" sz="1400" i="1">
                          <a:solidFill>
                            <a:srgbClr val="FF0000"/>
                          </a:solidFill>
                          <a:latin typeface="Cambria Math" panose="02040503050406030204" pitchFamily="18" charset="0"/>
                        </a:rPr>
                        <m:t>𝑇</m:t>
                      </m:r>
                    </m:e>
                  </m:rad>
                  <m:r>
                    <a:rPr lang="en-US" sz="1400" i="1">
                      <a:solidFill>
                        <a:srgbClr val="FF0000"/>
                      </a:solidFill>
                      <a:latin typeface="Cambria Math" panose="02040503050406030204" pitchFamily="18" charset="0"/>
                    </a:rPr>
                    <m:t>𝑁</m:t>
                  </m:r>
                  <m:r>
                    <a:rPr lang="en-US" sz="1400" b="0" i="1">
                      <a:solidFill>
                        <a:srgbClr val="FF0000"/>
                      </a:solidFill>
                      <a:latin typeface="Cambria Math" panose="02040503050406030204" pitchFamily="18" charset="0"/>
                    </a:rPr>
                    <m:t>′</m:t>
                  </m:r>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1</m:t>
                          </m:r>
                        </m:sub>
                      </m:sSub>
                    </m:e>
                  </m:d>
                </m:oMath>
              </a14:m>
              <a:r>
                <a:rPr lang="en-US" sz="1400">
                  <a:solidFill>
                    <a:srgbClr val="FF0000"/>
                  </a:solidFill>
                </a:rPr>
                <a:t>e</a:t>
              </a:r>
              <a:r>
                <a:rPr lang="en-US" sz="1400" baseline="30000">
                  <a:solidFill>
                    <a:srgbClr val="FF0000"/>
                  </a:solidFill>
                </a:rPr>
                <a:t>-qT </a:t>
              </a:r>
              <a:r>
                <a:rPr lang="en-US" sz="1400" baseline="0">
                  <a:solidFill>
                    <a:srgbClr val="FF0000"/>
                  </a:solidFill>
                </a:rPr>
                <a:t>*.01</a:t>
              </a:r>
            </a:p>
          </xdr:txBody>
        </xdr:sp>
      </mc:Choice>
      <mc:Fallback xmlns="">
        <xdr:sp macro="" textlink="">
          <xdr:nvSpPr>
            <xdr:cNvPr id="35" name="TextBox 34">
              <a:extLst>
                <a:ext uri="{FF2B5EF4-FFF2-40B4-BE49-F238E27FC236}">
                  <a16:creationId xmlns:a16="http://schemas.microsoft.com/office/drawing/2014/main" id="{61EC5026-3703-4EE3-A317-D10A1D468EA3}"/>
                </a:ext>
              </a:extLst>
            </xdr:cNvPr>
            <xdr:cNvSpPr txBox="1"/>
          </xdr:nvSpPr>
          <xdr:spPr>
            <a:xfrm>
              <a:off x="1376362" y="19731037"/>
              <a:ext cx="1881188" cy="247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𝑉=𝑆_0 √𝑇 𝑁</a:t>
              </a:r>
              <a:r>
                <a:rPr lang="en-US" sz="1400" b="0" i="0">
                  <a:solidFill>
                    <a:srgbClr val="FF0000"/>
                  </a:solidFill>
                  <a:latin typeface="Cambria Math" panose="02040503050406030204" pitchFamily="18" charset="0"/>
                </a:rPr>
                <a:t>′</a:t>
              </a:r>
              <a:r>
                <a:rPr lang="en-US" sz="1400" i="0">
                  <a:solidFill>
                    <a:srgbClr val="FF0000"/>
                  </a:solidFill>
                  <a:latin typeface="Cambria Math" panose="02040503050406030204" pitchFamily="18" charset="0"/>
                </a:rPr>
                <a:t>(𝑑_1 )</a:t>
              </a:r>
              <a:r>
                <a:rPr lang="en-US" sz="1400">
                  <a:solidFill>
                    <a:srgbClr val="FF0000"/>
                  </a:solidFill>
                </a:rPr>
                <a:t>e</a:t>
              </a:r>
              <a:r>
                <a:rPr lang="en-US" sz="1400" baseline="30000">
                  <a:solidFill>
                    <a:srgbClr val="FF0000"/>
                  </a:solidFill>
                </a:rPr>
                <a:t>-qT </a:t>
              </a:r>
              <a:r>
                <a:rPr lang="en-US" sz="1400" baseline="0">
                  <a:solidFill>
                    <a:srgbClr val="FF0000"/>
                  </a:solidFill>
                </a:rPr>
                <a:t>*.01</a:t>
              </a:r>
            </a:p>
          </xdr:txBody>
        </xdr:sp>
      </mc:Fallback>
    </mc:AlternateContent>
    <xdr:clientData/>
  </xdr:oneCellAnchor>
  <xdr:oneCellAnchor>
    <xdr:from>
      <xdr:col>1</xdr:col>
      <xdr:colOff>1</xdr:colOff>
      <xdr:row>70</xdr:row>
      <xdr:rowOff>242886</xdr:rowOff>
    </xdr:from>
    <xdr:ext cx="4000500" cy="509589"/>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8954C6FA-A4D2-4C4F-96B3-841C9CE43338}"/>
                </a:ext>
              </a:extLst>
            </xdr:cNvPr>
            <xdr:cNvSpPr txBox="1"/>
          </xdr:nvSpPr>
          <xdr:spPr>
            <a:xfrm>
              <a:off x="1" y="16787811"/>
              <a:ext cx="4000500" cy="509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400" i="1">
                        <a:solidFill>
                          <a:srgbClr val="FF0000"/>
                        </a:solidFill>
                        <a:latin typeface="Cambria Math" panose="02040503050406030204" pitchFamily="18" charset="0"/>
                      </a:rPr>
                      <m:t>𝛤</m:t>
                    </m:r>
                    <m:r>
                      <a:rPr lang="en-US" sz="1400" i="1">
                        <a:solidFill>
                          <a:srgbClr val="FF0000"/>
                        </a:solidFill>
                        <a:latin typeface="Cambria Math" panose="02040503050406030204" pitchFamily="18" charset="0"/>
                      </a:rPr>
                      <m:t>=</m:t>
                    </m:r>
                    <m:f>
                      <m:fPr>
                        <m:ctrlPr>
                          <a:rPr lang="en-US" sz="1400" i="1">
                            <a:solidFill>
                              <a:srgbClr val="FF0000"/>
                            </a:solidFill>
                            <a:latin typeface="Cambria Math" panose="02040503050406030204" pitchFamily="18" charset="0"/>
                          </a:rPr>
                        </m:ctrlPr>
                      </m:fPr>
                      <m:num>
                        <m:sSup>
                          <m:sSupPr>
                            <m:ctrlPr>
                              <a:rPr lang="en-US" sz="1400" i="1">
                                <a:solidFill>
                                  <a:srgbClr val="FF0000"/>
                                </a:solidFill>
                                <a:latin typeface="Cambria Math" panose="02040503050406030204" pitchFamily="18" charset="0"/>
                              </a:rPr>
                            </m:ctrlPr>
                          </m:sSupPr>
                          <m:e>
                            <m:r>
                              <a:rPr lang="en-US" sz="1400" i="1">
                                <a:solidFill>
                                  <a:srgbClr val="FF0000"/>
                                </a:solidFill>
                                <a:latin typeface="Cambria Math" panose="02040503050406030204" pitchFamily="18" charset="0"/>
                              </a:rPr>
                              <m:t>𝑁</m:t>
                            </m:r>
                          </m:e>
                          <m:sup>
                            <m:r>
                              <a:rPr lang="en-US" sz="1400" b="0" i="1">
                                <a:solidFill>
                                  <a:srgbClr val="FF0000"/>
                                </a:solidFill>
                                <a:latin typeface="Cambria Math" panose="02040503050406030204" pitchFamily="18" charset="0"/>
                              </a:rPr>
                              <m:t>′</m:t>
                            </m:r>
                          </m:sup>
                        </m:sSup>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ⅆ</m:t>
                                </m:r>
                              </m:e>
                              <m:sub>
                                <m:r>
                                  <a:rPr lang="en-US" sz="1400" i="1">
                                    <a:solidFill>
                                      <a:srgbClr val="FF0000"/>
                                    </a:solidFill>
                                    <a:latin typeface="Cambria Math" panose="02040503050406030204" pitchFamily="18" charset="0"/>
                                  </a:rPr>
                                  <m:t>1</m:t>
                                </m:r>
                              </m:sub>
                            </m:sSub>
                          </m:e>
                        </m:d>
                        <m:r>
                          <a:rPr lang="en-US" sz="1400" b="0" i="1">
                            <a:solidFill>
                              <a:srgbClr val="FF0000"/>
                            </a:solidFill>
                            <a:latin typeface="Cambria Math" panose="02040503050406030204" pitchFamily="18" charset="0"/>
                          </a:rPr>
                          <m:t>𝑒</m:t>
                        </m:r>
                        <m:r>
                          <a:rPr lang="en-US" sz="1400" b="0" i="1" baseline="30000">
                            <a:solidFill>
                              <a:srgbClr val="FF0000"/>
                            </a:solidFill>
                            <a:latin typeface="Cambria Math" panose="02040503050406030204" pitchFamily="18" charset="0"/>
                          </a:rPr>
                          <m:t>−</m:t>
                        </m:r>
                        <m:r>
                          <a:rPr lang="en-US" sz="1400" b="0" i="1" baseline="30000">
                            <a:solidFill>
                              <a:srgbClr val="FF0000"/>
                            </a:solidFill>
                            <a:latin typeface="Cambria Math" panose="02040503050406030204" pitchFamily="18" charset="0"/>
                          </a:rPr>
                          <m:t>𝑞𝑇</m:t>
                        </m:r>
                      </m:num>
                      <m:den>
                        <m:r>
                          <a:rPr lang="en-US" sz="1400" b="0" i="1">
                            <a:solidFill>
                              <a:srgbClr val="FF0000"/>
                            </a:solidFill>
                            <a:latin typeface="Cambria Math" panose="02040503050406030204" pitchFamily="18" charset="0"/>
                          </a:rPr>
                          <m:t>𝑆</m:t>
                        </m:r>
                        <m:r>
                          <a:rPr lang="en-US" sz="1400" b="0" i="1" baseline="-25000">
                            <a:solidFill>
                              <a:srgbClr val="FF0000"/>
                            </a:solidFill>
                            <a:latin typeface="Cambria Math" panose="02040503050406030204" pitchFamily="18" charset="0"/>
                          </a:rPr>
                          <m:t>0 </m:t>
                        </m:r>
                        <m:r>
                          <m:rPr>
                            <m:sty m:val="p"/>
                          </m:rPr>
                          <a:rPr lang="el-GR" sz="1400" b="0" i="1" baseline="0">
                            <a:solidFill>
                              <a:srgbClr val="FF0000"/>
                            </a:solidFill>
                            <a:latin typeface="Cambria Math" panose="02040503050406030204" pitchFamily="18" charset="0"/>
                          </a:rPr>
                          <m:t>σ</m:t>
                        </m:r>
                        <m:r>
                          <a:rPr lang="el-GR" sz="1400" b="0" i="1" baseline="0">
                            <a:solidFill>
                              <a:srgbClr val="FF0000"/>
                            </a:solidFill>
                            <a:latin typeface="Cambria Math" panose="02040503050406030204" pitchFamily="18" charset="0"/>
                          </a:rPr>
                          <m:t>√</m:t>
                        </m:r>
                        <m:r>
                          <a:rPr lang="en-US" sz="1400" b="0" i="1" baseline="0">
                            <a:solidFill>
                              <a:srgbClr val="FF0000"/>
                            </a:solidFill>
                            <a:latin typeface="Cambria Math" panose="02040503050406030204" pitchFamily="18" charset="0"/>
                          </a:rPr>
                          <m:t>𝑇</m:t>
                        </m:r>
                      </m:den>
                    </m:f>
                  </m:oMath>
                </m:oMathPara>
              </a14:m>
              <a:endParaRPr lang="en-US" sz="1400"/>
            </a:p>
          </xdr:txBody>
        </xdr:sp>
      </mc:Choice>
      <mc:Fallback xmlns="">
        <xdr:sp macro="" textlink="">
          <xdr:nvSpPr>
            <xdr:cNvPr id="36" name="TextBox 35">
              <a:extLst>
                <a:ext uri="{FF2B5EF4-FFF2-40B4-BE49-F238E27FC236}">
                  <a16:creationId xmlns:a16="http://schemas.microsoft.com/office/drawing/2014/main" id="{8954C6FA-A4D2-4C4F-96B3-841C9CE43338}"/>
                </a:ext>
              </a:extLst>
            </xdr:cNvPr>
            <xdr:cNvSpPr txBox="1"/>
          </xdr:nvSpPr>
          <xdr:spPr>
            <a:xfrm>
              <a:off x="1" y="16787811"/>
              <a:ext cx="4000500" cy="509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i="0">
                  <a:solidFill>
                    <a:srgbClr val="FF0000"/>
                  </a:solidFill>
                  <a:latin typeface="Cambria Math" panose="02040503050406030204" pitchFamily="18" charset="0"/>
                </a:rPr>
                <a:t>𝛤=(𝑁^</a:t>
              </a:r>
              <a:r>
                <a:rPr lang="en-US" sz="1400" b="0" i="0">
                  <a:solidFill>
                    <a:srgbClr val="FF0000"/>
                  </a:solidFill>
                  <a:latin typeface="Cambria Math" panose="02040503050406030204" pitchFamily="18" charset="0"/>
                </a:rPr>
                <a:t>′ (</a:t>
              </a:r>
              <a:r>
                <a:rPr lang="en-US" sz="1400" i="0">
                  <a:solidFill>
                    <a:srgbClr val="FF0000"/>
                  </a:solidFill>
                  <a:latin typeface="Cambria Math" panose="02040503050406030204" pitchFamily="18" charset="0"/>
                </a:rPr>
                <a:t>ⅆ_1 )</a:t>
              </a:r>
              <a:r>
                <a:rPr lang="en-US" sz="1400" b="0" i="0">
                  <a:solidFill>
                    <a:srgbClr val="FF0000"/>
                  </a:solidFill>
                  <a:latin typeface="Cambria Math" panose="02040503050406030204" pitchFamily="18" charset="0"/>
                </a:rPr>
                <a:t>𝑒</a:t>
              </a:r>
              <a:r>
                <a:rPr lang="en-US" sz="1400" b="0" i="0" baseline="30000">
                  <a:solidFill>
                    <a:srgbClr val="FF0000"/>
                  </a:solidFill>
                  <a:latin typeface="Cambria Math" panose="02040503050406030204" pitchFamily="18" charset="0"/>
                </a:rPr>
                <a:t>−𝑞𝑇)/(</a:t>
              </a:r>
              <a:r>
                <a:rPr lang="en-US" sz="1400" b="0" i="0">
                  <a:solidFill>
                    <a:srgbClr val="FF0000"/>
                  </a:solidFill>
                  <a:latin typeface="Cambria Math" panose="02040503050406030204" pitchFamily="18" charset="0"/>
                </a:rPr>
                <a:t>𝑆</a:t>
              </a:r>
              <a:r>
                <a:rPr lang="en-US" sz="1400" b="0" i="0" baseline="-25000">
                  <a:solidFill>
                    <a:srgbClr val="FF0000"/>
                  </a:solidFill>
                  <a:latin typeface="Cambria Math" panose="02040503050406030204" pitchFamily="18" charset="0"/>
                </a:rPr>
                <a:t>0 </a:t>
              </a:r>
              <a:r>
                <a:rPr lang="el-GR" sz="1400" b="0" i="0" baseline="0">
                  <a:solidFill>
                    <a:srgbClr val="FF0000"/>
                  </a:solidFill>
                  <a:latin typeface="Cambria Math" panose="02040503050406030204" pitchFamily="18" charset="0"/>
                </a:rPr>
                <a:t>σ√</a:t>
              </a:r>
              <a:r>
                <a:rPr lang="en-US" sz="1400" b="0" i="0" baseline="0">
                  <a:solidFill>
                    <a:srgbClr val="FF0000"/>
                  </a:solidFill>
                  <a:latin typeface="Cambria Math" panose="02040503050406030204" pitchFamily="18" charset="0"/>
                </a:rPr>
                <a:t>𝑇)</a:t>
              </a:r>
              <a:endParaRPr lang="en-US" sz="1400"/>
            </a:p>
          </xdr:txBody>
        </xdr:sp>
      </mc:Fallback>
    </mc:AlternateContent>
    <xdr:clientData/>
  </xdr:oneCellAnchor>
  <xdr:oneCellAnchor>
    <xdr:from>
      <xdr:col>1</xdr:col>
      <xdr:colOff>1195387</xdr:colOff>
      <xdr:row>85</xdr:row>
      <xdr:rowOff>23812</xdr:rowOff>
    </xdr:from>
    <xdr:ext cx="4414838" cy="223203"/>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8EDF438A-E2A5-4545-95C7-3FF75D605D4B}"/>
                </a:ext>
              </a:extLst>
            </xdr:cNvPr>
            <xdr:cNvSpPr txBox="1"/>
          </xdr:nvSpPr>
          <xdr:spPr>
            <a:xfrm>
              <a:off x="1195387" y="20569237"/>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n-US" sz="140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h𝑜</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𝑐𝑎𝑙𝑙</m:t>
                      </m:r>
                    </m:e>
                  </m:d>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𝑋</m:t>
                  </m:r>
                  <m:r>
                    <a:rPr lang="en-US" sz="1400" i="1">
                      <a:solidFill>
                        <a:srgbClr val="FF0000"/>
                      </a:solidFill>
                      <a:latin typeface="Cambria Math" panose="02040503050406030204" pitchFamily="18" charset="0"/>
                    </a:rPr>
                    <m:t>𝑇</m:t>
                  </m:r>
                  <m:sSup>
                    <m:sSupPr>
                      <m:ctrlPr>
                        <a:rPr lang="en-US" sz="1400" i="1">
                          <a:solidFill>
                            <a:srgbClr val="FF0000"/>
                          </a:solidFill>
                          <a:latin typeface="Cambria Math" panose="02040503050406030204" pitchFamily="18" charset="0"/>
                        </a:rPr>
                      </m:ctrlPr>
                    </m:sSupPr>
                    <m:e>
                      <m:r>
                        <a:rPr lang="en-US" sz="1400" i="0">
                          <a:solidFill>
                            <a:srgbClr val="FF0000"/>
                          </a:solidFill>
                          <a:latin typeface="Cambria Math" panose="02040503050406030204" pitchFamily="18" charset="0"/>
                        </a:rPr>
                        <m:t>ⅇ</m:t>
                      </m:r>
                    </m:e>
                    <m:sup>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r>
                    <a:rPr lang="en-US" sz="1400" i="1">
                      <a:solidFill>
                        <a:srgbClr val="FF0000"/>
                      </a:solidFill>
                      <a:latin typeface="Cambria Math" panose="02040503050406030204" pitchFamily="18" charset="0"/>
                    </a:rPr>
                    <m:t>𝑁</m:t>
                  </m:r>
                  <m:d>
                    <m:dPr>
                      <m:ctrlPr>
                        <a:rPr lang="en-US" sz="1400" i="1">
                          <a:solidFill>
                            <a:srgbClr val="FF0000"/>
                          </a:solidFill>
                          <a:latin typeface="Cambria Math" panose="02040503050406030204" pitchFamily="18" charset="0"/>
                        </a:rPr>
                      </m:ctrlPr>
                    </m:dPr>
                    <m:e>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2</m:t>
                          </m:r>
                        </m:sub>
                      </m:sSub>
                    </m:e>
                  </m:d>
                </m:oMath>
              </a14:m>
              <a:r>
                <a:rPr lang="en-US" sz="1400">
                  <a:solidFill>
                    <a:srgbClr val="FF0000"/>
                  </a:solidFill>
                </a:rPr>
                <a:t> *.01</a:t>
              </a:r>
            </a:p>
          </xdr:txBody>
        </xdr:sp>
      </mc:Choice>
      <mc:Fallback xmlns="">
        <xdr:sp macro="" textlink="">
          <xdr:nvSpPr>
            <xdr:cNvPr id="37" name="TextBox 36">
              <a:extLst>
                <a:ext uri="{FF2B5EF4-FFF2-40B4-BE49-F238E27FC236}">
                  <a16:creationId xmlns:a16="http://schemas.microsoft.com/office/drawing/2014/main" id="{8EDF438A-E2A5-4545-95C7-3FF75D605D4B}"/>
                </a:ext>
              </a:extLst>
            </xdr:cNvPr>
            <xdr:cNvSpPr txBox="1"/>
          </xdr:nvSpPr>
          <xdr:spPr>
            <a:xfrm>
              <a:off x="1195387" y="20569237"/>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ℎ𝑜</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𝑐𝑎𝑙𝑙)</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𝑋</a:t>
              </a:r>
              <a:r>
                <a:rPr lang="en-US" sz="1400" i="0">
                  <a:solidFill>
                    <a:srgbClr val="FF0000"/>
                  </a:solidFill>
                  <a:latin typeface="Cambria Math" panose="02040503050406030204" pitchFamily="18" charset="0"/>
                </a:rPr>
                <a:t>𝑇ⅇ^(−</a:t>
              </a:r>
              <a:r>
                <a:rPr lang="en-US" sz="1400" b="0" i="0">
                  <a:solidFill>
                    <a:srgbClr val="FF0000"/>
                  </a:solidFill>
                  <a:latin typeface="Cambria Math" panose="02040503050406030204" pitchFamily="18" charset="0"/>
                </a:rPr>
                <a:t>𝑟𝑇) </a:t>
              </a:r>
              <a:r>
                <a:rPr lang="en-US" sz="1400" i="0">
                  <a:solidFill>
                    <a:srgbClr val="FF0000"/>
                  </a:solidFill>
                  <a:latin typeface="Cambria Math" panose="02040503050406030204" pitchFamily="18" charset="0"/>
                </a:rPr>
                <a:t>𝑁(𝑑_2 )</a:t>
              </a:r>
              <a:r>
                <a:rPr lang="en-US" sz="1400">
                  <a:solidFill>
                    <a:srgbClr val="FF0000"/>
                  </a:solidFill>
                </a:rPr>
                <a:t> *.01</a:t>
              </a:r>
            </a:p>
          </xdr:txBody>
        </xdr:sp>
      </mc:Fallback>
    </mc:AlternateContent>
    <xdr:clientData/>
  </xdr:oneCellAnchor>
  <xdr:oneCellAnchor>
    <xdr:from>
      <xdr:col>1</xdr:col>
      <xdr:colOff>295275</xdr:colOff>
      <xdr:row>86</xdr:row>
      <xdr:rowOff>190500</xdr:rowOff>
    </xdr:from>
    <xdr:ext cx="4414838" cy="223203"/>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BC2C4B0A-3A22-4BCA-9FB4-C64FFEE48D8D}"/>
                </a:ext>
              </a:extLst>
            </xdr:cNvPr>
            <xdr:cNvSpPr txBox="1"/>
          </xdr:nvSpPr>
          <xdr:spPr>
            <a:xfrm>
              <a:off x="295275" y="14601825"/>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i="1">
                        <a:solidFill>
                          <a:srgbClr val="FF0000"/>
                        </a:solidFill>
                        <a:latin typeface="Cambria Math" panose="02040503050406030204" pitchFamily="18" charset="0"/>
                      </a:rPr>
                      <m:t>𝑟</m:t>
                    </m:r>
                    <m:r>
                      <a:rPr lang="en-US" sz="1400" b="0" i="1">
                        <a:solidFill>
                          <a:srgbClr val="FF0000"/>
                        </a:solidFill>
                        <a:latin typeface="Cambria Math" panose="02040503050406030204" pitchFamily="18" charset="0"/>
                      </a:rPr>
                      <m:t>h𝑜</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𝑝𝑢𝑡</m:t>
                        </m:r>
                      </m:e>
                    </m:d>
                    <m:r>
                      <a:rPr lang="en-US" sz="1400" i="0">
                        <a:solidFill>
                          <a:srgbClr val="FF0000"/>
                        </a:solidFill>
                        <a:latin typeface="Cambria Math" panose="02040503050406030204" pitchFamily="18" charset="0"/>
                      </a:rPr>
                      <m:t>=</m:t>
                    </m:r>
                    <m:r>
                      <a:rPr lang="en-US" sz="1400" b="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𝑋</m:t>
                    </m:r>
                    <m:r>
                      <a:rPr lang="en-US" sz="1400" i="1">
                        <a:solidFill>
                          <a:srgbClr val="FF0000"/>
                        </a:solidFill>
                        <a:latin typeface="Cambria Math" panose="02040503050406030204" pitchFamily="18" charset="0"/>
                      </a:rPr>
                      <m:t>𝑇</m:t>
                    </m:r>
                    <m:sSup>
                      <m:sSupPr>
                        <m:ctrlPr>
                          <a:rPr lang="en-US" sz="1400" i="1">
                            <a:solidFill>
                              <a:srgbClr val="FF0000"/>
                            </a:solidFill>
                            <a:latin typeface="Cambria Math" panose="02040503050406030204" pitchFamily="18" charset="0"/>
                          </a:rPr>
                        </m:ctrlPr>
                      </m:sSupPr>
                      <m:e>
                        <m:r>
                          <a:rPr lang="en-US" sz="1400" i="0">
                            <a:solidFill>
                              <a:srgbClr val="FF0000"/>
                            </a:solidFill>
                            <a:latin typeface="Cambria Math" panose="02040503050406030204" pitchFamily="18" charset="0"/>
                          </a:rPr>
                          <m:t>ⅇ</m:t>
                        </m:r>
                      </m:e>
                      <m:sup>
                        <m:r>
                          <a:rPr lang="en-US" sz="1400" i="0">
                            <a:solidFill>
                              <a:srgbClr val="FF0000"/>
                            </a:solidFill>
                            <a:latin typeface="Cambria Math" panose="02040503050406030204" pitchFamily="18" charset="0"/>
                          </a:rPr>
                          <m:t>−</m:t>
                        </m:r>
                        <m:r>
                          <a:rPr lang="en-US" sz="1400" b="0" i="1">
                            <a:solidFill>
                              <a:srgbClr val="FF0000"/>
                            </a:solidFill>
                            <a:latin typeface="Cambria Math" panose="02040503050406030204" pitchFamily="18" charset="0"/>
                          </a:rPr>
                          <m:t>𝑟𝑇</m:t>
                        </m:r>
                      </m:sup>
                    </m:sSup>
                    <m:r>
                      <a:rPr lang="en-US" sz="1400" i="1">
                        <a:solidFill>
                          <a:srgbClr val="FF0000"/>
                        </a:solidFill>
                        <a:latin typeface="Cambria Math" panose="02040503050406030204" pitchFamily="18" charset="0"/>
                      </a:rPr>
                      <m:t>𝑁</m:t>
                    </m:r>
                    <m:d>
                      <m:dPr>
                        <m:ctrlPr>
                          <a:rPr lang="en-US" sz="1400" i="1">
                            <a:solidFill>
                              <a:srgbClr val="FF0000"/>
                            </a:solidFill>
                            <a:latin typeface="Cambria Math" panose="02040503050406030204" pitchFamily="18" charset="0"/>
                          </a:rPr>
                        </m:ctrlPr>
                      </m:dPr>
                      <m:e>
                        <m:r>
                          <a:rPr lang="en-US" sz="1400" b="0" i="1">
                            <a:solidFill>
                              <a:srgbClr val="FF0000"/>
                            </a:solidFill>
                            <a:latin typeface="Cambria Math" panose="02040503050406030204" pitchFamily="18" charset="0"/>
                          </a:rPr>
                          <m:t>−</m:t>
                        </m:r>
                        <m:sSub>
                          <m:sSubPr>
                            <m:ctrlPr>
                              <a:rPr lang="en-US" sz="1400" i="1">
                                <a:solidFill>
                                  <a:srgbClr val="FF0000"/>
                                </a:solidFill>
                                <a:latin typeface="Cambria Math" panose="02040503050406030204" pitchFamily="18" charset="0"/>
                              </a:rPr>
                            </m:ctrlPr>
                          </m:sSubPr>
                          <m:e>
                            <m:r>
                              <a:rPr lang="en-US" sz="1400" i="1">
                                <a:solidFill>
                                  <a:srgbClr val="FF0000"/>
                                </a:solidFill>
                                <a:latin typeface="Cambria Math" panose="02040503050406030204" pitchFamily="18" charset="0"/>
                              </a:rPr>
                              <m:t>𝑑</m:t>
                            </m:r>
                          </m:e>
                          <m:sub>
                            <m:r>
                              <a:rPr lang="en-US" sz="1400" i="0">
                                <a:solidFill>
                                  <a:srgbClr val="FF0000"/>
                                </a:solidFill>
                                <a:latin typeface="Cambria Math" panose="02040503050406030204" pitchFamily="18" charset="0"/>
                              </a:rPr>
                              <m:t>2</m:t>
                            </m:r>
                          </m:sub>
                        </m:sSub>
                      </m:e>
                    </m:d>
                    <m:r>
                      <a:rPr lang="en-US" sz="1400" b="0" i="1">
                        <a:solidFill>
                          <a:srgbClr val="FF0000"/>
                        </a:solidFill>
                        <a:latin typeface="Cambria Math" panose="02040503050406030204" pitchFamily="18" charset="0"/>
                      </a:rPr>
                      <m:t> ∗.01</m:t>
                    </m:r>
                  </m:oMath>
                </m:oMathPara>
              </a14:m>
              <a:endParaRPr lang="en-US" sz="1400">
                <a:solidFill>
                  <a:srgbClr val="FF0000"/>
                </a:solidFill>
              </a:endParaRPr>
            </a:p>
          </xdr:txBody>
        </xdr:sp>
      </mc:Choice>
      <mc:Fallback xmlns="">
        <xdr:sp macro="" textlink="">
          <xdr:nvSpPr>
            <xdr:cNvPr id="38" name="TextBox 37">
              <a:extLst>
                <a:ext uri="{FF2B5EF4-FFF2-40B4-BE49-F238E27FC236}">
                  <a16:creationId xmlns:a16="http://schemas.microsoft.com/office/drawing/2014/main" id="{BC2C4B0A-3A22-4BCA-9FB4-C64FFEE48D8D}"/>
                </a:ext>
              </a:extLst>
            </xdr:cNvPr>
            <xdr:cNvSpPr txBox="1"/>
          </xdr:nvSpPr>
          <xdr:spPr>
            <a:xfrm>
              <a:off x="295275" y="14601825"/>
              <a:ext cx="4414838" cy="2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solidFill>
                    <a:srgbClr val="FF0000"/>
                  </a:solidFill>
                  <a:latin typeface="Cambria Math" panose="02040503050406030204" pitchFamily="18" charset="0"/>
                </a:rPr>
                <a:t>𝑟</a:t>
              </a:r>
              <a:r>
                <a:rPr lang="en-US" sz="1400" b="0" i="0">
                  <a:solidFill>
                    <a:srgbClr val="FF0000"/>
                  </a:solidFill>
                  <a:latin typeface="Cambria Math" panose="02040503050406030204" pitchFamily="18" charset="0"/>
                </a:rPr>
                <a:t>ℎ𝑜</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𝑝𝑢𝑡)</a:t>
              </a:r>
              <a:r>
                <a:rPr lang="en-US" sz="1400" i="0">
                  <a:solidFill>
                    <a:srgbClr val="FF0000"/>
                  </a:solidFill>
                  <a:latin typeface="Cambria Math" panose="02040503050406030204" pitchFamily="18" charset="0"/>
                </a:rPr>
                <a:t>=</a:t>
              </a:r>
              <a:r>
                <a:rPr lang="en-US" sz="1400" b="0" i="0">
                  <a:solidFill>
                    <a:srgbClr val="FF0000"/>
                  </a:solidFill>
                  <a:latin typeface="Cambria Math" panose="02040503050406030204" pitchFamily="18" charset="0"/>
                </a:rPr>
                <a:t>−𝑋</a:t>
              </a:r>
              <a:r>
                <a:rPr lang="en-US" sz="1400" i="0">
                  <a:solidFill>
                    <a:srgbClr val="FF0000"/>
                  </a:solidFill>
                  <a:latin typeface="Cambria Math" panose="02040503050406030204" pitchFamily="18" charset="0"/>
                </a:rPr>
                <a:t>𝑇ⅇ^(−</a:t>
              </a:r>
              <a:r>
                <a:rPr lang="en-US" sz="1400" b="0" i="0">
                  <a:solidFill>
                    <a:srgbClr val="FF0000"/>
                  </a:solidFill>
                  <a:latin typeface="Cambria Math" panose="02040503050406030204" pitchFamily="18" charset="0"/>
                </a:rPr>
                <a:t>𝑟𝑇) </a:t>
              </a:r>
              <a:r>
                <a:rPr lang="en-US" sz="1400" i="0">
                  <a:solidFill>
                    <a:srgbClr val="FF0000"/>
                  </a:solidFill>
                  <a:latin typeface="Cambria Math" panose="02040503050406030204" pitchFamily="18" charset="0"/>
                </a:rPr>
                <a:t>𝑁(</a:t>
              </a:r>
              <a:r>
                <a:rPr lang="en-US" sz="1400" b="0" i="0">
                  <a:solidFill>
                    <a:srgbClr val="FF0000"/>
                  </a:solidFill>
                  <a:latin typeface="Cambria Math" panose="02040503050406030204" pitchFamily="18" charset="0"/>
                </a:rPr>
                <a:t>−</a:t>
              </a:r>
              <a:r>
                <a:rPr lang="en-US" sz="1400" i="0">
                  <a:solidFill>
                    <a:srgbClr val="FF0000"/>
                  </a:solidFill>
                  <a:latin typeface="Cambria Math" panose="02040503050406030204" pitchFamily="18" charset="0"/>
                </a:rPr>
                <a:t>𝑑_2 )</a:t>
              </a:r>
              <a:r>
                <a:rPr lang="en-US" sz="1400" b="0" i="0">
                  <a:solidFill>
                    <a:srgbClr val="FF0000"/>
                  </a:solidFill>
                  <a:latin typeface="Cambria Math" panose="02040503050406030204" pitchFamily="18" charset="0"/>
                </a:rPr>
                <a:t>  ∗.01</a:t>
              </a:r>
              <a:endParaRPr lang="en-US" sz="1400">
                <a:solidFill>
                  <a:srgbClr val="FF0000"/>
                </a:solidFill>
              </a:endParaRPr>
            </a:p>
          </xdr:txBody>
        </xdr:sp>
      </mc:Fallback>
    </mc:AlternateContent>
    <xdr:clientData/>
  </xdr:oneCellAnchor>
  <xdr:oneCellAnchor>
    <xdr:from>
      <xdr:col>1</xdr:col>
      <xdr:colOff>1404937</xdr:colOff>
      <xdr:row>67</xdr:row>
      <xdr:rowOff>204787</xdr:rowOff>
    </xdr:from>
    <xdr:ext cx="3148013" cy="250453"/>
    <xdr:sp macro="" textlink="">
      <xdr:nvSpPr>
        <xdr:cNvPr id="29" name="TextBox 28">
          <a:extLst>
            <a:ext uri="{FF2B5EF4-FFF2-40B4-BE49-F238E27FC236}">
              <a16:creationId xmlns:a16="http://schemas.microsoft.com/office/drawing/2014/main" id="{AA7EED40-0A85-43C2-AEAE-AF4BF65D1FE8}"/>
            </a:ext>
          </a:extLst>
        </xdr:cNvPr>
        <xdr:cNvSpPr txBox="1"/>
      </xdr:nvSpPr>
      <xdr:spPr>
        <a:xfrm>
          <a:off x="1404937" y="15949612"/>
          <a:ext cx="314801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l-GR" sz="1600">
              <a:solidFill>
                <a:srgbClr val="FF0000"/>
              </a:solidFill>
            </a:rPr>
            <a:t>Δ</a:t>
          </a:r>
          <a:r>
            <a:rPr lang="en-US" sz="1600">
              <a:solidFill>
                <a:srgbClr val="FF0000"/>
              </a:solidFill>
            </a:rPr>
            <a:t>Call =</a:t>
          </a:r>
          <a:r>
            <a:rPr lang="en-US" sz="1600" baseline="0">
              <a:solidFill>
                <a:srgbClr val="FF0000"/>
              </a:solidFill>
            </a:rPr>
            <a:t> e</a:t>
          </a:r>
          <a:r>
            <a:rPr lang="en-US" sz="1600" baseline="30000">
              <a:solidFill>
                <a:srgbClr val="FF0000"/>
              </a:solidFill>
            </a:rPr>
            <a:t>-qT</a:t>
          </a:r>
          <a:r>
            <a:rPr lang="en-US" sz="1600" baseline="0">
              <a:solidFill>
                <a:srgbClr val="FF0000"/>
              </a:solidFill>
            </a:rPr>
            <a:t>N(d</a:t>
          </a:r>
          <a:r>
            <a:rPr lang="en-US" sz="1600" baseline="-25000">
              <a:solidFill>
                <a:srgbClr val="FF0000"/>
              </a:solidFill>
            </a:rPr>
            <a:t>1</a:t>
          </a:r>
          <a:r>
            <a:rPr lang="en-US" sz="1600" baseline="0">
              <a:solidFill>
                <a:srgbClr val="FF0000"/>
              </a:solidFill>
            </a:rPr>
            <a:t>)</a:t>
          </a:r>
          <a:endParaRPr lang="en-US" sz="1600">
            <a:solidFill>
              <a:srgbClr val="FF0000"/>
            </a:solidFill>
          </a:endParaRPr>
        </a:p>
      </xdr:txBody>
    </xdr:sp>
    <xdr:clientData/>
  </xdr:oneCellAnchor>
  <xdr:oneCellAnchor>
    <xdr:from>
      <xdr:col>1</xdr:col>
      <xdr:colOff>1390650</xdr:colOff>
      <xdr:row>69</xdr:row>
      <xdr:rowOff>38100</xdr:rowOff>
    </xdr:from>
    <xdr:ext cx="3148013" cy="250453"/>
    <xdr:sp macro="" textlink="">
      <xdr:nvSpPr>
        <xdr:cNvPr id="41" name="TextBox 40">
          <a:extLst>
            <a:ext uri="{FF2B5EF4-FFF2-40B4-BE49-F238E27FC236}">
              <a16:creationId xmlns:a16="http://schemas.microsoft.com/office/drawing/2014/main" id="{C7A6C7C7-12C8-448F-A50B-C51B7C8E5337}"/>
            </a:ext>
          </a:extLst>
        </xdr:cNvPr>
        <xdr:cNvSpPr txBox="1"/>
      </xdr:nvSpPr>
      <xdr:spPr>
        <a:xfrm>
          <a:off x="1390650" y="16316325"/>
          <a:ext cx="314801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l-GR" sz="1600">
              <a:solidFill>
                <a:srgbClr val="FF0000"/>
              </a:solidFill>
            </a:rPr>
            <a:t>Δ</a:t>
          </a:r>
          <a:r>
            <a:rPr lang="en-US" sz="1600">
              <a:solidFill>
                <a:srgbClr val="FF0000"/>
              </a:solidFill>
            </a:rPr>
            <a:t>Put</a:t>
          </a:r>
          <a:r>
            <a:rPr lang="en-US" sz="1600" baseline="0">
              <a:solidFill>
                <a:srgbClr val="FF0000"/>
              </a:solidFill>
            </a:rPr>
            <a:t> </a:t>
          </a:r>
          <a:r>
            <a:rPr lang="en-US" sz="1600">
              <a:solidFill>
                <a:srgbClr val="FF0000"/>
              </a:solidFill>
            </a:rPr>
            <a:t>=</a:t>
          </a:r>
          <a:r>
            <a:rPr lang="en-US" sz="1600" baseline="0">
              <a:solidFill>
                <a:srgbClr val="FF0000"/>
              </a:solidFill>
            </a:rPr>
            <a:t> e</a:t>
          </a:r>
          <a:r>
            <a:rPr lang="en-US" sz="1600" baseline="30000">
              <a:solidFill>
                <a:srgbClr val="FF0000"/>
              </a:solidFill>
            </a:rPr>
            <a:t>-qT</a:t>
          </a:r>
          <a:r>
            <a:rPr lang="en-US" sz="1600" baseline="0">
              <a:solidFill>
                <a:srgbClr val="FF0000"/>
              </a:solidFill>
            </a:rPr>
            <a:t> [N(d</a:t>
          </a:r>
          <a:r>
            <a:rPr lang="en-US" sz="1600" baseline="-25000">
              <a:solidFill>
                <a:srgbClr val="FF0000"/>
              </a:solidFill>
            </a:rPr>
            <a:t>1</a:t>
          </a:r>
          <a:r>
            <a:rPr lang="en-US" sz="1600" baseline="0">
              <a:solidFill>
                <a:srgbClr val="FF0000"/>
              </a:solidFill>
            </a:rPr>
            <a:t>)-1]</a:t>
          </a:r>
          <a:endParaRPr lang="en-US" sz="1600">
            <a:solidFill>
              <a:srgbClr val="FF0000"/>
            </a:solidFill>
          </a:endParaRPr>
        </a:p>
      </xdr:txBody>
    </xdr:sp>
    <xdr:clientData/>
  </xdr:oneCellAnchor>
  <xdr:twoCellAnchor>
    <xdr:from>
      <xdr:col>13</xdr:col>
      <xdr:colOff>90487</xdr:colOff>
      <xdr:row>3</xdr:row>
      <xdr:rowOff>233361</xdr:rowOff>
    </xdr:from>
    <xdr:to>
      <xdr:col>17</xdr:col>
      <xdr:colOff>409575</xdr:colOff>
      <xdr:row>16</xdr:row>
      <xdr:rowOff>9524</xdr:rowOff>
    </xdr:to>
    <xdr:graphicFrame macro="">
      <xdr:nvGraphicFramePr>
        <xdr:cNvPr id="2048" name="Chart 2047">
          <a:extLst>
            <a:ext uri="{FF2B5EF4-FFF2-40B4-BE49-F238E27FC236}">
              <a16:creationId xmlns:a16="http://schemas.microsoft.com/office/drawing/2014/main" id="{1DD4BAF5-ECA8-43C1-937F-05FE03CAB4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4438650</xdr:colOff>
      <xdr:row>38</xdr:row>
      <xdr:rowOff>133350</xdr:rowOff>
    </xdr:from>
    <xdr:to>
      <xdr:col>6</xdr:col>
      <xdr:colOff>7715250</xdr:colOff>
      <xdr:row>38</xdr:row>
      <xdr:rowOff>190500</xdr:rowOff>
    </xdr:to>
    <xdr:cxnSp macro="">
      <xdr:nvCxnSpPr>
        <xdr:cNvPr id="39" name="Straight Arrow Connector 38">
          <a:extLst>
            <a:ext uri="{FF2B5EF4-FFF2-40B4-BE49-F238E27FC236}">
              <a16:creationId xmlns:a16="http://schemas.microsoft.com/office/drawing/2014/main" id="{38A8542B-0328-4726-B788-356CE5E4B7A6}"/>
            </a:ext>
          </a:extLst>
        </xdr:cNvPr>
        <xdr:cNvCxnSpPr/>
      </xdr:nvCxnSpPr>
      <xdr:spPr>
        <a:xfrm flipH="1" flipV="1">
          <a:off x="10410825" y="10267950"/>
          <a:ext cx="3276600" cy="5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1695450</xdr:colOff>
      <xdr:row>43</xdr:row>
      <xdr:rowOff>142875</xdr:rowOff>
    </xdr:from>
    <xdr:ext cx="4267257" cy="281808"/>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E767CD98-1C32-4D0F-B447-4D4A7D6FF255}"/>
                </a:ext>
              </a:extLst>
            </xdr:cNvPr>
            <xdr:cNvSpPr txBox="1"/>
          </xdr:nvSpPr>
          <xdr:spPr>
            <a:xfrm>
              <a:off x="7667625" y="11610975"/>
              <a:ext cx="426725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solidFill>
                          <a:srgbClr val="FF0000"/>
                        </a:solidFill>
                        <a:latin typeface="Cambria Math" panose="02040503050406030204" pitchFamily="18" charset="0"/>
                      </a:rPr>
                      <m:t>𝑁</m:t>
                    </m:r>
                    <m:r>
                      <a:rPr lang="en-US" sz="1800" b="0" i="1">
                        <a:solidFill>
                          <a:srgbClr val="FF0000"/>
                        </a:solidFill>
                        <a:latin typeface="Cambria Math" panose="02040503050406030204" pitchFamily="18" charset="0"/>
                      </a:rPr>
                      <m:t>(</m:t>
                    </m:r>
                    <m:r>
                      <a:rPr lang="en-US" sz="1800" b="0" i="1">
                        <a:solidFill>
                          <a:srgbClr val="FF0000"/>
                        </a:solidFill>
                        <a:latin typeface="Cambria Math" panose="02040503050406030204" pitchFamily="18" charset="0"/>
                      </a:rPr>
                      <m:t>𝑥</m:t>
                    </m:r>
                    <m:r>
                      <a:rPr lang="en-US" sz="1800" b="0" i="1">
                        <a:solidFill>
                          <a:srgbClr val="FF0000"/>
                        </a:solidFill>
                        <a:latin typeface="Cambria Math" panose="02040503050406030204" pitchFamily="18" charset="0"/>
                      </a:rPr>
                      <m:t>)</m:t>
                    </m:r>
                  </m:oMath>
                </m:oMathPara>
              </a14:m>
              <a:endParaRPr lang="en-US" sz="1800">
                <a:solidFill>
                  <a:srgbClr val="FF0000"/>
                </a:solidFill>
              </a:endParaRPr>
            </a:p>
          </xdr:txBody>
        </xdr:sp>
      </mc:Choice>
      <mc:Fallback xmlns="">
        <xdr:sp macro="" textlink="">
          <xdr:nvSpPr>
            <xdr:cNvPr id="18" name="TextBox 17">
              <a:extLst>
                <a:ext uri="{FF2B5EF4-FFF2-40B4-BE49-F238E27FC236}">
                  <a16:creationId xmlns:a16="http://schemas.microsoft.com/office/drawing/2014/main" id="{E767CD98-1C32-4D0F-B447-4D4A7D6FF255}"/>
                </a:ext>
              </a:extLst>
            </xdr:cNvPr>
            <xdr:cNvSpPr txBox="1"/>
          </xdr:nvSpPr>
          <xdr:spPr>
            <a:xfrm>
              <a:off x="7667625" y="11610975"/>
              <a:ext cx="426725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800" b="0" i="0">
                  <a:solidFill>
                    <a:srgbClr val="FF0000"/>
                  </a:solidFill>
                  <a:latin typeface="Cambria Math" panose="02040503050406030204" pitchFamily="18" charset="0"/>
                </a:rPr>
                <a:t>𝑁(𝑥)</a:t>
              </a:r>
              <a:endParaRPr lang="en-US" sz="1800">
                <a:solidFill>
                  <a:srgbClr val="FF0000"/>
                </a:solidFill>
              </a:endParaRPr>
            </a:p>
          </xdr:txBody>
        </xdr:sp>
      </mc:Fallback>
    </mc:AlternateContent>
    <xdr:clientData/>
  </xdr:oneCellAnchor>
  <xdr:twoCellAnchor>
    <xdr:from>
      <xdr:col>6</xdr:col>
      <xdr:colOff>4248150</xdr:colOff>
      <xdr:row>43</xdr:row>
      <xdr:rowOff>228600</xdr:rowOff>
    </xdr:from>
    <xdr:to>
      <xdr:col>6</xdr:col>
      <xdr:colOff>7677150</xdr:colOff>
      <xdr:row>43</xdr:row>
      <xdr:rowOff>238125</xdr:rowOff>
    </xdr:to>
    <xdr:cxnSp macro="">
      <xdr:nvCxnSpPr>
        <xdr:cNvPr id="40" name="Straight Arrow Connector 39">
          <a:extLst>
            <a:ext uri="{FF2B5EF4-FFF2-40B4-BE49-F238E27FC236}">
              <a16:creationId xmlns:a16="http://schemas.microsoft.com/office/drawing/2014/main" id="{FD65056E-A728-4CE9-BDEF-DD2040912D35}"/>
            </a:ext>
          </a:extLst>
        </xdr:cNvPr>
        <xdr:cNvCxnSpPr/>
      </xdr:nvCxnSpPr>
      <xdr:spPr>
        <a:xfrm flipH="1">
          <a:off x="10220325" y="11696700"/>
          <a:ext cx="34290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154780</xdr:colOff>
      <xdr:row>31</xdr:row>
      <xdr:rowOff>194071</xdr:rowOff>
    </xdr:from>
    <xdr:to>
      <xdr:col>30</xdr:col>
      <xdr:colOff>952500</xdr:colOff>
      <xdr:row>42</xdr:row>
      <xdr:rowOff>226218</xdr:rowOff>
    </xdr:to>
    <xdr:graphicFrame macro="">
      <xdr:nvGraphicFramePr>
        <xdr:cNvPr id="6" name="Chart 5">
          <a:extLst>
            <a:ext uri="{FF2B5EF4-FFF2-40B4-BE49-F238E27FC236}">
              <a16:creationId xmlns:a16="http://schemas.microsoft.com/office/drawing/2014/main" id="{E2A030FE-30DA-4A6C-9AFC-B2D62E06D3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111125</xdr:colOff>
      <xdr:row>28</xdr:row>
      <xdr:rowOff>49211</xdr:rowOff>
    </xdr:from>
    <xdr:to>
      <xdr:col>17</xdr:col>
      <xdr:colOff>428625</xdr:colOff>
      <xdr:row>39</xdr:row>
      <xdr:rowOff>111125</xdr:rowOff>
    </xdr:to>
    <xdr:graphicFrame macro="">
      <xdr:nvGraphicFramePr>
        <xdr:cNvPr id="11" name="Chart 10">
          <a:extLst>
            <a:ext uri="{FF2B5EF4-FFF2-40B4-BE49-F238E27FC236}">
              <a16:creationId xmlns:a16="http://schemas.microsoft.com/office/drawing/2014/main" id="{4090F51C-005D-4AB9-A366-FF15B0E40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103186</xdr:colOff>
      <xdr:row>16</xdr:row>
      <xdr:rowOff>144461</xdr:rowOff>
    </xdr:from>
    <xdr:to>
      <xdr:col>17</xdr:col>
      <xdr:colOff>412749</xdr:colOff>
      <xdr:row>27</xdr:row>
      <xdr:rowOff>222249</xdr:rowOff>
    </xdr:to>
    <xdr:graphicFrame macro="">
      <xdr:nvGraphicFramePr>
        <xdr:cNvPr id="16" name="Chart 15">
          <a:extLst>
            <a:ext uri="{FF2B5EF4-FFF2-40B4-BE49-F238E27FC236}">
              <a16:creationId xmlns:a16="http://schemas.microsoft.com/office/drawing/2014/main" id="{2750BCEC-F408-482A-AEBD-70451E286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6</xdr:col>
      <xdr:colOff>1603375</xdr:colOff>
      <xdr:row>2</xdr:row>
      <xdr:rowOff>254000</xdr:rowOff>
    </xdr:from>
    <xdr:ext cx="3230594" cy="36176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48D0BEE-BA10-4E9D-952F-5581632DC430}"/>
                </a:ext>
              </a:extLst>
            </xdr:cNvPr>
            <xdr:cNvSpPr txBox="1"/>
          </xdr:nvSpPr>
          <xdr:spPr>
            <a:xfrm>
              <a:off x="8651875" y="914400"/>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400" b="1" i="1">
                      <a:solidFill>
                        <a:srgbClr val="FF0000"/>
                      </a:solidFill>
                      <a:latin typeface="Cambria Math" panose="02040503050406030204" pitchFamily="18" charset="0"/>
                    </a:rPr>
                    <m:t>𝒅</m:t>
                  </m:r>
                  <m:r>
                    <a:rPr lang="en-US" sz="1400" b="1" i="1" baseline="-25000">
                      <a:solidFill>
                        <a:srgbClr val="FF0000"/>
                      </a:solidFill>
                      <a:latin typeface="Cambria Math" panose="02040503050406030204" pitchFamily="18" charset="0"/>
                    </a:rPr>
                    <m:t>𝟏</m:t>
                  </m:r>
                  <m:r>
                    <a:rPr lang="en-US" sz="1400" b="1" i="1">
                      <a:solidFill>
                        <a:srgbClr val="FF0000"/>
                      </a:solidFill>
                      <a:latin typeface="Cambria Math" panose="02040503050406030204" pitchFamily="18" charset="0"/>
                    </a:rPr>
                    <m:t>=(</m:t>
                  </m:r>
                  <m:func>
                    <m:funcPr>
                      <m:ctrlPr>
                        <a:rPr lang="en-US" sz="1400" b="1" i="1">
                          <a:solidFill>
                            <a:srgbClr val="FF0000"/>
                          </a:solidFill>
                          <a:latin typeface="Cambria Math" panose="02040503050406030204" pitchFamily="18" charset="0"/>
                        </a:rPr>
                      </m:ctrlPr>
                    </m:funcPr>
                    <m:fName/>
                    <m:e>
                      <m:d>
                        <m:dPr>
                          <m:ctrlPr>
                            <a:rPr lang="en-US" sz="1400" b="1" i="1">
                              <a:solidFill>
                                <a:srgbClr val="FF0000"/>
                              </a:solidFill>
                              <a:latin typeface="Cambria Math" panose="02040503050406030204" pitchFamily="18" charset="0"/>
                            </a:rPr>
                          </m:ctrlPr>
                        </m:dPr>
                        <m:e>
                          <m:f>
                            <m:fPr>
                              <m:ctrlPr>
                                <a:rPr lang="en-US" sz="1400" b="1" i="1">
                                  <a:solidFill>
                                    <a:srgbClr val="FF0000"/>
                                  </a:solidFill>
                                  <a:latin typeface="Cambria Math" panose="02040503050406030204" pitchFamily="18" charset="0"/>
                                </a:rPr>
                              </m:ctrlPr>
                            </m:fPr>
                            <m:num>
                              <m:r>
                                <a:rPr lang="en-US" sz="1400" b="1" i="1">
                                  <a:solidFill>
                                    <a:srgbClr val="FF0000"/>
                                  </a:solidFill>
                                  <a:latin typeface="Cambria Math" panose="02040503050406030204" pitchFamily="18" charset="0"/>
                                </a:rPr>
                                <m:t>𝑺</m:t>
                              </m:r>
                              <m:r>
                                <a:rPr lang="en-US" sz="1400" b="1" i="1" baseline="-25000">
                                  <a:solidFill>
                                    <a:srgbClr val="FF0000"/>
                                  </a:solidFill>
                                  <a:latin typeface="Cambria Math" panose="02040503050406030204" pitchFamily="18" charset="0"/>
                                </a:rPr>
                                <m:t>𝟎</m:t>
                              </m:r>
                            </m:num>
                            <m:den>
                              <m:r>
                                <a:rPr lang="en-US" sz="1400" b="1" i="1">
                                  <a:solidFill>
                                    <a:srgbClr val="FF0000"/>
                                  </a:solidFill>
                                  <a:latin typeface="Cambria Math" panose="02040503050406030204" pitchFamily="18" charset="0"/>
                                </a:rPr>
                                <m:t>𝑿</m:t>
                              </m:r>
                            </m:den>
                          </m:f>
                        </m:e>
                      </m:d>
                    </m:e>
                  </m:func>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𝒓</m:t>
                  </m:r>
                  <m:r>
                    <a:rPr lang="en-US" sz="1400" b="1" i="1">
                      <a:solidFill>
                        <a:srgbClr val="FF0000"/>
                      </a:solidFill>
                      <a:latin typeface="Cambria Math" panose="02040503050406030204" pitchFamily="18" charset="0"/>
                    </a:rPr>
                    <m:t>−</m:t>
                  </m:r>
                  <m:r>
                    <a:rPr lang="en-US" sz="1400" b="1" i="1">
                      <a:solidFill>
                        <a:srgbClr val="FF0000"/>
                      </a:solidFill>
                      <a:latin typeface="Cambria Math" panose="02040503050406030204" pitchFamily="18" charset="0"/>
                    </a:rPr>
                    <m:t>𝒒</m:t>
                  </m:r>
                  <m:r>
                    <a:rPr lang="en-US" sz="1400" b="1" i="1">
                      <a:solidFill>
                        <a:srgbClr val="FF0000"/>
                      </a:solidFill>
                      <a:latin typeface="Cambria Math" panose="02040503050406030204" pitchFamily="18" charset="0"/>
                    </a:rPr>
                    <m:t>)+</m:t>
                  </m:r>
                  <m:r>
                    <a:rPr lang="el-GR" sz="1400" b="1" i="1">
                      <a:solidFill>
                        <a:srgbClr val="FF0000"/>
                      </a:solidFill>
                      <a:latin typeface="Cambria Math" panose="02040503050406030204" pitchFamily="18" charset="0"/>
                    </a:rPr>
                    <m:t>𝝈</m:t>
                  </m:r>
                </m:oMath>
              </a14:m>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Choice>
      <mc:Fallback xmlns="">
        <xdr:sp macro="" textlink="">
          <xdr:nvSpPr>
            <xdr:cNvPr id="2" name="TextBox 1">
              <a:extLst>
                <a:ext uri="{FF2B5EF4-FFF2-40B4-BE49-F238E27FC236}">
                  <a16:creationId xmlns:a16="http://schemas.microsoft.com/office/drawing/2014/main" id="{F48D0BEE-BA10-4E9D-952F-5581632DC430}"/>
                </a:ext>
              </a:extLst>
            </xdr:cNvPr>
            <xdr:cNvSpPr txBox="1"/>
          </xdr:nvSpPr>
          <xdr:spPr>
            <a:xfrm>
              <a:off x="8651875" y="914400"/>
              <a:ext cx="3230594" cy="361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1" i="0">
                  <a:solidFill>
                    <a:srgbClr val="FF0000"/>
                  </a:solidFill>
                  <a:latin typeface="Cambria Math" panose="02040503050406030204" pitchFamily="18" charset="0"/>
                </a:rPr>
                <a:t>𝒅</a:t>
              </a:r>
              <a:r>
                <a:rPr lang="en-US" sz="1400" b="1" i="0" baseline="-25000">
                  <a:solidFill>
                    <a:srgbClr val="FF0000"/>
                  </a:solidFill>
                  <a:latin typeface="Cambria Math" panose="02040503050406030204" pitchFamily="18" charset="0"/>
                </a:rPr>
                <a:t>𝟏</a:t>
              </a:r>
              <a:r>
                <a:rPr lang="en-US" sz="1400" b="1" i="0">
                  <a:solidFill>
                    <a:srgbClr val="FF0000"/>
                  </a:solidFill>
                  <a:latin typeface="Cambria Math" panose="02040503050406030204" pitchFamily="18" charset="0"/>
                </a:rPr>
                <a:t>=(⁡(𝑺</a:t>
              </a:r>
              <a:r>
                <a:rPr lang="en-US" sz="1400" b="1" i="0" baseline="-25000">
                  <a:solidFill>
                    <a:srgbClr val="FF0000"/>
                  </a:solidFill>
                  <a:latin typeface="Cambria Math" panose="02040503050406030204" pitchFamily="18" charset="0"/>
                </a:rPr>
                <a:t>𝟎/</a:t>
              </a:r>
              <a:r>
                <a:rPr lang="en-US" sz="1400" b="1" i="0">
                  <a:solidFill>
                    <a:srgbClr val="FF0000"/>
                  </a:solidFill>
                  <a:latin typeface="Cambria Math" panose="02040503050406030204" pitchFamily="18" charset="0"/>
                </a:rPr>
                <a:t>𝑿)+((𝒓−𝒒)+</a:t>
              </a:r>
              <a:r>
                <a:rPr lang="el-GR" sz="1400" b="1" i="0">
                  <a:solidFill>
                    <a:srgbClr val="FF0000"/>
                  </a:solidFill>
                  <a:latin typeface="Cambria Math" panose="02040503050406030204" pitchFamily="18" charset="0"/>
                </a:rPr>
                <a:t>𝝈</a:t>
              </a:r>
              <a:r>
                <a:rPr lang="en-US" sz="1400" b="1" baseline="30000">
                  <a:solidFill>
                    <a:srgbClr val="FF0000"/>
                  </a:solidFill>
                </a:rPr>
                <a:t>2</a:t>
              </a:r>
              <a:r>
                <a:rPr lang="en-US" sz="1400" b="1">
                  <a:solidFill>
                    <a:srgbClr val="FF0000"/>
                  </a:solidFill>
                </a:rPr>
                <a:t>/2)T) / (</a:t>
              </a:r>
              <a:r>
                <a:rPr lang="el-GR" sz="1400" b="1">
                  <a:solidFill>
                    <a:srgbClr val="FF0000"/>
                  </a:solidFill>
                  <a:latin typeface="Calibri" panose="020F0502020204030204" pitchFamily="34" charset="0"/>
                  <a:cs typeface="Calibri" panose="020F0502020204030204" pitchFamily="34" charset="0"/>
                </a:rPr>
                <a:t>σ</a:t>
              </a:r>
              <a:r>
                <a:rPr lang="en-US" sz="1400" b="1">
                  <a:solidFill>
                    <a:srgbClr val="FF0000"/>
                  </a:solidFill>
                  <a:latin typeface="Calibri" panose="020F0502020204030204" pitchFamily="34" charset="0"/>
                  <a:cs typeface="Calibri" panose="020F0502020204030204" pitchFamily="34" charset="0"/>
                </a:rPr>
                <a:t>*√T)</a:t>
              </a:r>
              <a:endParaRPr lang="en-US" sz="1400" b="1">
                <a:solidFill>
                  <a:srgbClr val="FF0000"/>
                </a:solidFill>
              </a:endParaRPr>
            </a:p>
          </xdr:txBody>
        </xdr:sp>
      </mc:Fallback>
    </mc:AlternateContent>
    <xdr:clientData/>
  </xdr:oneCellAnchor>
  <xdr:oneCellAnchor>
    <xdr:from>
      <xdr:col>7</xdr:col>
      <xdr:colOff>419101</xdr:colOff>
      <xdr:row>13</xdr:row>
      <xdr:rowOff>202407</xdr:rowOff>
    </xdr:from>
    <xdr:ext cx="6498430" cy="2064989"/>
    <xdr:sp macro="" textlink="">
      <xdr:nvSpPr>
        <xdr:cNvPr id="3" name="TextBox 2">
          <a:extLst>
            <a:ext uri="{FF2B5EF4-FFF2-40B4-BE49-F238E27FC236}">
              <a16:creationId xmlns:a16="http://schemas.microsoft.com/office/drawing/2014/main" id="{372FCD3A-9053-4958-8B27-2218633200D6}"/>
            </a:ext>
          </a:extLst>
        </xdr:cNvPr>
        <xdr:cNvSpPr txBox="1"/>
      </xdr:nvSpPr>
      <xdr:spPr>
        <a:xfrm>
          <a:off x="14465301" y="3669507"/>
          <a:ext cx="6498430" cy="2064989"/>
        </a:xfrm>
        <a:prstGeom prst="rect">
          <a:avLst/>
        </a:prstGeom>
        <a:solidFill>
          <a:schemeClr val="accent5">
            <a:lumMod val="20000"/>
            <a:lumOff val="80000"/>
          </a:schemeClr>
        </a:solid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0" i="0" u="none" strike="noStrike">
              <a:solidFill>
                <a:schemeClr val="tx1"/>
              </a:solidFill>
              <a:effectLst/>
              <a:latin typeface="+mn-lt"/>
              <a:ea typeface="+mn-ea"/>
              <a:cs typeface="+mn-cs"/>
            </a:rPr>
            <a:t>"If gamma is small, delta changes slowly, and adjustments to keep the position(portfolio) delta neutral need to be made only relatively infrequently.  However, if gamma is highly negative or </a:t>
          </a:r>
          <a:r>
            <a:rPr lang="en-US" sz="1800"/>
            <a:t> </a:t>
          </a:r>
          <a:r>
            <a:rPr lang="en-US" sz="1800" b="0" i="0" u="none" strike="noStrike">
              <a:solidFill>
                <a:schemeClr val="tx1"/>
              </a:solidFill>
              <a:effectLst/>
              <a:latin typeface="+mn-lt"/>
              <a:ea typeface="+mn-ea"/>
              <a:cs typeface="+mn-cs"/>
            </a:rPr>
            <a:t>highly positive, delta is very sensitive to the price fo the underderlying asset .  It is then quite risky</a:t>
          </a:r>
          <a:r>
            <a:rPr lang="en-US" sz="1800"/>
            <a:t>  </a:t>
          </a:r>
          <a:r>
            <a:rPr lang="en-US" sz="1800" b="0" i="0" u="none" strike="noStrike">
              <a:solidFill>
                <a:schemeClr val="tx1"/>
              </a:solidFill>
              <a:effectLst/>
              <a:latin typeface="+mn-lt"/>
              <a:ea typeface="+mn-ea"/>
              <a:cs typeface="+mn-cs"/>
            </a:rPr>
            <a:t>to leave a delta neutral portfolio unchanged for any length of time." </a:t>
          </a:r>
          <a:r>
            <a:rPr lang="en-US" sz="1800"/>
            <a:t> </a:t>
          </a:r>
          <a:r>
            <a:rPr lang="en-US" sz="1800" b="0" i="1" u="sng" strike="noStrike">
              <a:solidFill>
                <a:schemeClr val="tx1"/>
              </a:solidFill>
              <a:effectLst/>
              <a:latin typeface="+mn-lt"/>
              <a:ea typeface="+mn-ea"/>
              <a:cs typeface="+mn-cs"/>
            </a:rPr>
            <a:t>Options, Futures and Other Derivatives 10th edition</a:t>
          </a:r>
          <a:r>
            <a:rPr lang="en-US" sz="1800" b="0" i="0" u="none" strike="noStrike">
              <a:solidFill>
                <a:schemeClr val="tx1"/>
              </a:solidFill>
              <a:effectLst/>
              <a:latin typeface="+mn-lt"/>
              <a:ea typeface="+mn-ea"/>
              <a:cs typeface="+mn-cs"/>
            </a:rPr>
            <a:t>, John C. Hull</a:t>
          </a:r>
          <a:r>
            <a:rPr lang="en-US" sz="1800"/>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macroption.com/black-scholes-assumption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7D4B-A1CC-4A10-9122-462D7BC1E69B}">
  <dimension ref="A1:BN50"/>
  <sheetViews>
    <sheetView showGridLines="0" topLeftCell="U1" workbookViewId="0">
      <selection activeCell="AB3" sqref="AB3"/>
    </sheetView>
  </sheetViews>
  <sheetFormatPr defaultRowHeight="26" x14ac:dyDescent="0.6"/>
  <cols>
    <col min="1" max="1" width="1.84765625" style="103" customWidth="1"/>
    <col min="13" max="13" width="2.84765625" style="61" customWidth="1"/>
    <col min="21" max="21" width="14.6484375" customWidth="1"/>
    <col min="22" max="22" width="2.6484375" style="61" customWidth="1"/>
    <col min="32" max="32" width="2.84765625" style="61" customWidth="1"/>
    <col min="49" max="49" width="2.1484375" style="76" customWidth="1"/>
    <col min="50" max="50" width="3.84765625" customWidth="1"/>
  </cols>
  <sheetData>
    <row r="1" spans="1:66" s="103" customFormat="1" ht="17.25" customHeight="1" x14ac:dyDescent="0.6"/>
    <row r="2" spans="1:66" x14ac:dyDescent="0.6">
      <c r="B2" s="60" t="s">
        <v>131</v>
      </c>
      <c r="BG2">
        <v>0.54379999999999995</v>
      </c>
      <c r="BI2">
        <v>0.63683000000000001</v>
      </c>
      <c r="BJ2">
        <v>0.64058000000000004</v>
      </c>
      <c r="BN2">
        <f>BG2-1</f>
        <v>-0.45620000000000005</v>
      </c>
    </row>
    <row r="3" spans="1:66" x14ac:dyDescent="0.6">
      <c r="B3" s="5" t="s">
        <v>130</v>
      </c>
      <c r="N3" s="5" t="s">
        <v>132</v>
      </c>
      <c r="W3" s="5" t="s">
        <v>127</v>
      </c>
      <c r="AG3" s="5" t="s">
        <v>128</v>
      </c>
      <c r="AY3" t="s">
        <v>146</v>
      </c>
    </row>
    <row r="4" spans="1:66" x14ac:dyDescent="0.6">
      <c r="B4" s="9" t="s">
        <v>129</v>
      </c>
      <c r="N4" s="9" t="s">
        <v>133</v>
      </c>
      <c r="W4" s="59" t="s">
        <v>126</v>
      </c>
      <c r="AG4" s="58" t="s">
        <v>122</v>
      </c>
    </row>
    <row r="6" spans="1:66" x14ac:dyDescent="0.6">
      <c r="A6" s="103" t="s">
        <v>211</v>
      </c>
    </row>
    <row r="14" spans="1:66" x14ac:dyDescent="0.6">
      <c r="A14" s="103" t="s">
        <v>211</v>
      </c>
    </row>
    <row r="20" spans="34:43" x14ac:dyDescent="0.6">
      <c r="AI20" s="1" t="s">
        <v>123</v>
      </c>
      <c r="AJ20" s="1"/>
      <c r="AK20" s="1"/>
      <c r="AL20" s="1"/>
      <c r="AM20" s="1" t="s">
        <v>124</v>
      </c>
      <c r="AN20" s="1"/>
      <c r="AO20" s="1"/>
      <c r="AP20" s="1"/>
      <c r="AQ20" s="1" t="s">
        <v>125</v>
      </c>
    </row>
    <row r="31" spans="34:43" x14ac:dyDescent="0.6">
      <c r="AH31" t="s">
        <v>135</v>
      </c>
      <c r="AL31" t="s">
        <v>136</v>
      </c>
      <c r="AP31" t="s">
        <v>134</v>
      </c>
    </row>
    <row r="35" spans="41:55" x14ac:dyDescent="0.6">
      <c r="AO35" s="84" t="s">
        <v>156</v>
      </c>
    </row>
    <row r="36" spans="41:55" x14ac:dyDescent="0.6">
      <c r="AZ36" s="110">
        <v>0.45619999999999999</v>
      </c>
      <c r="BB36">
        <v>0.36316999999999999</v>
      </c>
      <c r="BC36">
        <v>0.35942000000000002</v>
      </c>
    </row>
    <row r="37" spans="41:55" x14ac:dyDescent="0.6">
      <c r="BB37" t="s">
        <v>217</v>
      </c>
      <c r="BC37" s="110">
        <f>AVERAGE(BB36:BC36)</f>
        <v>0.36129500000000003</v>
      </c>
    </row>
    <row r="50" spans="1:1" x14ac:dyDescent="0.6">
      <c r="A50" s="103" t="s">
        <v>211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F8673-D470-4939-B49D-DD9E9D954E51}">
  <dimension ref="A1:AF66"/>
  <sheetViews>
    <sheetView showGridLines="0" zoomScale="43" zoomScaleNormal="100" workbookViewId="0">
      <selection activeCell="J33" sqref="J33"/>
    </sheetView>
  </sheetViews>
  <sheetFormatPr defaultColWidth="9.1484375" defaultRowHeight="20" x14ac:dyDescent="0.4"/>
  <cols>
    <col min="1" max="1" width="1.8984375" style="104" customWidth="1"/>
    <col min="2" max="2" width="28.046875" style="1" customWidth="1"/>
    <col min="3" max="3" width="15.1484375" style="1" bestFit="1" customWidth="1"/>
    <col min="4" max="4" width="12.546875" style="1" bestFit="1" customWidth="1"/>
    <col min="5" max="9" width="9.1484375" style="1"/>
    <col min="10" max="10" width="3.296875" style="1" customWidth="1"/>
    <col min="11" max="11" width="24.5" style="1" customWidth="1"/>
    <col min="12" max="12" width="10.6484375" style="1" customWidth="1"/>
    <col min="13" max="13" width="36.19921875" style="1" bestFit="1" customWidth="1"/>
    <col min="14" max="14" width="11" style="1" customWidth="1"/>
    <col min="15" max="15" width="22.19921875" style="1" bestFit="1" customWidth="1"/>
    <col min="16" max="16" width="13.34765625" style="1" customWidth="1"/>
    <col min="17" max="17" width="9.1484375" style="1"/>
    <col min="18" max="18" width="12.546875" style="1" customWidth="1"/>
    <col min="19" max="16384" width="9.1484375" style="1"/>
  </cols>
  <sheetData>
    <row r="1" spans="1:32" s="104" customFormat="1" x14ac:dyDescent="0.4">
      <c r="A1" s="104">
        <v>5</v>
      </c>
      <c r="P1" s="105"/>
    </row>
    <row r="2" spans="1:32" ht="25" x14ac:dyDescent="0.5">
      <c r="B2" s="4" t="s">
        <v>0</v>
      </c>
      <c r="P2" s="59"/>
      <c r="AE2" s="3">
        <v>0</v>
      </c>
      <c r="AF2" s="1">
        <v>0</v>
      </c>
    </row>
    <row r="3" spans="1:32" x14ac:dyDescent="0.4">
      <c r="B3" s="12" t="s">
        <v>34</v>
      </c>
      <c r="AE3" s="3">
        <v>1</v>
      </c>
      <c r="AF3" s="1">
        <v>0.5</v>
      </c>
    </row>
    <row r="4" spans="1:32" x14ac:dyDescent="0.4">
      <c r="B4" s="28" t="s">
        <v>89</v>
      </c>
      <c r="C4" s="1" t="s">
        <v>91</v>
      </c>
      <c r="Q4" s="5"/>
      <c r="R4" s="5"/>
      <c r="S4" s="5"/>
      <c r="T4" s="5"/>
      <c r="AE4" s="3">
        <v>2</v>
      </c>
      <c r="AF4" s="1">
        <v>1</v>
      </c>
    </row>
    <row r="5" spans="1:32" x14ac:dyDescent="0.4">
      <c r="B5" s="28"/>
      <c r="AE5" s="3">
        <v>3</v>
      </c>
      <c r="AF5" s="1">
        <v>2</v>
      </c>
    </row>
    <row r="6" spans="1:32" x14ac:dyDescent="0.4">
      <c r="B6" s="28"/>
      <c r="AE6" s="3">
        <v>4</v>
      </c>
      <c r="AF6" s="1">
        <v>4</v>
      </c>
    </row>
    <row r="7" spans="1:32" x14ac:dyDescent="0.4">
      <c r="B7" s="1" t="s">
        <v>5</v>
      </c>
      <c r="AE7" s="3">
        <v>5</v>
      </c>
      <c r="AF7" s="1">
        <v>6</v>
      </c>
    </row>
    <row r="8" spans="1:32" x14ac:dyDescent="0.4">
      <c r="B8" s="1" t="s">
        <v>1</v>
      </c>
      <c r="AE8" s="3">
        <v>6</v>
      </c>
      <c r="AF8" s="1">
        <v>8</v>
      </c>
    </row>
    <row r="9" spans="1:32" x14ac:dyDescent="0.4">
      <c r="G9" s="78" t="s">
        <v>152</v>
      </c>
      <c r="H9" s="1">
        <v>5</v>
      </c>
      <c r="AE9" s="3">
        <v>7</v>
      </c>
      <c r="AF9" s="1">
        <v>10</v>
      </c>
    </row>
    <row r="10" spans="1:32" x14ac:dyDescent="0.4">
      <c r="B10" s="1" t="s">
        <v>87</v>
      </c>
      <c r="G10" s="77" t="s">
        <v>148</v>
      </c>
      <c r="AE10" s="3">
        <v>8</v>
      </c>
      <c r="AF10" s="1">
        <v>11</v>
      </c>
    </row>
    <row r="11" spans="1:32" x14ac:dyDescent="0.4">
      <c r="B11" s="1" t="s">
        <v>121</v>
      </c>
      <c r="I11" s="77" t="s">
        <v>149</v>
      </c>
      <c r="AE11" s="3">
        <v>9</v>
      </c>
      <c r="AF11" s="1">
        <v>12</v>
      </c>
    </row>
    <row r="12" spans="1:32" x14ac:dyDescent="0.4">
      <c r="B12" s="1" t="s">
        <v>155</v>
      </c>
      <c r="M12" s="77" t="s">
        <v>150</v>
      </c>
      <c r="AE12" s="3">
        <v>10</v>
      </c>
      <c r="AF12" s="1">
        <v>12</v>
      </c>
    </row>
    <row r="13" spans="1:32" x14ac:dyDescent="0.4">
      <c r="B13" s="1" t="s">
        <v>90</v>
      </c>
      <c r="M13" s="77" t="s">
        <v>151</v>
      </c>
      <c r="AE13" s="3">
        <v>11</v>
      </c>
      <c r="AF13" s="1">
        <v>11</v>
      </c>
    </row>
    <row r="14" spans="1:32" x14ac:dyDescent="0.4">
      <c r="B14" s="1" t="s">
        <v>88</v>
      </c>
      <c r="AE14" s="3">
        <v>12</v>
      </c>
      <c r="AF14" s="1">
        <v>10</v>
      </c>
    </row>
    <row r="15" spans="1:32" x14ac:dyDescent="0.4">
      <c r="B15" s="1" t="s">
        <v>86</v>
      </c>
      <c r="AE15" s="3">
        <v>13</v>
      </c>
      <c r="AF15" s="1">
        <v>10</v>
      </c>
    </row>
    <row r="16" spans="1:32" ht="26" x14ac:dyDescent="0.6">
      <c r="B16" s="1" t="s">
        <v>213</v>
      </c>
      <c r="P16"/>
      <c r="AE16" s="3">
        <v>14</v>
      </c>
      <c r="AF16" s="1">
        <v>9</v>
      </c>
    </row>
    <row r="17" spans="1:32" x14ac:dyDescent="0.4">
      <c r="B17" s="1" t="s">
        <v>2</v>
      </c>
      <c r="AE17" s="3">
        <v>15</v>
      </c>
      <c r="AF17" s="1">
        <v>8</v>
      </c>
    </row>
    <row r="18" spans="1:32" x14ac:dyDescent="0.4">
      <c r="B18" s="1" t="s">
        <v>3</v>
      </c>
      <c r="AE18" s="3">
        <v>16</v>
      </c>
      <c r="AF18" s="1">
        <v>7</v>
      </c>
    </row>
    <row r="19" spans="1:32" x14ac:dyDescent="0.4">
      <c r="B19" s="1" t="s">
        <v>4</v>
      </c>
      <c r="AE19" s="3">
        <v>17</v>
      </c>
      <c r="AF19" s="1">
        <v>6</v>
      </c>
    </row>
    <row r="20" spans="1:32" x14ac:dyDescent="0.4">
      <c r="B20" s="1" t="s">
        <v>85</v>
      </c>
      <c r="AE20" s="3">
        <v>18</v>
      </c>
      <c r="AF20" s="1">
        <v>5</v>
      </c>
    </row>
    <row r="21" spans="1:32" ht="24.5" x14ac:dyDescent="0.6">
      <c r="L21" s="9" t="s">
        <v>24</v>
      </c>
      <c r="AE21" s="3">
        <v>19</v>
      </c>
      <c r="AF21" s="1">
        <v>4</v>
      </c>
    </row>
    <row r="22" spans="1:32" ht="25" x14ac:dyDescent="0.6">
      <c r="B22" s="1" t="s">
        <v>83</v>
      </c>
      <c r="C22" s="25" t="s">
        <v>81</v>
      </c>
      <c r="AE22" s="3">
        <v>20</v>
      </c>
      <c r="AF22" s="1">
        <v>3</v>
      </c>
    </row>
    <row r="23" spans="1:32" ht="25" x14ac:dyDescent="0.6">
      <c r="B23" s="1" t="s">
        <v>84</v>
      </c>
      <c r="C23" s="2" t="s">
        <v>82</v>
      </c>
      <c r="L23" s="3" t="s">
        <v>180</v>
      </c>
      <c r="M23" s="3"/>
      <c r="N23" s="3"/>
      <c r="O23" s="3"/>
      <c r="P23" s="3"/>
      <c r="AE23" s="3">
        <v>21</v>
      </c>
      <c r="AF23" s="1">
        <v>2</v>
      </c>
    </row>
    <row r="24" spans="1:32" x14ac:dyDescent="0.4">
      <c r="L24" s="3" t="s">
        <v>179</v>
      </c>
      <c r="M24" s="3"/>
      <c r="N24" s="3"/>
      <c r="O24" s="3"/>
      <c r="P24" s="3"/>
      <c r="AE24" s="3">
        <v>22</v>
      </c>
      <c r="AF24" s="1">
        <v>2</v>
      </c>
    </row>
    <row r="25" spans="1:32" x14ac:dyDescent="0.4">
      <c r="AE25" s="3">
        <v>23</v>
      </c>
      <c r="AF25" s="1">
        <v>1</v>
      </c>
    </row>
    <row r="26" spans="1:32" ht="23" x14ac:dyDescent="0.5">
      <c r="L26" s="88" t="s">
        <v>178</v>
      </c>
      <c r="M26" s="89"/>
      <c r="N26" s="89"/>
      <c r="O26" s="89"/>
      <c r="P26" s="89"/>
      <c r="Q26" s="89"/>
      <c r="R26" s="90"/>
      <c r="S26" s="91"/>
      <c r="T26" s="90"/>
      <c r="U26" s="90"/>
      <c r="V26" s="90"/>
      <c r="W26" s="90"/>
      <c r="X26" s="90"/>
      <c r="AE26" s="3">
        <v>24</v>
      </c>
      <c r="AF26" s="1">
        <v>1</v>
      </c>
    </row>
    <row r="27" spans="1:32" ht="20.5" x14ac:dyDescent="0.45">
      <c r="A27" s="104" t="s">
        <v>211</v>
      </c>
      <c r="B27" s="24" t="s">
        <v>20</v>
      </c>
      <c r="C27" s="24"/>
      <c r="D27" s="24"/>
      <c r="M27" s="1" t="s">
        <v>159</v>
      </c>
      <c r="S27" s="16"/>
      <c r="AE27" s="3">
        <v>25</v>
      </c>
      <c r="AF27" s="1">
        <v>1</v>
      </c>
    </row>
    <row r="28" spans="1:32" x14ac:dyDescent="0.4">
      <c r="M28" s="1" t="s">
        <v>160</v>
      </c>
      <c r="R28" s="1" t="s">
        <v>176</v>
      </c>
      <c r="AE28" s="3">
        <v>26</v>
      </c>
      <c r="AF28" s="1">
        <v>0</v>
      </c>
    </row>
    <row r="29" spans="1:32" ht="24.5" x14ac:dyDescent="0.6">
      <c r="C29" s="9" t="s">
        <v>24</v>
      </c>
      <c r="M29" s="1" t="s">
        <v>161</v>
      </c>
      <c r="O29" s="1" t="s">
        <v>153</v>
      </c>
      <c r="R29" s="1" t="s">
        <v>175</v>
      </c>
      <c r="AE29" s="3">
        <v>27</v>
      </c>
      <c r="AF29" s="1">
        <v>0</v>
      </c>
    </row>
    <row r="30" spans="1:32" ht="24.5" x14ac:dyDescent="0.6">
      <c r="C30" s="9" t="s">
        <v>36</v>
      </c>
      <c r="M30" s="1" t="s">
        <v>162</v>
      </c>
      <c r="O30" s="1" t="s">
        <v>154</v>
      </c>
    </row>
    <row r="32" spans="1:32" x14ac:dyDescent="0.4">
      <c r="M32" s="1" t="s">
        <v>163</v>
      </c>
      <c r="R32" s="1" t="s">
        <v>182</v>
      </c>
    </row>
    <row r="33" spans="2:23" x14ac:dyDescent="0.4">
      <c r="B33" s="124" t="s">
        <v>6</v>
      </c>
      <c r="C33" s="124"/>
      <c r="D33" s="124"/>
      <c r="E33" s="124"/>
      <c r="F33" s="124"/>
      <c r="G33" s="124"/>
      <c r="H33" s="124"/>
      <c r="I33" s="124"/>
      <c r="M33" s="1" t="s">
        <v>164</v>
      </c>
      <c r="R33" s="1" t="s">
        <v>183</v>
      </c>
    </row>
    <row r="34" spans="2:23" ht="24" x14ac:dyDescent="0.6">
      <c r="B34" s="26" t="s">
        <v>11</v>
      </c>
      <c r="C34" s="1" t="s">
        <v>18</v>
      </c>
      <c r="R34" s="1" t="s">
        <v>184</v>
      </c>
    </row>
    <row r="35" spans="2:23" x14ac:dyDescent="0.4">
      <c r="B35" s="26" t="s">
        <v>7</v>
      </c>
      <c r="C35" s="1" t="s">
        <v>17</v>
      </c>
    </row>
    <row r="36" spans="2:23" x14ac:dyDescent="0.4">
      <c r="B36" s="26" t="s">
        <v>12</v>
      </c>
      <c r="C36" s="1" t="s">
        <v>16</v>
      </c>
      <c r="M36" s="1" t="s">
        <v>167</v>
      </c>
    </row>
    <row r="37" spans="2:23" ht="21" x14ac:dyDescent="0.5">
      <c r="B37" s="23" t="s">
        <v>8</v>
      </c>
      <c r="C37" s="1" t="s">
        <v>15</v>
      </c>
      <c r="M37" s="1" t="s">
        <v>165</v>
      </c>
    </row>
    <row r="38" spans="2:23" x14ac:dyDescent="0.4">
      <c r="B38" s="26" t="s">
        <v>9</v>
      </c>
      <c r="C38" s="1" t="s">
        <v>214</v>
      </c>
      <c r="M38" s="1" t="s">
        <v>158</v>
      </c>
      <c r="W38" s="1" t="s">
        <v>185</v>
      </c>
    </row>
    <row r="39" spans="2:23" x14ac:dyDescent="0.4">
      <c r="M39" s="1" t="s">
        <v>166</v>
      </c>
      <c r="W39" s="1" t="s">
        <v>186</v>
      </c>
    </row>
    <row r="40" spans="2:23" ht="23.5" x14ac:dyDescent="0.6">
      <c r="B40" s="13" t="s">
        <v>19</v>
      </c>
      <c r="C40" s="13"/>
      <c r="D40" s="13"/>
      <c r="E40" s="13"/>
      <c r="F40" s="13"/>
      <c r="G40" s="13"/>
      <c r="H40" s="13"/>
      <c r="I40" s="13"/>
      <c r="M40" s="1" t="s">
        <v>157</v>
      </c>
      <c r="W40" s="1" t="s">
        <v>187</v>
      </c>
    </row>
    <row r="41" spans="2:23" ht="25" x14ac:dyDescent="0.6">
      <c r="B41" s="26" t="s">
        <v>33</v>
      </c>
      <c r="C41" s="1" t="s">
        <v>137</v>
      </c>
      <c r="M41" s="1" t="s">
        <v>215</v>
      </c>
    </row>
    <row r="42" spans="2:23" ht="24" x14ac:dyDescent="0.6">
      <c r="B42" s="26" t="s">
        <v>32</v>
      </c>
      <c r="C42" s="1" t="s">
        <v>23</v>
      </c>
    </row>
    <row r="43" spans="2:23" x14ac:dyDescent="0.4">
      <c r="B43" s="7"/>
      <c r="M43" s="1" t="s">
        <v>174</v>
      </c>
    </row>
    <row r="44" spans="2:23" ht="20.5" x14ac:dyDescent="0.45">
      <c r="B44" s="10" t="s">
        <v>43</v>
      </c>
      <c r="C44" s="16"/>
      <c r="D44" s="16"/>
      <c r="E44" s="16"/>
      <c r="F44" s="16"/>
      <c r="G44" s="16"/>
      <c r="H44" s="16"/>
      <c r="I44" s="16"/>
    </row>
    <row r="45" spans="2:23" ht="20.5" x14ac:dyDescent="0.45">
      <c r="B45" s="10" t="s">
        <v>44</v>
      </c>
      <c r="C45" s="16"/>
      <c r="D45" s="16"/>
      <c r="E45" s="16"/>
      <c r="F45" s="16"/>
      <c r="G45" s="16"/>
      <c r="H45" s="16"/>
      <c r="I45" s="16"/>
    </row>
    <row r="46" spans="2:23" ht="20.5" x14ac:dyDescent="0.45">
      <c r="B46" s="10" t="s">
        <v>45</v>
      </c>
      <c r="C46" s="16"/>
      <c r="D46" s="16"/>
      <c r="E46" s="16"/>
      <c r="F46" s="16"/>
      <c r="G46" s="16"/>
      <c r="H46" s="16"/>
      <c r="I46" s="16"/>
    </row>
    <row r="47" spans="2:23" ht="25" x14ac:dyDescent="0.5">
      <c r="B47" s="10"/>
      <c r="C47" s="16"/>
      <c r="D47" s="16"/>
      <c r="E47" s="16"/>
      <c r="F47" s="16"/>
      <c r="G47" s="16"/>
      <c r="H47" s="16"/>
      <c r="I47" s="16"/>
      <c r="L47" s="85"/>
      <c r="M47" s="1" t="s">
        <v>168</v>
      </c>
    </row>
    <row r="48" spans="2:23" ht="24" x14ac:dyDescent="0.65">
      <c r="B48" s="23" t="s">
        <v>21</v>
      </c>
      <c r="M48" s="1" t="s">
        <v>169</v>
      </c>
      <c r="R48" s="1" t="s">
        <v>188</v>
      </c>
    </row>
    <row r="49" spans="1:21" ht="26.5" x14ac:dyDescent="0.65">
      <c r="B49" s="23" t="s">
        <v>22</v>
      </c>
      <c r="M49" s="1" t="s">
        <v>170</v>
      </c>
      <c r="R49" s="1" t="s">
        <v>189</v>
      </c>
    </row>
    <row r="50" spans="1:21" ht="26.25" customHeight="1" x14ac:dyDescent="0.5">
      <c r="B50" s="8"/>
      <c r="M50" s="108" t="s">
        <v>171</v>
      </c>
      <c r="N50" s="108"/>
      <c r="O50" s="108"/>
      <c r="R50" s="1" t="s">
        <v>190</v>
      </c>
    </row>
    <row r="51" spans="1:21" x14ac:dyDescent="0.4">
      <c r="A51" s="104" t="s">
        <v>211</v>
      </c>
      <c r="B51" s="124" t="s">
        <v>25</v>
      </c>
      <c r="C51" s="124"/>
      <c r="D51" s="124"/>
      <c r="E51" s="124"/>
      <c r="F51" s="124"/>
      <c r="G51" s="124"/>
      <c r="H51" s="124"/>
      <c r="I51" s="124"/>
      <c r="M51" s="108" t="s">
        <v>172</v>
      </c>
      <c r="N51" s="108"/>
      <c r="O51" s="108"/>
    </row>
    <row r="52" spans="1:21" ht="24" x14ac:dyDescent="0.6">
      <c r="M52" s="1" t="s">
        <v>181</v>
      </c>
    </row>
    <row r="53" spans="1:21" ht="20.5" x14ac:dyDescent="0.45">
      <c r="F53" s="10"/>
      <c r="G53" s="10"/>
      <c r="H53" s="10"/>
      <c r="I53" s="10"/>
      <c r="M53" s="1" t="s">
        <v>173</v>
      </c>
    </row>
    <row r="54" spans="1:21" ht="20.5" x14ac:dyDescent="0.45">
      <c r="B54" s="10" t="s">
        <v>80</v>
      </c>
      <c r="F54" s="10"/>
      <c r="G54" s="10"/>
      <c r="H54" s="10"/>
      <c r="I54" s="10"/>
      <c r="R54" s="1" t="s">
        <v>192</v>
      </c>
    </row>
    <row r="55" spans="1:21" ht="20.5" x14ac:dyDescent="0.45">
      <c r="B55" s="10"/>
      <c r="R55" s="1" t="s">
        <v>193</v>
      </c>
    </row>
    <row r="56" spans="1:21" x14ac:dyDescent="0.4">
      <c r="B56" s="1" t="s">
        <v>79</v>
      </c>
    </row>
    <row r="57" spans="1:21" ht="28.5" x14ac:dyDescent="0.7">
      <c r="B57" s="27" t="s">
        <v>31</v>
      </c>
      <c r="C57" s="1" t="s">
        <v>26</v>
      </c>
      <c r="S57" s="92"/>
      <c r="T57" s="92" t="s">
        <v>196</v>
      </c>
      <c r="U57" s="92"/>
    </row>
    <row r="58" spans="1:21" ht="24" x14ac:dyDescent="0.6">
      <c r="B58" s="26" t="s">
        <v>32</v>
      </c>
      <c r="C58" s="1" t="s">
        <v>27</v>
      </c>
    </row>
    <row r="59" spans="1:21" ht="25.5" x14ac:dyDescent="0.65">
      <c r="B59" s="27" t="s">
        <v>35</v>
      </c>
      <c r="C59" s="1" t="s">
        <v>28</v>
      </c>
      <c r="R59" s="1" t="s">
        <v>191</v>
      </c>
    </row>
    <row r="60" spans="1:21" ht="25" x14ac:dyDescent="0.6">
      <c r="B60" s="26" t="s">
        <v>29</v>
      </c>
      <c r="C60" s="1" t="s">
        <v>30</v>
      </c>
      <c r="R60" s="1" t="s">
        <v>199</v>
      </c>
    </row>
    <row r="62" spans="1:21" ht="25" x14ac:dyDescent="0.6">
      <c r="B62" s="10" t="s">
        <v>37</v>
      </c>
      <c r="R62" s="1" t="s">
        <v>197</v>
      </c>
    </row>
    <row r="63" spans="1:21" ht="23" x14ac:dyDescent="0.4">
      <c r="R63" s="1" t="s">
        <v>195</v>
      </c>
    </row>
    <row r="64" spans="1:21" x14ac:dyDescent="0.4">
      <c r="C64" s="1" t="s">
        <v>38</v>
      </c>
      <c r="R64" s="1" t="s">
        <v>194</v>
      </c>
    </row>
    <row r="66" spans="19:22" ht="28.5" x14ac:dyDescent="0.7">
      <c r="S66" s="92" t="s">
        <v>198</v>
      </c>
      <c r="T66" s="92"/>
      <c r="U66" s="92"/>
      <c r="V66" s="92"/>
    </row>
  </sheetData>
  <mergeCells count="2">
    <mergeCell ref="B33:I33"/>
    <mergeCell ref="B51:I51"/>
  </mergeCells>
  <phoneticPr fontId="20" type="noConversion"/>
  <hyperlinks>
    <hyperlink ref="B4" r:id="rId1" xr:uid="{9C1F7DF4-81F7-4696-80A6-C6D9D026137C}"/>
  </hyperlinks>
  <pageMargins left="0.7" right="0.7" top="0.75" bottom="0.75" header="0.3" footer="0.3"/>
  <pageSetup orientation="portrait" horizontalDpi="4294967295" verticalDpi="4294967295"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D556-92AE-48F0-82A8-9E114E5D7BAF}">
  <dimension ref="A1:I38"/>
  <sheetViews>
    <sheetView showGridLines="0" topLeftCell="A7" zoomScale="70" zoomScaleNormal="70" workbookViewId="0">
      <selection activeCell="D25" sqref="D25"/>
    </sheetView>
  </sheetViews>
  <sheetFormatPr defaultColWidth="9.1484375" defaultRowHeight="21" x14ac:dyDescent="0.5"/>
  <cols>
    <col min="1" max="1" width="2.19921875" style="102" customWidth="1"/>
    <col min="2" max="2" width="18.6484375" style="86" customWidth="1"/>
    <col min="3" max="3" width="9.1484375" style="86"/>
    <col min="4" max="4" width="41.19921875" style="86" bestFit="1" customWidth="1"/>
    <col min="5" max="5" width="22.5" style="86" customWidth="1"/>
    <col min="6" max="6" width="22.6484375" style="86" bestFit="1" customWidth="1"/>
    <col min="7" max="16384" width="9.1484375" style="86"/>
  </cols>
  <sheetData>
    <row r="1" spans="2:9" s="102" customFormat="1" x14ac:dyDescent="0.5"/>
    <row r="3" spans="2:9" x14ac:dyDescent="0.5">
      <c r="B3" s="5" t="s">
        <v>138</v>
      </c>
      <c r="C3" s="1"/>
      <c r="D3" s="1"/>
      <c r="E3" s="1"/>
      <c r="F3" s="1"/>
      <c r="G3" s="1"/>
      <c r="H3" s="1"/>
      <c r="I3" s="1"/>
    </row>
    <row r="4" spans="2:9" ht="21.5" thickBot="1" x14ac:dyDescent="0.55000000000000004">
      <c r="B4" s="64" t="s">
        <v>139</v>
      </c>
      <c r="C4" s="65"/>
      <c r="D4" s="66" t="s">
        <v>142</v>
      </c>
      <c r="E4" s="1"/>
      <c r="F4" s="1"/>
      <c r="G4" s="1"/>
      <c r="H4" s="1"/>
      <c r="I4" s="1"/>
    </row>
    <row r="5" spans="2:9" ht="24.5" x14ac:dyDescent="0.6">
      <c r="B5" s="5" t="s">
        <v>140</v>
      </c>
      <c r="C5" s="62">
        <v>7.1</v>
      </c>
      <c r="D5" s="63">
        <f>C5-C26</f>
        <v>0.22538118508204086</v>
      </c>
      <c r="E5" s="1"/>
      <c r="F5" s="93" t="s">
        <v>200</v>
      </c>
      <c r="G5" s="1"/>
      <c r="H5" s="1"/>
      <c r="I5" s="1"/>
    </row>
    <row r="6" spans="2:9" x14ac:dyDescent="0.5">
      <c r="B6" s="5" t="s">
        <v>141</v>
      </c>
      <c r="C6" s="62">
        <v>12.62</v>
      </c>
      <c r="D6" s="63">
        <f>C6-C27</f>
        <v>0.28897882539610187</v>
      </c>
      <c r="E6" s="1"/>
      <c r="F6" s="1"/>
      <c r="G6" s="1"/>
      <c r="H6" s="1"/>
      <c r="I6" s="1"/>
    </row>
    <row r="7" spans="2:9" ht="24.5" x14ac:dyDescent="0.6">
      <c r="B7" s="1"/>
      <c r="C7" s="1"/>
      <c r="D7" s="1"/>
      <c r="E7" s="1"/>
      <c r="F7" s="93" t="s">
        <v>201</v>
      </c>
      <c r="G7" s="1"/>
      <c r="H7" s="1"/>
      <c r="I7" s="1"/>
    </row>
    <row r="8" spans="2:9" x14ac:dyDescent="0.5">
      <c r="B8" s="1"/>
      <c r="C8" s="1"/>
      <c r="D8" s="1"/>
      <c r="E8" s="1"/>
      <c r="F8" s="1"/>
      <c r="G8" s="1"/>
      <c r="H8" s="1"/>
      <c r="I8" s="1"/>
    </row>
    <row r="9" spans="2:9" x14ac:dyDescent="0.5">
      <c r="B9" s="125" t="s">
        <v>39</v>
      </c>
      <c r="C9" s="125"/>
      <c r="D9" s="125"/>
      <c r="E9" s="1"/>
      <c r="F9" s="1"/>
      <c r="G9" s="1"/>
      <c r="H9" s="1"/>
      <c r="I9" s="1"/>
    </row>
    <row r="10" spans="2:9" ht="24" x14ac:dyDescent="0.6">
      <c r="B10" s="5" t="s">
        <v>10</v>
      </c>
      <c r="C10" s="14">
        <v>94.27</v>
      </c>
      <c r="D10" s="1"/>
      <c r="E10" s="1"/>
      <c r="F10" s="1"/>
      <c r="G10" s="1"/>
      <c r="H10" s="1"/>
      <c r="I10" s="1"/>
    </row>
    <row r="11" spans="2:9" x14ac:dyDescent="0.5">
      <c r="B11" s="5" t="s">
        <v>7</v>
      </c>
      <c r="C11" s="14">
        <v>100</v>
      </c>
      <c r="D11" s="1"/>
      <c r="E11" s="1"/>
      <c r="F11" s="1"/>
      <c r="G11" s="5"/>
      <c r="H11" s="1"/>
      <c r="I11" s="1"/>
    </row>
    <row r="12" spans="2:9" x14ac:dyDescent="0.5">
      <c r="B12" s="5" t="s">
        <v>12</v>
      </c>
      <c r="C12" s="3">
        <v>0.27397260273972601</v>
      </c>
      <c r="D12" s="1"/>
      <c r="E12" s="1"/>
      <c r="F12" s="1"/>
      <c r="G12" s="58"/>
      <c r="H12" s="1"/>
      <c r="I12" s="1"/>
    </row>
    <row r="13" spans="2:9" x14ac:dyDescent="0.5">
      <c r="B13" s="6" t="s">
        <v>177</v>
      </c>
      <c r="C13" s="87">
        <v>0.46289999999999998</v>
      </c>
      <c r="D13" s="1"/>
      <c r="E13" s="1"/>
      <c r="F13" s="1"/>
      <c r="G13" s="1"/>
      <c r="I13" s="1"/>
    </row>
    <row r="14" spans="2:9" x14ac:dyDescent="0.5">
      <c r="B14" s="5" t="s">
        <v>40</v>
      </c>
      <c r="C14" s="87">
        <v>0.01</v>
      </c>
      <c r="D14" s="1"/>
      <c r="E14" s="1"/>
      <c r="F14" s="1"/>
      <c r="G14" s="1"/>
      <c r="H14" s="1"/>
      <c r="I14" s="1"/>
    </row>
    <row r="15" spans="2:9" x14ac:dyDescent="0.5">
      <c r="B15" s="1"/>
      <c r="C15" s="1"/>
      <c r="D15" s="1"/>
      <c r="E15" s="1"/>
      <c r="F15" s="1"/>
      <c r="G15" s="1"/>
      <c r="H15" s="1"/>
      <c r="I15" s="1"/>
    </row>
    <row r="16" spans="2:9" x14ac:dyDescent="0.5">
      <c r="C16" s="1"/>
      <c r="F16" s="1"/>
      <c r="G16" s="1"/>
      <c r="H16" s="1"/>
      <c r="I16" s="1"/>
    </row>
    <row r="17" spans="2:9" x14ac:dyDescent="0.5">
      <c r="B17" s="1"/>
      <c r="C17" s="1"/>
      <c r="D17" s="1"/>
      <c r="F17" s="1"/>
      <c r="G17" s="1"/>
      <c r="H17" s="1"/>
      <c r="I17" s="1"/>
    </row>
    <row r="18" spans="2:9" x14ac:dyDescent="0.5">
      <c r="B18" s="1" t="s">
        <v>41</v>
      </c>
      <c r="C18" s="18">
        <f>(LN(C10/C11)+(C14+(C13^2/2))*C12)/(C13*SQRT(C12))</f>
        <v>-0.11108256958828186</v>
      </c>
      <c r="D18" s="15" t="str">
        <f t="shared" ref="D18:D24" ca="1" si="0">_xlfn.FORMULATEXT(C18)</f>
        <v>=(LN(C10/C11)+(C14+(C13^2/2))*C12)/(C13*SQRT(C12))</v>
      </c>
      <c r="F18" s="1"/>
      <c r="G18" s="1"/>
      <c r="H18" s="1"/>
      <c r="I18" s="1"/>
    </row>
    <row r="19" spans="2:9" x14ac:dyDescent="0.5">
      <c r="B19" s="1" t="s">
        <v>42</v>
      </c>
      <c r="C19" s="19">
        <f>C18-(C13*SQRT(C12))</f>
        <v>-0.35337550335529178</v>
      </c>
      <c r="D19" s="15" t="str">
        <f t="shared" ca="1" si="0"/>
        <v>=C18-(C13*SQRT(C12))</v>
      </c>
      <c r="E19" s="89" t="s">
        <v>212</v>
      </c>
      <c r="F19" s="77" t="s">
        <v>147</v>
      </c>
      <c r="G19" s="1"/>
      <c r="H19" s="1"/>
      <c r="I19" s="1"/>
    </row>
    <row r="20" spans="2:9" ht="24" x14ac:dyDescent="0.6">
      <c r="B20" s="17" t="s">
        <v>13</v>
      </c>
      <c r="C20" s="18">
        <f>_xlfn.NORM.S.DIST($C$18,1)</f>
        <v>0.45577543532277798</v>
      </c>
      <c r="D20" s="15" t="str">
        <f t="shared" ca="1" si="0"/>
        <v>=NORM.S.DIST($C$18,1)</v>
      </c>
      <c r="E20" s="18">
        <f>Stats!AZ36</f>
        <v>0.45619999999999999</v>
      </c>
      <c r="F20" s="15" t="str">
        <f ca="1">_xlfn.FORMULATEXT(E20)</f>
        <v>=Stats!AZ36</v>
      </c>
      <c r="G20" s="1"/>
      <c r="H20" s="1"/>
      <c r="I20" s="1"/>
    </row>
    <row r="21" spans="2:9" ht="24" x14ac:dyDescent="0.6">
      <c r="B21" s="17" t="s">
        <v>14</v>
      </c>
      <c r="C21" s="18">
        <f>_xlfn.NORM.S.DIST($C$19,1)</f>
        <v>0.36190347409494161</v>
      </c>
      <c r="D21" s="15" t="str">
        <f t="shared" ca="1" si="0"/>
        <v>=NORM.S.DIST($C$19,1)</v>
      </c>
      <c r="E21" s="18">
        <f>Stats!BC37</f>
        <v>0.36129500000000003</v>
      </c>
      <c r="F21" s="15" t="str">
        <f ca="1">_xlfn.FORMULATEXT(E21)</f>
        <v>=Stats!BC37</v>
      </c>
      <c r="G21" s="1"/>
      <c r="H21" s="1"/>
      <c r="I21" s="1"/>
    </row>
    <row r="22" spans="2:9" ht="24" x14ac:dyDescent="0.6">
      <c r="B22" s="17" t="s">
        <v>49</v>
      </c>
      <c r="C22" s="18">
        <f>_xlfn.NORM.S.DIST(-$C$18,1)</f>
        <v>0.54422456467722202</v>
      </c>
      <c r="D22" s="15" t="str">
        <f t="shared" ca="1" si="0"/>
        <v>=NORM.S.DIST(-$C$18,1)</v>
      </c>
      <c r="E22" s="18">
        <f>Stats!$BG$2</f>
        <v>0.54379999999999995</v>
      </c>
      <c r="F22" s="15" t="str">
        <f ca="1">_xlfn.FORMULATEXT(E22)</f>
        <v>=Stats!$BG$2</v>
      </c>
      <c r="G22" s="1"/>
      <c r="H22" s="18">
        <f>1-C20</f>
        <v>0.54422456467722202</v>
      </c>
      <c r="I22" s="15" t="str">
        <f ca="1">_xlfn.FORMULATEXT(H22)</f>
        <v>=1-C20</v>
      </c>
    </row>
    <row r="23" spans="2:9" ht="24" x14ac:dyDescent="0.6">
      <c r="B23" s="17" t="s">
        <v>50</v>
      </c>
      <c r="C23" s="18">
        <f>_xlfn.NORM.S.DIST(-$C$19,1)</f>
        <v>0.63809652590505839</v>
      </c>
      <c r="D23" s="15" t="str">
        <f t="shared" ca="1" si="0"/>
        <v>=NORM.S.DIST(-$C$19,1)</v>
      </c>
      <c r="E23" s="18">
        <f>AVERAGE(Stats!BI2:BJ2)</f>
        <v>0.63870500000000008</v>
      </c>
      <c r="F23" s="15" t="str">
        <f ca="1">_xlfn.FORMULATEXT(E23)</f>
        <v>=AVERAGE(Stats!BI2:BJ2)</v>
      </c>
      <c r="G23" s="1"/>
      <c r="H23" s="18">
        <f>1-C23</f>
        <v>0.36190347409494161</v>
      </c>
      <c r="I23" s="15" t="str">
        <f ca="1">_xlfn.FORMULATEXT(H23)</f>
        <v>=1-C23</v>
      </c>
    </row>
    <row r="24" spans="2:9" x14ac:dyDescent="0.5">
      <c r="B24" s="1" t="s">
        <v>46</v>
      </c>
      <c r="C24" s="20">
        <f>C11*EXP(-C14*C12)</f>
        <v>99.726402359685935</v>
      </c>
      <c r="D24" s="15" t="str">
        <f t="shared" ca="1" si="0"/>
        <v>=C11*EXP(-C14*C12)</v>
      </c>
      <c r="E24" s="1"/>
      <c r="F24" s="1"/>
      <c r="G24" s="1"/>
      <c r="H24" s="1"/>
      <c r="I24" s="1"/>
    </row>
    <row r="25" spans="2:9" x14ac:dyDescent="0.5">
      <c r="B25" s="1"/>
      <c r="C25" s="1"/>
      <c r="D25" s="1"/>
      <c r="E25" s="1"/>
      <c r="F25" s="1"/>
      <c r="G25" s="1"/>
      <c r="H25" s="1"/>
      <c r="I25" s="1"/>
    </row>
    <row r="26" spans="2:9" x14ac:dyDescent="0.5">
      <c r="B26" s="1" t="s">
        <v>47</v>
      </c>
      <c r="C26" s="20">
        <f>(C10*C20)-(C24*C21)</f>
        <v>6.8746188149179588</v>
      </c>
      <c r="D26" s="15" t="str">
        <f ca="1">_xlfn.FORMULATEXT(C26)</f>
        <v>=(C10*C20)-(C24*C21)</v>
      </c>
      <c r="E26" s="93"/>
      <c r="F26" s="1"/>
      <c r="G26" s="1"/>
      <c r="H26" s="1"/>
      <c r="I26" s="1"/>
    </row>
    <row r="27" spans="2:9" x14ac:dyDescent="0.5">
      <c r="B27" s="1" t="s">
        <v>48</v>
      </c>
      <c r="C27" s="20">
        <f>(C24*C23)-(C10*C22)</f>
        <v>12.331021174603897</v>
      </c>
      <c r="D27" s="15" t="str">
        <f ca="1">_xlfn.FORMULATEXT(C27)</f>
        <v>=(C24*C23)-(C10*C22)</v>
      </c>
      <c r="E27" s="93"/>
      <c r="F27" s="1"/>
      <c r="G27" s="1"/>
      <c r="H27" s="1"/>
      <c r="I27" s="1"/>
    </row>
    <row r="28" spans="2:9" x14ac:dyDescent="0.5">
      <c r="C28" s="1"/>
      <c r="D28" s="1"/>
      <c r="E28" s="1"/>
      <c r="F28" s="1"/>
      <c r="G28" s="1"/>
      <c r="H28" s="1"/>
      <c r="I28" s="1"/>
    </row>
    <row r="29" spans="2:9" x14ac:dyDescent="0.5">
      <c r="B29" s="10" t="s">
        <v>51</v>
      </c>
      <c r="C29" s="1"/>
      <c r="D29" s="1"/>
      <c r="E29" s="1"/>
      <c r="F29" s="1"/>
      <c r="G29" s="1"/>
      <c r="H29" s="1"/>
      <c r="I29" s="1"/>
    </row>
    <row r="30" spans="2:9" x14ac:dyDescent="0.5">
      <c r="B30" s="1"/>
      <c r="C30" s="1"/>
      <c r="D30" s="1"/>
      <c r="E30" s="1"/>
      <c r="F30" s="1"/>
      <c r="G30" s="1"/>
      <c r="H30" s="1"/>
      <c r="I30" s="1"/>
    </row>
    <row r="31" spans="2:9" x14ac:dyDescent="0.5">
      <c r="B31" s="1"/>
      <c r="C31" s="1"/>
      <c r="D31" s="1"/>
      <c r="E31" s="1"/>
      <c r="F31" s="1"/>
      <c r="G31" s="1"/>
      <c r="H31" s="1"/>
      <c r="I31" s="1"/>
    </row>
    <row r="32" spans="2:9" x14ac:dyDescent="0.5">
      <c r="B32" s="1" t="s">
        <v>47</v>
      </c>
      <c r="C32" s="21">
        <f>C10+C27-(C11*EXP(-C14*C12))</f>
        <v>6.8746188149179517</v>
      </c>
      <c r="D32" s="15" t="str">
        <f ca="1">_xlfn.FORMULATEXT(C32)</f>
        <v>=C10+C27-(C11*EXP(-C14*C12))</v>
      </c>
      <c r="E32" s="1"/>
      <c r="F32" s="1"/>
      <c r="G32" s="1"/>
      <c r="H32" s="1"/>
      <c r="I32" s="1"/>
    </row>
    <row r="33" spans="2:9" x14ac:dyDescent="0.5">
      <c r="B33" s="1"/>
      <c r="C33" s="1"/>
      <c r="D33" s="1"/>
      <c r="E33" s="1"/>
      <c r="F33" s="1"/>
      <c r="G33" s="1"/>
      <c r="H33" s="1"/>
      <c r="I33" s="1"/>
    </row>
    <row r="34" spans="2:9" x14ac:dyDescent="0.5">
      <c r="B34" s="1"/>
      <c r="C34" s="1"/>
      <c r="D34" s="1"/>
      <c r="E34" s="1"/>
      <c r="F34" s="1">
        <f>(LN(C10/C11)+(C14+(C13^2/2))*C12)/(C13*SQRT(C12))</f>
        <v>-0.11108256958828186</v>
      </c>
      <c r="G34" s="1"/>
      <c r="H34" s="1"/>
      <c r="I34" s="1"/>
    </row>
    <row r="35" spans="2:9" x14ac:dyDescent="0.5">
      <c r="B35" s="1"/>
      <c r="C35" s="1"/>
      <c r="D35" s="1"/>
      <c r="E35" s="1"/>
      <c r="F35" s="1"/>
      <c r="G35" s="1"/>
      <c r="H35" s="1"/>
      <c r="I35" s="1"/>
    </row>
    <row r="36" spans="2:9" x14ac:dyDescent="0.5">
      <c r="B36" s="1" t="s">
        <v>48</v>
      </c>
      <c r="C36" s="21">
        <f>C26+C24-C10</f>
        <v>12.33102117460389</v>
      </c>
      <c r="D36" s="15" t="str">
        <f ca="1">_xlfn.FORMULATEXT(C36)</f>
        <v>=C26+C24-C10</v>
      </c>
      <c r="E36" s="1"/>
      <c r="F36" s="1">
        <f>(LN(C10/C11)+(C14+(C13^2/2))*C12)/(C13*SQRT(C12))</f>
        <v>-0.11108256958828186</v>
      </c>
      <c r="G36" s="1"/>
      <c r="H36" s="1"/>
      <c r="I36" s="1"/>
    </row>
    <row r="37" spans="2:9" x14ac:dyDescent="0.5">
      <c r="B37" s="1"/>
      <c r="C37" s="1"/>
      <c r="D37" s="1"/>
      <c r="E37" s="1"/>
      <c r="F37" s="1"/>
      <c r="G37" s="1"/>
      <c r="H37" s="1"/>
      <c r="I37" s="1"/>
    </row>
    <row r="38" spans="2:9" x14ac:dyDescent="0.5">
      <c r="B38" s="1"/>
      <c r="C38" s="1"/>
      <c r="D38" s="1"/>
      <c r="E38" s="1"/>
      <c r="F38" s="1"/>
      <c r="G38" s="1"/>
      <c r="H38" s="1"/>
      <c r="I38" s="1"/>
    </row>
  </sheetData>
  <mergeCells count="1">
    <mergeCell ref="B9:D9"/>
  </mergeCells>
  <pageMargins left="0.7" right="0.7" top="0.75" bottom="0.75" header="0.3" footer="0.3"/>
  <ignoredErrors>
    <ignoredError sqref="E20 E22:E23"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FBDE4-A461-4DDC-B761-DB3C4A9DF6B0}">
  <sheetPr>
    <pageSetUpPr fitToPage="1"/>
  </sheetPr>
  <dimension ref="A1:AQ100"/>
  <sheetViews>
    <sheetView showGridLines="0" tabSelected="1" zoomScale="40" zoomScaleNormal="40" workbookViewId="0">
      <selection activeCell="L7" sqref="L7"/>
    </sheetView>
  </sheetViews>
  <sheetFormatPr defaultColWidth="10.6484375" defaultRowHeight="21" customHeight="1" x14ac:dyDescent="0.35"/>
  <cols>
    <col min="1" max="1" width="2.046875" style="106" customWidth="1"/>
    <col min="2" max="2" width="16.84765625" style="11" customWidth="1"/>
    <col min="3" max="3" width="10.6484375" style="11"/>
    <col min="4" max="4" width="1.3984375" style="11" customWidth="1"/>
    <col min="5" max="6" width="10.6484375" style="11"/>
    <col min="7" max="7" width="58.34765625" style="11" bestFit="1" customWidth="1"/>
    <col min="8" max="8" width="3.34765625" style="11" customWidth="1"/>
    <col min="9" max="9" width="11.046875" style="11" customWidth="1"/>
    <col min="10" max="10" width="10.6484375" style="11"/>
    <col min="11" max="11" width="12.546875" style="11" customWidth="1"/>
    <col min="12" max="12" width="14.19921875" style="11" customWidth="1"/>
    <col min="13" max="13" width="4.046875" style="11" customWidth="1"/>
    <col min="14" max="15" width="5.796875" style="11" bestFit="1" customWidth="1"/>
    <col min="16" max="17" width="10.6484375" style="11"/>
    <col min="18" max="18" width="6" style="11" customWidth="1"/>
    <col min="19" max="20" width="10.6484375" style="11"/>
    <col min="21" max="21" width="1.84765625" style="11" customWidth="1"/>
    <col min="22" max="22" width="10.6484375" style="11" customWidth="1"/>
    <col min="23" max="24" width="16" style="11" customWidth="1"/>
    <col min="25" max="25" width="10.6484375" style="50"/>
    <col min="26" max="26" width="10.6484375" style="11"/>
    <col min="27" max="27" width="2.69921875" style="11" customWidth="1"/>
    <col min="28" max="28" width="7.5" style="11" bestFit="1" customWidth="1"/>
    <col min="29" max="30" width="10.6484375" style="11"/>
    <col min="31" max="31" width="109.84765625" style="11" bestFit="1" customWidth="1"/>
    <col min="32" max="16384" width="10.6484375" style="11"/>
  </cols>
  <sheetData>
    <row r="1" spans="1:43" s="106" customFormat="1" ht="21" customHeight="1" x14ac:dyDescent="0.35">
      <c r="Y1" s="107"/>
    </row>
    <row r="2" spans="1:43" ht="21" customHeight="1" x14ac:dyDescent="0.4">
      <c r="B2" s="30" t="s">
        <v>61</v>
      </c>
      <c r="G2" s="11" t="s">
        <v>143</v>
      </c>
      <c r="I2" s="11" t="s">
        <v>202</v>
      </c>
      <c r="Y2" s="50">
        <v>365</v>
      </c>
    </row>
    <row r="3" spans="1:43" customFormat="1" ht="21" customHeight="1" x14ac:dyDescent="0.6">
      <c r="A3" s="103"/>
      <c r="B3" s="11"/>
      <c r="C3" s="11"/>
      <c r="E3" s="11"/>
      <c r="F3" s="11"/>
      <c r="G3" s="11" t="s">
        <v>144</v>
      </c>
      <c r="H3" s="11"/>
      <c r="I3" s="11"/>
      <c r="J3" s="11"/>
      <c r="K3" s="11"/>
      <c r="L3" s="11"/>
      <c r="M3" s="11"/>
      <c r="N3" s="11"/>
      <c r="O3" s="11"/>
      <c r="P3" s="11"/>
      <c r="Q3" s="11"/>
      <c r="R3" s="11"/>
      <c r="S3" s="11"/>
      <c r="T3" s="11"/>
      <c r="U3" s="11"/>
      <c r="V3" s="11"/>
      <c r="W3" s="11"/>
      <c r="X3" s="11"/>
      <c r="Y3" s="50"/>
      <c r="Z3" s="11"/>
      <c r="AA3" s="11"/>
      <c r="AB3" s="11" t="s">
        <v>209</v>
      </c>
      <c r="AC3" s="11"/>
      <c r="AD3" s="11"/>
      <c r="AE3" s="11"/>
      <c r="AF3" s="11"/>
      <c r="AG3" s="11"/>
      <c r="AH3" s="11"/>
      <c r="AI3" s="11"/>
      <c r="AJ3" s="11"/>
      <c r="AK3" s="11"/>
      <c r="AL3" s="11"/>
      <c r="AM3" s="11"/>
      <c r="AN3" s="11"/>
      <c r="AO3" s="11"/>
      <c r="AP3" s="11"/>
      <c r="AQ3" s="11"/>
    </row>
    <row r="4" spans="1:43" customFormat="1" ht="21" customHeight="1" thickBot="1" x14ac:dyDescent="0.65">
      <c r="A4" s="103"/>
      <c r="B4" s="11"/>
      <c r="G4" s="11" t="s">
        <v>145</v>
      </c>
      <c r="J4" s="11"/>
      <c r="K4" s="11"/>
      <c r="L4" s="11"/>
      <c r="M4" s="11"/>
      <c r="N4" s="11"/>
      <c r="O4" s="11"/>
      <c r="P4" s="11"/>
      <c r="Q4" s="11"/>
      <c r="R4" s="11"/>
      <c r="S4" s="101" t="s">
        <v>65</v>
      </c>
      <c r="T4" s="11"/>
      <c r="U4" s="11"/>
      <c r="V4" s="11" t="s">
        <v>66</v>
      </c>
      <c r="W4" s="11"/>
      <c r="X4" s="11"/>
      <c r="Y4" s="51" t="s">
        <v>110</v>
      </c>
      <c r="Z4" s="11"/>
      <c r="AA4" s="11"/>
      <c r="AB4" s="98" t="s">
        <v>210</v>
      </c>
      <c r="AC4" s="11"/>
      <c r="AD4" s="11"/>
      <c r="AE4" s="11"/>
      <c r="AF4" s="11"/>
      <c r="AG4" s="11"/>
      <c r="AH4" s="11"/>
      <c r="AI4" s="11"/>
      <c r="AJ4" s="11"/>
      <c r="AK4" s="11"/>
      <c r="AL4" s="11"/>
      <c r="AM4" s="11"/>
      <c r="AN4" s="11"/>
      <c r="AO4" s="11"/>
      <c r="AP4" s="11"/>
      <c r="AQ4" s="11"/>
    </row>
    <row r="5" spans="1:43" customFormat="1" ht="21" customHeight="1" thickBot="1" x14ac:dyDescent="0.65">
      <c r="A5" s="103"/>
      <c r="B5" s="126" t="s">
        <v>114</v>
      </c>
      <c r="C5" s="127"/>
      <c r="E5" s="128" t="s">
        <v>115</v>
      </c>
      <c r="F5" s="129"/>
      <c r="G5" s="130"/>
      <c r="H5" s="11"/>
      <c r="I5" s="126" t="s">
        <v>73</v>
      </c>
      <c r="J5" s="135"/>
      <c r="K5" s="135"/>
      <c r="L5" s="127"/>
      <c r="M5" s="11"/>
      <c r="N5" s="11"/>
      <c r="O5" s="11"/>
      <c r="P5" s="11"/>
      <c r="Q5" s="11"/>
      <c r="R5" s="11"/>
      <c r="S5" s="11" t="s">
        <v>56</v>
      </c>
      <c r="T5" s="35">
        <f>J7</f>
        <v>-0.57671730932682541</v>
      </c>
      <c r="U5" s="11"/>
      <c r="V5" s="11" t="s">
        <v>56</v>
      </c>
      <c r="W5" s="35">
        <f>J8</f>
        <v>8.7234047664418848E-2</v>
      </c>
      <c r="X5" s="11"/>
      <c r="Y5" s="51" t="s">
        <v>117</v>
      </c>
      <c r="Z5" s="53">
        <f>L9</f>
        <v>-8.7431122604559978E-3</v>
      </c>
      <c r="AA5" s="11"/>
      <c r="AB5" s="51" t="s">
        <v>208</v>
      </c>
      <c r="AC5" s="53">
        <f>C15</f>
        <v>2.5439155507907127</v>
      </c>
      <c r="AD5" s="11"/>
      <c r="AE5" s="11"/>
      <c r="AF5" s="11"/>
      <c r="AG5" s="11"/>
      <c r="AH5" s="11"/>
      <c r="AI5" s="11"/>
      <c r="AJ5" s="11"/>
      <c r="AK5" s="11"/>
      <c r="AL5" s="11"/>
      <c r="AM5" s="11"/>
      <c r="AN5" s="11"/>
      <c r="AO5" s="11"/>
      <c r="AP5" s="11"/>
      <c r="AQ5" s="11"/>
    </row>
    <row r="6" spans="1:43" customFormat="1" ht="21" customHeight="1" x14ac:dyDescent="0.6">
      <c r="A6" s="103"/>
      <c r="B6" s="47" t="s">
        <v>56</v>
      </c>
      <c r="C6" s="67">
        <v>23.92</v>
      </c>
      <c r="E6" s="47" t="s">
        <v>41</v>
      </c>
      <c r="F6" s="79">
        <f>(LN(C6/C7)+((C9-C10)+(C8^2)/2)*C13)/(C8*SQRT(C13))</f>
        <v>-0.19350258555098077</v>
      </c>
      <c r="G6" s="48" t="str">
        <f t="shared" ref="G6:G16" ca="1" si="0">_xlfn.FORMULATEXT(F6)</f>
        <v>=(LN(C6/C7)+((C9-C10)+(C8^2)/2)*C13)/(C8*SQRT(C13))</v>
      </c>
      <c r="H6" s="11"/>
      <c r="I6" s="131" t="s">
        <v>108</v>
      </c>
      <c r="J6" s="132"/>
      <c r="K6" s="133" t="s">
        <v>109</v>
      </c>
      <c r="L6" s="134"/>
      <c r="M6" s="11"/>
      <c r="N6" s="11"/>
      <c r="O6" s="11"/>
      <c r="P6" s="11"/>
      <c r="Q6" s="11"/>
      <c r="R6" s="11"/>
      <c r="S6" s="49">
        <v>2.5</v>
      </c>
      <c r="T6" s="22">
        <f t="dataTable" ref="T6:T31" dt2D="0" dtr="0" r1="C6"/>
        <v>-1</v>
      </c>
      <c r="U6" s="11"/>
      <c r="V6" s="49">
        <v>10</v>
      </c>
      <c r="W6" s="94">
        <f t="dataTable" ref="W6:W31" dt2D="0" dtr="0" r1="C6" ca="1"/>
        <v>1.7298177286989869E-6</v>
      </c>
      <c r="X6" s="11">
        <v>4</v>
      </c>
      <c r="Y6" s="55">
        <f>X6/$Y$2</f>
        <v>1.0958904109589041E-2</v>
      </c>
      <c r="Z6" s="52">
        <f t="dataTable" ref="Z6:Z43" dt2D="0" dtr="0" r1="C13" ca="1"/>
        <v>-2.5519820771691445E-2</v>
      </c>
      <c r="AA6" s="11"/>
      <c r="AB6" s="54">
        <v>0.05</v>
      </c>
      <c r="AC6" s="99">
        <f t="dataTable" ref="AC6:AC31" dt2D="0" dtr="0" r1="C8" ca="1"/>
        <v>1.312040160612522</v>
      </c>
      <c r="AD6" s="11"/>
      <c r="AE6" s="11"/>
      <c r="AF6" s="11"/>
      <c r="AG6" s="11"/>
      <c r="AH6" s="11"/>
      <c r="AI6" s="11"/>
      <c r="AJ6" s="11"/>
      <c r="AK6" s="11"/>
      <c r="AL6" s="11"/>
      <c r="AM6" s="11"/>
      <c r="AN6" s="11"/>
      <c r="AO6" s="11"/>
      <c r="AP6" s="11"/>
      <c r="AQ6" s="11"/>
    </row>
    <row r="7" spans="1:43" customFormat="1" ht="21" customHeight="1" x14ac:dyDescent="0.6">
      <c r="A7" s="103"/>
      <c r="B7" s="37" t="s">
        <v>17</v>
      </c>
      <c r="C7" s="68">
        <v>25</v>
      </c>
      <c r="E7" s="37" t="s">
        <v>42</v>
      </c>
      <c r="F7" s="80">
        <f>F6-(C8*SQRT(C13))</f>
        <v>-0.38114549912273976</v>
      </c>
      <c r="G7" s="38" t="str">
        <f t="shared" ca="1" si="0"/>
        <v>=F6-(C8*SQRT(C13))</v>
      </c>
      <c r="H7" s="11"/>
      <c r="I7" s="37" t="s">
        <v>65</v>
      </c>
      <c r="J7" s="120">
        <f>IF(C14="Call", $F$8,$F$8-1)</f>
        <v>-0.57671730932682541</v>
      </c>
      <c r="K7" s="36" t="s">
        <v>65</v>
      </c>
      <c r="L7" s="44">
        <f>IF($C$14="call",(EXP(-$C$10*$C$13))*$F$8,(EXP(-$C$10*$C$13))*$F$8-1)</f>
        <v>-0.58184654830471283</v>
      </c>
      <c r="M7" s="11"/>
      <c r="N7" s="11"/>
      <c r="O7" s="11"/>
      <c r="P7" s="11"/>
      <c r="Q7" s="11"/>
      <c r="R7" s="11"/>
      <c r="S7" s="49">
        <v>5</v>
      </c>
      <c r="T7" s="22">
        <v>-1</v>
      </c>
      <c r="U7" s="11"/>
      <c r="V7" s="49">
        <v>12</v>
      </c>
      <c r="W7" s="94">
        <v>9.9253352590284016E-5</v>
      </c>
      <c r="X7" s="11">
        <v>6</v>
      </c>
      <c r="Y7" s="55">
        <f t="shared" ref="Y7:Y43" si="1">X7/$Y$2</f>
        <v>1.643835616438356E-2</v>
      </c>
      <c r="Z7" s="52">
        <v>-2.5456414020902089E-2</v>
      </c>
      <c r="AA7" s="11"/>
      <c r="AB7" s="54">
        <v>0.1</v>
      </c>
      <c r="AC7" s="99">
        <v>1.3925491995050656</v>
      </c>
      <c r="AD7" s="11"/>
      <c r="AE7" s="11"/>
      <c r="AF7" s="11"/>
      <c r="AG7" s="11"/>
      <c r="AH7" s="11"/>
      <c r="AI7" s="11"/>
      <c r="AJ7" s="11"/>
      <c r="AK7" s="11"/>
      <c r="AL7" s="11"/>
      <c r="AM7" s="11"/>
      <c r="AN7" s="11"/>
      <c r="AO7" s="11"/>
      <c r="AP7" s="11"/>
      <c r="AQ7" s="11"/>
    </row>
    <row r="8" spans="1:43" customFormat="1" ht="21" customHeight="1" x14ac:dyDescent="0.6">
      <c r="A8" s="103"/>
      <c r="B8" s="37" t="s">
        <v>15</v>
      </c>
      <c r="C8" s="69">
        <v>0.38</v>
      </c>
      <c r="E8" s="37" t="s">
        <v>69</v>
      </c>
      <c r="F8" s="80">
        <f>_xlfn.NORM.S.DIST(F6,TRUE)</f>
        <v>0.42328269067317459</v>
      </c>
      <c r="G8" s="38" t="str">
        <f t="shared" ca="1" si="0"/>
        <v>=NORM.S.DIST(F6,TRUE)</v>
      </c>
      <c r="H8" s="11"/>
      <c r="I8" s="37" t="s">
        <v>66</v>
      </c>
      <c r="J8" s="120">
        <f>F14/(C6*C8*SQRT(C13))</f>
        <v>8.7234047664418848E-2</v>
      </c>
      <c r="K8" s="36" t="s">
        <v>66</v>
      </c>
      <c r="L8" s="44">
        <f>($F$14*EXP(-C10*C13))/($C$6*$C$8*SQRT($C$13))</f>
        <v>8.6176966221358592E-2</v>
      </c>
      <c r="M8" s="11"/>
      <c r="N8" s="11"/>
      <c r="O8" s="11"/>
      <c r="P8" s="11"/>
      <c r="Q8" s="11"/>
      <c r="R8" s="11"/>
      <c r="S8" s="49">
        <v>7.5</v>
      </c>
      <c r="T8" s="22">
        <v>-0.99999999990819266</v>
      </c>
      <c r="U8" s="11"/>
      <c r="V8" s="49">
        <v>14</v>
      </c>
      <c r="W8" s="94">
        <v>1.4583593460796775E-3</v>
      </c>
      <c r="X8" s="11">
        <v>8</v>
      </c>
      <c r="Y8" s="55">
        <f t="shared" si="1"/>
        <v>2.1917808219178082E-2</v>
      </c>
      <c r="Z8" s="52">
        <v>-2.4318080561586426E-2</v>
      </c>
      <c r="AA8" s="11"/>
      <c r="AB8" s="54">
        <v>0.15</v>
      </c>
      <c r="AC8" s="99">
        <v>1.5538710545980337</v>
      </c>
      <c r="AD8" s="11"/>
      <c r="AE8" s="11"/>
      <c r="AF8" s="11"/>
      <c r="AG8" s="11"/>
      <c r="AH8" s="11"/>
      <c r="AI8" s="11"/>
      <c r="AJ8" s="11"/>
      <c r="AK8" s="11"/>
      <c r="AL8" s="11"/>
      <c r="AM8" s="11"/>
      <c r="AN8" s="11"/>
      <c r="AO8" s="11"/>
      <c r="AP8" s="11"/>
      <c r="AQ8" s="11"/>
    </row>
    <row r="9" spans="1:43" customFormat="1" ht="21" customHeight="1" x14ac:dyDescent="0.6">
      <c r="A9" s="103"/>
      <c r="B9" s="37" t="s">
        <v>52</v>
      </c>
      <c r="C9" s="70">
        <v>0.01</v>
      </c>
      <c r="E9" s="37" t="s">
        <v>70</v>
      </c>
      <c r="F9" s="80">
        <f>_xlfn.NORM.S.DIST(F7,TRUE)</f>
        <v>0.35154764374525704</v>
      </c>
      <c r="G9" s="38" t="str">
        <f t="shared" ca="1" si="0"/>
        <v>=NORM.S.DIST(F7,TRUE)</v>
      </c>
      <c r="H9" s="11"/>
      <c r="I9" s="37" t="s">
        <v>110</v>
      </c>
      <c r="J9" s="35">
        <f>(-($C$6*$F$14*$C$8)/(2*SQRT($C$13))-($C$9*F13*$F$9))/365</f>
        <v>-1.0113280830942473E-2</v>
      </c>
      <c r="K9" s="36" t="s">
        <v>110</v>
      </c>
      <c r="L9" s="44">
        <f>(-($C$6*$F$14*C8)/(2*SQRT($C$13))+($C$10*$C$6*$F$8*EXP(-$C$10*$C$13))-($C$9*($C$7*EXP(-$C$9*$C$13))*$F$9))/365</f>
        <v>-8.7431122604559978E-3</v>
      </c>
      <c r="M9" s="11"/>
      <c r="N9" s="11"/>
      <c r="O9" s="11"/>
      <c r="P9" s="11"/>
      <c r="Q9" s="11"/>
      <c r="R9" s="11"/>
      <c r="S9" s="49">
        <v>10</v>
      </c>
      <c r="T9" s="22">
        <v>-0.99999935509975968</v>
      </c>
      <c r="U9" s="11"/>
      <c r="V9" s="49">
        <v>16</v>
      </c>
      <c r="W9" s="94">
        <v>8.6687767849253361E-3</v>
      </c>
      <c r="X9" s="11">
        <v>10</v>
      </c>
      <c r="Y9" s="55">
        <f t="shared" si="1"/>
        <v>2.7397260273972601E-2</v>
      </c>
      <c r="Z9" s="52">
        <v>-2.3035804872596273E-2</v>
      </c>
      <c r="AA9" s="11"/>
      <c r="AB9" s="54">
        <v>0.2</v>
      </c>
      <c r="AC9" s="99">
        <v>1.7498198264864371</v>
      </c>
      <c r="AD9" s="11"/>
      <c r="AE9" s="11"/>
      <c r="AF9" s="11"/>
      <c r="AG9" s="11"/>
      <c r="AH9" s="11"/>
      <c r="AI9" s="11"/>
      <c r="AJ9" s="11"/>
      <c r="AK9" s="11"/>
      <c r="AL9" s="11"/>
      <c r="AM9" s="11"/>
      <c r="AN9" s="11"/>
      <c r="AO9" s="11"/>
      <c r="AP9" s="11"/>
      <c r="AQ9" s="11"/>
    </row>
    <row r="10" spans="1:43" customFormat="1" ht="21" customHeight="1" x14ac:dyDescent="0.6">
      <c r="A10" s="103"/>
      <c r="B10" s="37" t="s">
        <v>57</v>
      </c>
      <c r="C10" s="70">
        <v>0.05</v>
      </c>
      <c r="E10" s="37" t="s">
        <v>71</v>
      </c>
      <c r="F10" s="80">
        <f>_xlfn.NORM.S.DIST(-F6,TRUE)</f>
        <v>0.57671730932682541</v>
      </c>
      <c r="G10" s="38" t="str">
        <f t="shared" ca="1" si="0"/>
        <v>=NORM.S.DIST(-F6,TRUE)</v>
      </c>
      <c r="H10" s="11"/>
      <c r="I10" s="37" t="s">
        <v>111</v>
      </c>
      <c r="J10" s="35">
        <f>(-($C$6*$F$14*$C$8)/(2*SQRT($C$13))+($C$9*F13*$F$11))/365</f>
        <v>-9.4300173965512126E-3</v>
      </c>
      <c r="K10" s="36" t="s">
        <v>111</v>
      </c>
      <c r="L10" s="44">
        <f>(-($C$6*$F$14*$C$8)/(2*SQRT($C$13))-($C$10*$C$6*$F$10*EXP(-$C$10*$C$13))+($C$9*($C$7*EXP(-$C$9*$C$13))*$F$11))/365</f>
        <v>-1.1296854734119718E-2</v>
      </c>
      <c r="M10" s="11"/>
      <c r="N10" s="11"/>
      <c r="O10" s="11"/>
      <c r="P10" s="11"/>
      <c r="Q10" s="11"/>
      <c r="R10" s="11"/>
      <c r="S10" s="49">
        <v>12.5</v>
      </c>
      <c r="T10" s="22">
        <v>-0.99986996119130955</v>
      </c>
      <c r="U10" s="11"/>
      <c r="V10" s="49">
        <v>18</v>
      </c>
      <c r="W10" s="94">
        <v>2.7428558451169208E-2</v>
      </c>
      <c r="X10" s="11">
        <v>12</v>
      </c>
      <c r="Y10" s="55">
        <f t="shared" si="1"/>
        <v>3.287671232876712E-2</v>
      </c>
      <c r="Z10" s="52">
        <v>-2.1824749383993571E-2</v>
      </c>
      <c r="AA10" s="11"/>
      <c r="AB10" s="54">
        <v>0.25</v>
      </c>
      <c r="AC10" s="99">
        <v>1.9617571569579066</v>
      </c>
      <c r="AD10" s="11"/>
      <c r="AE10" s="11"/>
      <c r="AF10" s="11"/>
      <c r="AG10" s="11"/>
      <c r="AH10" s="11"/>
      <c r="AI10" s="11"/>
      <c r="AJ10" s="11"/>
      <c r="AK10" s="11"/>
      <c r="AL10" s="11"/>
      <c r="AM10" s="11"/>
      <c r="AN10" s="11"/>
      <c r="AO10" s="11"/>
      <c r="AP10" s="11"/>
      <c r="AQ10" s="11"/>
    </row>
    <row r="11" spans="1:43" customFormat="1" ht="21" customHeight="1" x14ac:dyDescent="0.6">
      <c r="A11" s="103"/>
      <c r="B11" s="37" t="s">
        <v>54</v>
      </c>
      <c r="C11" s="71">
        <v>44213</v>
      </c>
      <c r="E11" s="37" t="s">
        <v>72</v>
      </c>
      <c r="F11" s="80">
        <f>_xlfn.NORM.S.DIST(-F7,TRUE)</f>
        <v>0.64845235625474296</v>
      </c>
      <c r="G11" s="38" t="str">
        <f t="shared" ca="1" si="0"/>
        <v>=NORM.S.DIST(-F7,TRUE)</v>
      </c>
      <c r="H11" s="11"/>
      <c r="I11" s="37" t="s">
        <v>67</v>
      </c>
      <c r="J11" s="35">
        <f>($C$6*SQRT($C$13)*$F$14)*0.01</f>
        <v>4.624759079298521E-2</v>
      </c>
      <c r="K11" s="36" t="s">
        <v>67</v>
      </c>
      <c r="L11" s="44">
        <f>($C$6*SQRT($C$13)*EXP(-$C$10*$C$13)*$F$14)*0.01</f>
        <v>4.5687173486641995E-2</v>
      </c>
      <c r="M11" s="11"/>
      <c r="N11" s="11"/>
      <c r="O11" s="11"/>
      <c r="P11" s="11"/>
      <c r="Q11" s="11"/>
      <c r="R11" s="11"/>
      <c r="S11" s="49">
        <v>15</v>
      </c>
      <c r="T11" s="22">
        <v>-0.996324227994411</v>
      </c>
      <c r="U11" s="11"/>
      <c r="V11" s="49">
        <v>20</v>
      </c>
      <c r="W11" s="94">
        <v>5.5041822188230907E-2</v>
      </c>
      <c r="X11" s="11">
        <v>14</v>
      </c>
      <c r="Y11" s="55">
        <f t="shared" si="1"/>
        <v>3.8356164383561646E-2</v>
      </c>
      <c r="Z11" s="52">
        <v>-2.0730818802516846E-2</v>
      </c>
      <c r="AA11" s="11"/>
      <c r="AB11" s="54">
        <v>0.3</v>
      </c>
      <c r="AC11" s="99">
        <v>2.1820996150565275</v>
      </c>
      <c r="AD11" s="11"/>
      <c r="AE11" s="11"/>
      <c r="AF11" s="11"/>
      <c r="AG11" s="11"/>
      <c r="AH11" s="11"/>
      <c r="AI11" s="11"/>
      <c r="AJ11" s="11"/>
      <c r="AK11" s="11"/>
      <c r="AL11" s="11"/>
      <c r="AM11" s="11"/>
      <c r="AN11" s="11"/>
      <c r="AO11" s="11"/>
      <c r="AP11" s="11"/>
      <c r="AQ11" s="11"/>
    </row>
    <row r="12" spans="1:43" customFormat="1" ht="21" customHeight="1" thickBot="1" x14ac:dyDescent="0.65">
      <c r="A12" s="103"/>
      <c r="B12" s="37" t="s">
        <v>55</v>
      </c>
      <c r="C12" s="72">
        <v>44302</v>
      </c>
      <c r="E12" s="41" t="s">
        <v>62</v>
      </c>
      <c r="F12" s="81">
        <f>IF(C10&gt;0,C6*EXP(-C10*C13),C6)</f>
        <v>23.630143128801365</v>
      </c>
      <c r="G12" s="38" t="str">
        <f t="shared" ca="1" si="0"/>
        <v>=IF(C10&gt;0,C6*EXP(-C10*C13),C6)</v>
      </c>
      <c r="H12" s="11"/>
      <c r="I12" s="42" t="s">
        <v>68</v>
      </c>
      <c r="J12" s="45">
        <f>IF(C14="Call",$C$7*$C$13*EXP(-$C$9*$C$13)*$F$9*0.01,-$C$7*$C$13*EXP(-$C$9*$C$13)*$F$11*0.01)</f>
        <v>-3.9432676773661156E-2</v>
      </c>
      <c r="K12" s="46" t="s">
        <v>68</v>
      </c>
      <c r="L12" s="57">
        <f>IF(C14="Call",$C$7*$C$13*EXP(-$C$9*$C$13)*$F$9*0.01,-$C$7*$C$13*EXP(-$C$9*$C$13)*$F$11*0.01)</f>
        <v>-3.9432676773661156E-2</v>
      </c>
      <c r="M12" s="11"/>
      <c r="N12" s="11"/>
      <c r="O12" s="11"/>
      <c r="P12" s="11"/>
      <c r="Q12" s="11"/>
      <c r="R12" s="11"/>
      <c r="S12" s="49">
        <v>17.5</v>
      </c>
      <c r="T12" s="22">
        <v>-0.9684846407720139</v>
      </c>
      <c r="U12" s="11"/>
      <c r="V12" s="49">
        <v>22</v>
      </c>
      <c r="W12" s="94">
        <v>7.8772382261855858E-2</v>
      </c>
      <c r="X12" s="11">
        <v>16</v>
      </c>
      <c r="Y12" s="55">
        <f t="shared" si="1"/>
        <v>4.3835616438356165E-2</v>
      </c>
      <c r="Z12" s="52">
        <v>-1.975415273332104E-2</v>
      </c>
      <c r="AA12" s="11"/>
      <c r="AB12" s="54">
        <v>0.35</v>
      </c>
      <c r="AC12" s="99">
        <v>2.4072916365745396</v>
      </c>
      <c r="AD12" s="11"/>
      <c r="AE12" s="11"/>
      <c r="AF12" s="11"/>
      <c r="AG12" s="11"/>
      <c r="AH12" s="11"/>
      <c r="AI12" s="11"/>
      <c r="AJ12" s="11"/>
      <c r="AK12" s="11"/>
      <c r="AL12" s="11"/>
      <c r="AM12" s="11"/>
      <c r="AN12" s="11"/>
      <c r="AO12" s="11"/>
      <c r="AP12" s="11"/>
      <c r="AQ12" s="11"/>
    </row>
    <row r="13" spans="1:43" customFormat="1" ht="21" customHeight="1" x14ac:dyDescent="0.6">
      <c r="A13" s="103"/>
      <c r="B13" s="37" t="s">
        <v>53</v>
      </c>
      <c r="C13" s="82">
        <f>YEARFRAC(C11,C12,1)</f>
        <v>0.24383561643835616</v>
      </c>
      <c r="E13" s="41" t="s">
        <v>64</v>
      </c>
      <c r="F13" s="81">
        <f>C7*EXP(-C9*C13)</f>
        <v>24.939115355281004</v>
      </c>
      <c r="G13" s="38" t="str">
        <f t="shared" ca="1" si="0"/>
        <v>=C7*EXP(-C9*C13)</v>
      </c>
      <c r="I13" s="11"/>
      <c r="J13" s="11"/>
      <c r="K13" s="11"/>
      <c r="L13" s="11"/>
      <c r="M13" s="11"/>
      <c r="N13" s="11"/>
      <c r="O13" s="11"/>
      <c r="P13" s="11"/>
      <c r="Q13" s="11"/>
      <c r="R13" s="11"/>
      <c r="S13" s="49">
        <v>20</v>
      </c>
      <c r="T13" s="22">
        <v>-0.87438144378011751</v>
      </c>
      <c r="U13" s="11"/>
      <c r="V13" s="95">
        <v>24</v>
      </c>
      <c r="W13" s="96">
        <v>8.722933321460706E-2</v>
      </c>
      <c r="X13" s="11">
        <v>18</v>
      </c>
      <c r="Y13" s="55">
        <f t="shared" si="1"/>
        <v>4.9315068493150684E-2</v>
      </c>
      <c r="Z13" s="52">
        <v>-1.8882785410174241E-2</v>
      </c>
      <c r="AA13" s="11"/>
      <c r="AB13" s="54">
        <v>0.4</v>
      </c>
      <c r="AC13" s="99">
        <v>2.6354571463930121</v>
      </c>
      <c r="AD13" s="11"/>
      <c r="AE13" s="11"/>
      <c r="AF13" s="11"/>
      <c r="AG13" s="11"/>
      <c r="AH13" s="11"/>
      <c r="AI13" s="11"/>
      <c r="AJ13" s="11"/>
      <c r="AK13" s="11"/>
      <c r="AL13" s="11"/>
      <c r="AM13" s="11"/>
      <c r="AN13" s="11"/>
      <c r="AO13" s="11"/>
      <c r="AP13" s="11"/>
      <c r="AQ13" s="11"/>
    </row>
    <row r="14" spans="1:43" customFormat="1" ht="21" customHeight="1" x14ac:dyDescent="0.6">
      <c r="A14" s="103"/>
      <c r="B14" s="37" t="s">
        <v>92</v>
      </c>
      <c r="C14" s="73" t="s">
        <v>48</v>
      </c>
      <c r="E14" s="37" t="s">
        <v>103</v>
      </c>
      <c r="F14" s="80">
        <f>EXP(-(F6^2)/2)/(SQRT(2*F17))</f>
        <v>0.39154291272450942</v>
      </c>
      <c r="G14" s="38" t="str">
        <f t="shared" ca="1" si="0"/>
        <v>=EXP(-(F6^2)/2)/(SQRT(2*F17))</v>
      </c>
      <c r="I14" s="11"/>
      <c r="J14" s="11"/>
      <c r="K14" s="11"/>
      <c r="L14" s="11"/>
      <c r="M14" s="11"/>
      <c r="N14" s="11"/>
      <c r="O14" s="11"/>
      <c r="P14" s="11"/>
      <c r="Q14" s="11"/>
      <c r="R14" s="11"/>
      <c r="S14" s="49">
        <v>22.5</v>
      </c>
      <c r="T14" s="22">
        <v>-0.69834691398568438</v>
      </c>
      <c r="U14" s="11"/>
      <c r="V14" s="95">
        <v>26</v>
      </c>
      <c r="W14" s="96">
        <v>7.9239047193606596E-2</v>
      </c>
      <c r="X14" s="11">
        <v>20</v>
      </c>
      <c r="Y14" s="55">
        <f t="shared" si="1"/>
        <v>5.4794520547945202E-2</v>
      </c>
      <c r="Z14" s="52">
        <v>-1.8102740236366401E-2</v>
      </c>
      <c r="AA14" s="11"/>
      <c r="AB14" s="54">
        <v>0.45</v>
      </c>
      <c r="AC14" s="99">
        <v>2.8655103459920621</v>
      </c>
      <c r="AD14" s="11"/>
      <c r="AE14" s="11"/>
      <c r="AF14" s="11"/>
      <c r="AG14" s="11"/>
      <c r="AH14" s="11"/>
      <c r="AI14" s="11"/>
      <c r="AJ14" s="11"/>
      <c r="AK14" s="11"/>
      <c r="AL14" s="11"/>
      <c r="AM14" s="11"/>
      <c r="AN14" s="11"/>
      <c r="AO14" s="11"/>
      <c r="AP14" s="11"/>
      <c r="AQ14" s="11"/>
    </row>
    <row r="15" spans="1:43" customFormat="1" ht="21" customHeight="1" thickBot="1" x14ac:dyDescent="0.65">
      <c r="A15" s="103"/>
      <c r="B15" s="42" t="s">
        <v>116</v>
      </c>
      <c r="C15" s="83">
        <f>IF(C14="Call",F15,F16)</f>
        <v>2.5439155507907127</v>
      </c>
      <c r="E15" s="37" t="s">
        <v>58</v>
      </c>
      <c r="F15" s="74">
        <f>(F12*F8)-(F13*F9)</f>
        <v>1.2349433243110752</v>
      </c>
      <c r="G15" s="38" t="str">
        <f t="shared" ca="1" si="0"/>
        <v>=(F12*F8)-(F13*F9)</v>
      </c>
      <c r="J15" s="11"/>
      <c r="K15" s="11"/>
      <c r="L15" s="11"/>
      <c r="M15" s="11"/>
      <c r="N15" s="11"/>
      <c r="O15" s="11"/>
      <c r="P15" s="11"/>
      <c r="Q15" s="11"/>
      <c r="R15" s="11"/>
      <c r="S15" s="95">
        <v>25</v>
      </c>
      <c r="T15" s="97">
        <v>-0.48331200357092485</v>
      </c>
      <c r="U15" s="11"/>
      <c r="V15" s="49">
        <v>28</v>
      </c>
      <c r="W15" s="100">
        <v>6.1639109406649864E-2</v>
      </c>
      <c r="X15" s="11">
        <v>22</v>
      </c>
      <c r="Y15" s="55">
        <f t="shared" si="1"/>
        <v>6.0273972602739728E-2</v>
      </c>
      <c r="Z15" s="52">
        <v>-1.7401060498617449E-2</v>
      </c>
      <c r="AA15" s="11"/>
      <c r="AB15" s="54">
        <v>0.5</v>
      </c>
      <c r="AC15" s="99">
        <v>3.0967745299483624</v>
      </c>
      <c r="AD15" s="11"/>
      <c r="AE15" s="11"/>
      <c r="AF15" s="11"/>
      <c r="AG15" s="11"/>
      <c r="AH15" s="11"/>
      <c r="AI15" s="11"/>
      <c r="AJ15" s="11"/>
      <c r="AK15" s="11"/>
      <c r="AL15" s="11"/>
      <c r="AM15" s="11"/>
      <c r="AN15" s="11"/>
      <c r="AO15" s="11"/>
      <c r="AP15" s="11"/>
      <c r="AQ15" s="11"/>
    </row>
    <row r="16" spans="1:43" customFormat="1" ht="21" customHeight="1" thickBot="1" x14ac:dyDescent="0.65">
      <c r="A16" s="103"/>
      <c r="B16" s="11"/>
      <c r="C16" s="11"/>
      <c r="D16" s="11"/>
      <c r="E16" s="42" t="s">
        <v>59</v>
      </c>
      <c r="F16" s="75">
        <f>(F13*F11)-(F12*F10)</f>
        <v>2.5439155507907127</v>
      </c>
      <c r="G16" s="43" t="str">
        <f t="shared" ca="1" si="0"/>
        <v>=(F13*F11)-(F12*F10)</v>
      </c>
      <c r="H16" s="11"/>
      <c r="I16" s="11"/>
      <c r="J16" s="11"/>
      <c r="K16" s="11"/>
      <c r="L16" s="11"/>
      <c r="M16" s="11"/>
      <c r="N16" s="11"/>
      <c r="O16" s="11"/>
      <c r="P16" s="11"/>
      <c r="Q16" s="11"/>
      <c r="R16" s="11"/>
      <c r="S16" s="49">
        <v>27.5</v>
      </c>
      <c r="T16" s="22">
        <v>-0.29123629854219413</v>
      </c>
      <c r="U16" s="11"/>
      <c r="V16" s="49">
        <v>30</v>
      </c>
      <c r="W16" s="94">
        <v>4.2404696341279094E-2</v>
      </c>
      <c r="X16" s="11">
        <v>24</v>
      </c>
      <c r="Y16" s="55">
        <f t="shared" si="1"/>
        <v>6.575342465753424E-2</v>
      </c>
      <c r="Z16" s="52">
        <v>-1.6766560389508085E-2</v>
      </c>
      <c r="AA16" s="11"/>
      <c r="AB16" s="54">
        <v>0.55000000000000004</v>
      </c>
      <c r="AC16" s="99">
        <v>3.3288013202038158</v>
      </c>
      <c r="AD16" s="11"/>
      <c r="AE16" s="11"/>
      <c r="AF16" s="11"/>
      <c r="AG16" s="11"/>
      <c r="AH16" s="11"/>
      <c r="AI16" s="11"/>
      <c r="AJ16" s="11"/>
      <c r="AK16" s="11"/>
      <c r="AL16" s="11"/>
      <c r="AM16" s="11"/>
      <c r="AN16" s="11"/>
      <c r="AO16" s="11"/>
      <c r="AP16" s="11"/>
      <c r="AQ16" s="11"/>
    </row>
    <row r="17" spans="1:43" customFormat="1" ht="21" customHeight="1" x14ac:dyDescent="0.6">
      <c r="A17" s="103"/>
      <c r="B17" s="39"/>
      <c r="E17" s="37" t="s">
        <v>216</v>
      </c>
      <c r="F17" s="80">
        <f>PI()</f>
        <v>3.1415926535897931</v>
      </c>
      <c r="G17" s="38"/>
      <c r="K17" s="40"/>
      <c r="M17" s="11"/>
      <c r="N17" s="11"/>
      <c r="O17" s="11"/>
      <c r="P17" s="11"/>
      <c r="Q17" s="11"/>
      <c r="R17" s="11"/>
      <c r="S17" s="49">
        <v>30</v>
      </c>
      <c r="T17" s="22">
        <v>-0.15541455168094531</v>
      </c>
      <c r="U17" s="11"/>
      <c r="V17" s="49">
        <v>32</v>
      </c>
      <c r="W17" s="94">
        <v>2.6442990977103734E-2</v>
      </c>
      <c r="X17" s="11">
        <v>26</v>
      </c>
      <c r="Y17" s="55">
        <f t="shared" si="1"/>
        <v>7.1232876712328766E-2</v>
      </c>
      <c r="Z17" s="52">
        <v>-1.6189831536706233E-2</v>
      </c>
      <c r="AA17" s="11"/>
      <c r="AB17" s="54">
        <v>0.6</v>
      </c>
      <c r="AC17" s="99">
        <v>3.5612777156305988</v>
      </c>
      <c r="AD17" s="11"/>
      <c r="AE17" s="11"/>
      <c r="AF17" s="11"/>
      <c r="AG17" s="11"/>
      <c r="AH17" s="11"/>
      <c r="AI17" s="11"/>
      <c r="AJ17" s="11"/>
      <c r="AK17" s="11"/>
      <c r="AL17" s="11"/>
      <c r="AM17" s="11"/>
      <c r="AN17" s="11"/>
      <c r="AO17" s="11"/>
      <c r="AP17" s="11"/>
      <c r="AQ17" s="11"/>
    </row>
    <row r="18" spans="1:43" customFormat="1" ht="21" customHeight="1" x14ac:dyDescent="0.6">
      <c r="A18" s="103" t="s">
        <v>211</v>
      </c>
      <c r="B18" s="29" t="s">
        <v>60</v>
      </c>
      <c r="C18" s="11"/>
      <c r="E18" s="11"/>
      <c r="F18" s="11"/>
      <c r="G18" s="11"/>
      <c r="M18" s="11"/>
      <c r="N18" s="11"/>
      <c r="O18" s="11"/>
      <c r="P18" s="11"/>
      <c r="Q18" s="11"/>
      <c r="R18" s="11"/>
      <c r="S18" s="49">
        <v>32.5</v>
      </c>
      <c r="T18" s="22">
        <v>-7.4926179300677465E-2</v>
      </c>
      <c r="U18" s="11"/>
      <c r="V18" s="49">
        <v>34</v>
      </c>
      <c r="W18" s="94">
        <v>1.5235223802528312E-2</v>
      </c>
      <c r="X18" s="11">
        <v>28</v>
      </c>
      <c r="Y18" s="55">
        <f t="shared" si="1"/>
        <v>7.6712328767123292E-2</v>
      </c>
      <c r="Z18" s="52">
        <v>-1.5663028360750064E-2</v>
      </c>
      <c r="AA18" s="11"/>
      <c r="AB18" s="54">
        <v>0.65</v>
      </c>
      <c r="AC18" s="99">
        <v>3.7939750551260847</v>
      </c>
      <c r="AD18" s="11"/>
      <c r="AE18" s="11"/>
      <c r="AF18" s="11"/>
      <c r="AG18" s="11"/>
      <c r="AH18" s="11"/>
      <c r="AI18" s="11"/>
      <c r="AJ18" s="11"/>
      <c r="AK18" s="11"/>
      <c r="AL18" s="11"/>
      <c r="AM18" s="11"/>
      <c r="AN18" s="11"/>
      <c r="AO18" s="11"/>
      <c r="AP18" s="11"/>
      <c r="AQ18" s="11"/>
    </row>
    <row r="19" spans="1:43" customFormat="1" ht="21" customHeight="1" x14ac:dyDescent="0.6">
      <c r="A19" s="103"/>
      <c r="B19" s="11"/>
      <c r="C19" s="11"/>
      <c r="E19" s="11"/>
      <c r="F19" s="11"/>
      <c r="G19" s="11"/>
      <c r="J19" s="11"/>
      <c r="K19" s="11"/>
      <c r="L19" s="11"/>
      <c r="M19" s="11"/>
      <c r="N19" s="11"/>
      <c r="O19" s="11"/>
      <c r="P19" s="11"/>
      <c r="Q19" s="11"/>
      <c r="R19" s="11"/>
      <c r="S19" s="49">
        <v>35</v>
      </c>
      <c r="T19" s="22">
        <v>-3.3253240704195441E-2</v>
      </c>
      <c r="U19" s="11"/>
      <c r="V19" s="49">
        <v>36</v>
      </c>
      <c r="W19" s="94">
        <v>8.2330116800664096E-3</v>
      </c>
      <c r="X19" s="11">
        <v>30</v>
      </c>
      <c r="Y19" s="55">
        <f t="shared" si="1"/>
        <v>8.2191780821917804E-2</v>
      </c>
      <c r="Z19" s="52">
        <v>-1.5179613748506675E-2</v>
      </c>
      <c r="AA19" s="11"/>
      <c r="AB19" s="54">
        <v>0.7</v>
      </c>
      <c r="AC19" s="99">
        <v>4.0267194389874987</v>
      </c>
      <c r="AD19" s="11"/>
      <c r="AE19" s="11"/>
      <c r="AF19" s="11"/>
      <c r="AG19" s="11"/>
      <c r="AH19" s="11"/>
      <c r="AI19" s="11"/>
      <c r="AJ19" s="11"/>
      <c r="AK19" s="11"/>
      <c r="AL19" s="11"/>
      <c r="AM19" s="11"/>
      <c r="AN19" s="11"/>
      <c r="AO19" s="11"/>
      <c r="AP19" s="11"/>
      <c r="AQ19" s="11"/>
    </row>
    <row r="20" spans="1:43" customFormat="1" ht="21" customHeight="1" x14ac:dyDescent="0.6">
      <c r="A20" s="103"/>
      <c r="B20" s="11" t="s">
        <v>41</v>
      </c>
      <c r="C20" s="11"/>
      <c r="E20" s="11"/>
      <c r="F20" s="11"/>
      <c r="G20" s="11"/>
      <c r="J20" s="11"/>
      <c r="K20" s="11"/>
      <c r="L20" s="11"/>
      <c r="M20" s="11"/>
      <c r="N20" s="11"/>
      <c r="O20" s="11"/>
      <c r="P20" s="11"/>
      <c r="Q20" s="11"/>
      <c r="R20" s="11"/>
      <c r="S20" s="49">
        <v>37.5</v>
      </c>
      <c r="T20" s="22">
        <v>-1.3808782847761214E-2</v>
      </c>
      <c r="U20" s="11"/>
      <c r="V20" s="49">
        <v>38</v>
      </c>
      <c r="W20" s="94">
        <v>4.2231486045414077E-3</v>
      </c>
      <c r="X20" s="11">
        <v>32</v>
      </c>
      <c r="Y20" s="55">
        <f t="shared" si="1"/>
        <v>8.7671232876712329E-2</v>
      </c>
      <c r="Z20" s="52">
        <v>-1.473412495267421E-2</v>
      </c>
      <c r="AA20" s="11"/>
      <c r="AB20" s="54">
        <v>0.75</v>
      </c>
      <c r="AC20" s="99">
        <v>4.2593737950383019</v>
      </c>
      <c r="AD20" s="11"/>
      <c r="AE20" s="11"/>
      <c r="AF20" s="11"/>
      <c r="AG20" s="11"/>
      <c r="AH20" s="11"/>
      <c r="AI20" s="11"/>
      <c r="AJ20" s="11"/>
      <c r="AK20" s="11"/>
      <c r="AL20" s="11"/>
      <c r="AM20" s="11"/>
      <c r="AN20" s="11"/>
      <c r="AO20" s="11"/>
      <c r="AP20" s="11"/>
      <c r="AQ20" s="11"/>
    </row>
    <row r="21" spans="1:43" customFormat="1" ht="21" customHeight="1" x14ac:dyDescent="0.6">
      <c r="A21" s="103"/>
      <c r="B21" s="11"/>
      <c r="C21" s="11"/>
      <c r="E21" s="11"/>
      <c r="F21" s="11"/>
      <c r="G21" s="11"/>
      <c r="J21" s="11"/>
      <c r="K21" s="11"/>
      <c r="L21" s="11"/>
      <c r="M21" s="11"/>
      <c r="N21" s="11"/>
      <c r="O21" s="11"/>
      <c r="P21" s="11"/>
      <c r="Q21" s="11"/>
      <c r="R21" s="11"/>
      <c r="S21" s="49">
        <v>40</v>
      </c>
      <c r="T21" s="22">
        <v>-5.4385953535074361E-3</v>
      </c>
      <c r="U21" s="11"/>
      <c r="V21" s="49">
        <v>40</v>
      </c>
      <c r="W21" s="94">
        <v>2.0761514558613851E-3</v>
      </c>
      <c r="X21" s="11">
        <v>34</v>
      </c>
      <c r="Y21" s="55">
        <f t="shared" si="1"/>
        <v>9.3150684931506855E-2</v>
      </c>
      <c r="Z21" s="52">
        <v>-1.4321975518854007E-2</v>
      </c>
      <c r="AA21" s="11"/>
      <c r="AB21" s="54">
        <v>0.8</v>
      </c>
      <c r="AC21" s="99">
        <v>4.4918265815678531</v>
      </c>
      <c r="AD21" s="11"/>
      <c r="AE21" s="11"/>
      <c r="AF21" s="11"/>
      <c r="AG21" s="11"/>
      <c r="AH21" s="11"/>
      <c r="AI21" s="11"/>
      <c r="AJ21" s="11"/>
      <c r="AK21" s="11"/>
      <c r="AL21" s="11"/>
      <c r="AM21" s="11"/>
      <c r="AN21" s="11"/>
      <c r="AO21" s="11"/>
      <c r="AP21" s="11"/>
      <c r="AQ21" s="11"/>
    </row>
    <row r="22" spans="1:43" customFormat="1" ht="21" customHeight="1" x14ac:dyDescent="0.6">
      <c r="A22" s="103"/>
      <c r="B22" s="11" t="s">
        <v>42</v>
      </c>
      <c r="C22" s="11"/>
      <c r="E22" s="11"/>
      <c r="F22" s="11"/>
      <c r="G22" s="109"/>
      <c r="J22" s="11"/>
      <c r="K22" s="11"/>
      <c r="L22" s="11"/>
      <c r="M22" s="11"/>
      <c r="N22" s="11"/>
      <c r="O22" s="11"/>
      <c r="P22" s="11"/>
      <c r="Q22" s="11"/>
      <c r="R22" s="11"/>
      <c r="S22" s="49">
        <v>42.5</v>
      </c>
      <c r="T22" s="22">
        <v>-2.0542762647659529E-3</v>
      </c>
      <c r="U22" s="11"/>
      <c r="V22" s="49">
        <v>42</v>
      </c>
      <c r="W22" s="94">
        <v>9.8586058066412298E-4</v>
      </c>
      <c r="X22" s="11">
        <v>36</v>
      </c>
      <c r="Y22" s="55">
        <f t="shared" si="1"/>
        <v>9.8630136986301367E-2</v>
      </c>
      <c r="Z22" s="52">
        <v>-1.393929343493989E-2</v>
      </c>
      <c r="AA22" s="11"/>
      <c r="AB22" s="54">
        <v>0.85</v>
      </c>
      <c r="AC22" s="99">
        <v>4.723984434308532</v>
      </c>
      <c r="AD22" s="11"/>
      <c r="AE22" s="11"/>
      <c r="AF22" s="11"/>
      <c r="AG22" s="11"/>
      <c r="AH22" s="11"/>
      <c r="AI22" s="11"/>
      <c r="AJ22" s="11"/>
      <c r="AK22" s="11"/>
      <c r="AL22" s="11"/>
      <c r="AM22" s="11"/>
      <c r="AN22" s="11"/>
      <c r="AO22" s="11"/>
      <c r="AP22" s="11"/>
      <c r="AQ22" s="11"/>
    </row>
    <row r="23" spans="1:43" customFormat="1" ht="21" customHeight="1" x14ac:dyDescent="0.6">
      <c r="A23" s="103"/>
      <c r="B23" s="11"/>
      <c r="C23" s="11"/>
      <c r="E23" s="11"/>
      <c r="F23" s="11"/>
      <c r="G23" s="11"/>
      <c r="J23" s="11"/>
      <c r="K23" s="11"/>
      <c r="L23" s="11"/>
      <c r="M23" s="11"/>
      <c r="N23" s="11"/>
      <c r="O23" s="11"/>
      <c r="P23" s="11"/>
      <c r="Q23" s="11"/>
      <c r="R23" s="11"/>
      <c r="S23" s="49">
        <v>45</v>
      </c>
      <c r="T23" s="22">
        <v>-7.5094669900788169E-4</v>
      </c>
      <c r="U23" s="11"/>
      <c r="V23" s="49">
        <v>44</v>
      </c>
      <c r="W23" s="94">
        <v>4.5506870500695276E-4</v>
      </c>
      <c r="X23" s="11">
        <v>38</v>
      </c>
      <c r="Y23" s="55">
        <f t="shared" si="1"/>
        <v>0.10410958904109589</v>
      </c>
      <c r="Z23" s="52">
        <v>-1.3582790801625331E-2</v>
      </c>
      <c r="AA23" s="11"/>
      <c r="AB23" s="54">
        <v>0.9</v>
      </c>
      <c r="AC23" s="99">
        <v>4.9557672432095039</v>
      </c>
      <c r="AD23" s="11"/>
      <c r="AE23" s="11"/>
      <c r="AF23" s="11"/>
      <c r="AG23" s="11"/>
      <c r="AH23" s="11"/>
      <c r="AI23" s="11"/>
      <c r="AJ23" s="11"/>
      <c r="AK23" s="11"/>
      <c r="AL23" s="11"/>
      <c r="AM23" s="11"/>
      <c r="AN23" s="11"/>
      <c r="AO23" s="11"/>
      <c r="AP23" s="11"/>
      <c r="AQ23" s="11"/>
    </row>
    <row r="24" spans="1:43" customFormat="1" ht="21" customHeight="1" x14ac:dyDescent="0.6">
      <c r="A24" s="103"/>
      <c r="B24" s="29" t="s">
        <v>63</v>
      </c>
      <c r="C24" s="11"/>
      <c r="E24" s="11"/>
      <c r="F24" s="11"/>
      <c r="G24" s="11"/>
      <c r="J24" s="11"/>
      <c r="K24" s="11"/>
      <c r="L24" s="11"/>
      <c r="M24" s="56"/>
      <c r="N24" s="11"/>
      <c r="O24" s="11"/>
      <c r="P24" s="11"/>
      <c r="Q24" s="11"/>
      <c r="R24" s="11"/>
      <c r="S24" s="49">
        <v>47.5</v>
      </c>
      <c r="T24" s="22">
        <v>-2.6763438963550712E-4</v>
      </c>
      <c r="U24" s="11"/>
      <c r="V24" s="49">
        <v>46</v>
      </c>
      <c r="W24" s="94">
        <v>2.0527015022615971E-4</v>
      </c>
      <c r="X24" s="11">
        <v>40</v>
      </c>
      <c r="Y24" s="55">
        <f t="shared" si="1"/>
        <v>0.1095890410958904</v>
      </c>
      <c r="Z24" s="52">
        <v>-1.3249659408033151E-2</v>
      </c>
      <c r="AA24" s="11"/>
      <c r="AB24" s="54">
        <v>0.95</v>
      </c>
      <c r="AC24" s="99">
        <v>5.1871047738270235</v>
      </c>
      <c r="AD24" s="11"/>
      <c r="AE24" s="11"/>
      <c r="AF24" s="11"/>
      <c r="AG24" s="11"/>
      <c r="AH24" s="11"/>
      <c r="AI24" s="11"/>
      <c r="AJ24" s="11"/>
      <c r="AK24" s="11"/>
      <c r="AL24" s="11"/>
      <c r="AM24" s="11"/>
      <c r="AN24" s="11"/>
      <c r="AO24" s="11"/>
      <c r="AP24" s="11"/>
      <c r="AQ24" s="11"/>
    </row>
    <row r="25" spans="1:43" customFormat="1" ht="21" customHeight="1" x14ac:dyDescent="0.6">
      <c r="A25" s="103"/>
      <c r="B25" s="11"/>
      <c r="C25" s="11"/>
      <c r="J25" s="11"/>
      <c r="K25" s="11"/>
      <c r="L25" s="11"/>
      <c r="M25" s="11"/>
      <c r="N25" s="11"/>
      <c r="O25" s="11"/>
      <c r="P25" s="11"/>
      <c r="Q25" s="11"/>
      <c r="R25" s="11"/>
      <c r="S25" s="49">
        <v>50</v>
      </c>
      <c r="T25" s="22">
        <v>-9.3555134790701544E-5</v>
      </c>
      <c r="U25" s="11"/>
      <c r="V25" s="49">
        <v>48</v>
      </c>
      <c r="W25" s="94">
        <v>9.0876938968662699E-5</v>
      </c>
      <c r="X25" s="11">
        <v>42</v>
      </c>
      <c r="Y25" s="55">
        <f t="shared" si="1"/>
        <v>0.11506849315068493</v>
      </c>
      <c r="Z25" s="52">
        <v>-1.2937487061570189E-2</v>
      </c>
      <c r="AA25" s="11"/>
      <c r="AB25" s="54">
        <v>1</v>
      </c>
      <c r="AC25" s="99">
        <v>5.4179342980439742</v>
      </c>
      <c r="AD25" s="11"/>
      <c r="AE25" s="11"/>
      <c r="AF25" s="11"/>
      <c r="AG25" s="11"/>
      <c r="AH25" s="11"/>
      <c r="AI25" s="11"/>
      <c r="AJ25" s="11"/>
      <c r="AK25" s="11"/>
      <c r="AL25" s="11"/>
      <c r="AM25" s="11"/>
      <c r="AN25" s="11"/>
      <c r="AO25" s="11"/>
      <c r="AP25" s="11"/>
      <c r="AQ25" s="11"/>
    </row>
    <row r="26" spans="1:43" customFormat="1" ht="21" customHeight="1" x14ac:dyDescent="0.6">
      <c r="A26" s="103"/>
      <c r="B26" s="11" t="s">
        <v>47</v>
      </c>
      <c r="C26" s="11"/>
      <c r="D26" s="11"/>
      <c r="E26" s="11"/>
      <c r="F26" s="11"/>
      <c r="G26" s="11"/>
      <c r="J26" s="11"/>
      <c r="K26" s="11"/>
      <c r="L26" s="11"/>
      <c r="M26" s="11"/>
      <c r="N26" s="11"/>
      <c r="O26" s="11"/>
      <c r="P26" s="11"/>
      <c r="Q26" s="11"/>
      <c r="R26" s="11"/>
      <c r="S26" s="49">
        <v>52.5</v>
      </c>
      <c r="T26" s="22">
        <v>-3.223423313869489E-5</v>
      </c>
      <c r="U26" s="11"/>
      <c r="V26" s="49">
        <v>50</v>
      </c>
      <c r="W26" s="94">
        <v>3.9631216689169301E-5</v>
      </c>
      <c r="X26" s="11">
        <v>44</v>
      </c>
      <c r="Y26" s="55">
        <f t="shared" si="1"/>
        <v>0.12054794520547946</v>
      </c>
      <c r="Z26" s="52">
        <v>-1.2644190362929729E-2</v>
      </c>
      <c r="AA26" s="11"/>
      <c r="AB26" s="54">
        <v>1.05</v>
      </c>
      <c r="AC26" s="99">
        <v>5.6481989006053084</v>
      </c>
      <c r="AD26" s="11"/>
      <c r="AE26" s="11"/>
      <c r="AF26" s="11"/>
      <c r="AG26" s="11"/>
      <c r="AH26" s="11"/>
      <c r="AI26" s="11"/>
      <c r="AJ26" s="11"/>
      <c r="AK26" s="11"/>
      <c r="AL26" s="11"/>
      <c r="AM26" s="11"/>
      <c r="AN26" s="11"/>
      <c r="AO26" s="11"/>
      <c r="AP26" s="11"/>
      <c r="AQ26" s="11"/>
    </row>
    <row r="27" spans="1:43" customFormat="1" ht="21" customHeight="1" x14ac:dyDescent="0.6">
      <c r="A27" s="103"/>
      <c r="B27" s="11"/>
      <c r="C27" s="11"/>
      <c r="D27" s="11"/>
      <c r="E27" s="11"/>
      <c r="F27" s="11"/>
      <c r="G27" s="11"/>
      <c r="H27" s="11"/>
      <c r="I27" s="11"/>
      <c r="J27" s="11"/>
      <c r="K27" s="11"/>
      <c r="L27" s="11"/>
      <c r="M27" s="11"/>
      <c r="N27" s="11"/>
      <c r="O27" s="11"/>
      <c r="P27" s="11"/>
      <c r="Q27" s="11"/>
      <c r="R27" s="11"/>
      <c r="S27" s="49">
        <v>55</v>
      </c>
      <c r="T27" s="22">
        <v>-1.0990956742507052E-5</v>
      </c>
      <c r="U27" s="11"/>
      <c r="V27" s="49">
        <v>52</v>
      </c>
      <c r="W27" s="94">
        <v>1.7076458816472527E-5</v>
      </c>
      <c r="X27" s="11">
        <v>46</v>
      </c>
      <c r="Y27" s="55">
        <f t="shared" si="1"/>
        <v>0.12602739726027398</v>
      </c>
      <c r="Z27" s="52">
        <v>-1.2367960464689135E-2</v>
      </c>
      <c r="AA27" s="11"/>
      <c r="AB27" s="54">
        <v>1.1000000000000001</v>
      </c>
      <c r="AC27" s="99">
        <v>5.8778462480880762</v>
      </c>
      <c r="AD27" s="11"/>
      <c r="AE27" s="11"/>
      <c r="AF27" s="11"/>
      <c r="AG27" s="11"/>
      <c r="AH27" s="11"/>
      <c r="AI27" s="11"/>
      <c r="AJ27" s="11"/>
      <c r="AK27" s="11"/>
      <c r="AL27" s="11"/>
      <c r="AM27" s="11"/>
      <c r="AN27" s="11"/>
      <c r="AO27" s="11"/>
      <c r="AP27" s="11"/>
      <c r="AQ27" s="11"/>
    </row>
    <row r="28" spans="1:43" customFormat="1" ht="21" customHeight="1" x14ac:dyDescent="0.6">
      <c r="A28" s="103"/>
      <c r="B28" s="11" t="s">
        <v>48</v>
      </c>
      <c r="C28" s="11"/>
      <c r="D28" s="11"/>
      <c r="E28" s="11"/>
      <c r="F28" s="11"/>
      <c r="G28" s="11"/>
      <c r="H28" s="11"/>
      <c r="I28" s="11"/>
      <c r="J28" s="11"/>
      <c r="K28" s="11"/>
      <c r="L28" s="11"/>
      <c r="M28" s="11"/>
      <c r="N28" s="11"/>
      <c r="O28" s="11"/>
      <c r="P28" s="11"/>
      <c r="Q28" s="11"/>
      <c r="R28" s="11"/>
      <c r="S28" s="49">
        <v>57.5</v>
      </c>
      <c r="T28" s="22">
        <v>-3.7209507385282947E-6</v>
      </c>
      <c r="U28" s="11"/>
      <c r="V28" s="49">
        <v>54</v>
      </c>
      <c r="W28" s="94">
        <v>7.2886375942727317E-6</v>
      </c>
      <c r="X28" s="11">
        <v>48</v>
      </c>
      <c r="Y28" s="55">
        <f t="shared" si="1"/>
        <v>0.13150684931506848</v>
      </c>
      <c r="Z28" s="52">
        <v>-1.210721908503264E-2</v>
      </c>
      <c r="AA28" s="11"/>
      <c r="AB28" s="54">
        <v>1.1499999999999999</v>
      </c>
      <c r="AC28" s="99">
        <v>6.106827680510742</v>
      </c>
      <c r="AD28" s="11"/>
      <c r="AE28" s="11"/>
      <c r="AF28" s="11"/>
      <c r="AG28" s="11"/>
      <c r="AH28" s="11"/>
      <c r="AI28" s="11"/>
      <c r="AJ28" s="11"/>
      <c r="AK28" s="11"/>
      <c r="AL28" s="11"/>
      <c r="AM28" s="11"/>
      <c r="AN28" s="11"/>
      <c r="AO28" s="11"/>
      <c r="AP28" s="11"/>
      <c r="AQ28" s="11"/>
    </row>
    <row r="29" spans="1:43" customFormat="1" ht="21" customHeight="1" x14ac:dyDescent="0.6">
      <c r="A29" s="103"/>
      <c r="B29" s="11"/>
      <c r="C29" s="11"/>
      <c r="D29" s="11"/>
      <c r="E29" s="11"/>
      <c r="F29" s="11"/>
      <c r="G29" s="11"/>
      <c r="H29" s="11"/>
      <c r="I29" s="11"/>
      <c r="J29" s="11"/>
      <c r="K29" s="11"/>
      <c r="L29" s="11"/>
      <c r="M29" s="11"/>
      <c r="N29" s="11"/>
      <c r="O29" s="11"/>
      <c r="P29" s="11"/>
      <c r="Q29" s="11"/>
      <c r="R29" s="11"/>
      <c r="S29" s="49">
        <v>60</v>
      </c>
      <c r="T29" s="22">
        <v>-1.2541538756405402E-6</v>
      </c>
      <c r="U29" s="11"/>
      <c r="V29" s="49">
        <v>56</v>
      </c>
      <c r="W29" s="94">
        <v>3.0883174204995472E-6</v>
      </c>
      <c r="X29" s="11">
        <v>50</v>
      </c>
      <c r="Y29" s="55">
        <f t="shared" si="1"/>
        <v>0.13698630136986301</v>
      </c>
      <c r="Z29" s="52">
        <v>-1.1860582643736611E-2</v>
      </c>
      <c r="AA29" s="11"/>
      <c r="AB29" s="54">
        <v>1.2</v>
      </c>
      <c r="AC29" s="99">
        <v>6.335097532022786</v>
      </c>
      <c r="AD29" s="11"/>
      <c r="AE29" s="11"/>
      <c r="AF29" s="11"/>
      <c r="AG29" s="11"/>
      <c r="AH29" s="11"/>
      <c r="AI29" s="11"/>
      <c r="AJ29" s="11"/>
      <c r="AK29" s="11"/>
      <c r="AL29" s="11"/>
      <c r="AM29" s="11"/>
      <c r="AN29" s="11"/>
      <c r="AO29" s="11"/>
      <c r="AP29" s="11"/>
      <c r="AQ29" s="11"/>
    </row>
    <row r="30" spans="1:43" ht="21" customHeight="1" x14ac:dyDescent="0.35">
      <c r="S30" s="49">
        <v>62.5</v>
      </c>
      <c r="T30" s="22">
        <v>-4.2179154724486523E-7</v>
      </c>
      <c r="V30" s="49">
        <v>58</v>
      </c>
      <c r="W30" s="94">
        <v>1.3014288599998228E-6</v>
      </c>
      <c r="X30" s="11">
        <v>52</v>
      </c>
      <c r="Y30" s="55">
        <f t="shared" si="1"/>
        <v>0.14246575342465753</v>
      </c>
      <c r="Z30" s="52">
        <v>-1.1626832857327907E-2</v>
      </c>
      <c r="AB30" s="54">
        <v>1.25</v>
      </c>
      <c r="AC30" s="99">
        <v>6.5626126168414558</v>
      </c>
    </row>
    <row r="31" spans="1:43" ht="21" customHeight="1" x14ac:dyDescent="0.35">
      <c r="A31" s="106" t="s">
        <v>211</v>
      </c>
      <c r="B31" s="29" t="s">
        <v>73</v>
      </c>
      <c r="S31" s="49">
        <v>65</v>
      </c>
      <c r="T31" s="22">
        <v>-1.4180703733490674E-7</v>
      </c>
      <c r="V31" s="49">
        <v>60</v>
      </c>
      <c r="W31" s="94">
        <v>5.4628410945773292E-7</v>
      </c>
      <c r="X31" s="11">
        <v>54</v>
      </c>
      <c r="Y31" s="55">
        <f t="shared" si="1"/>
        <v>0.14794520547945206</v>
      </c>
      <c r="Z31" s="52">
        <v>-1.140489249558903E-2</v>
      </c>
      <c r="AB31" s="54">
        <v>1.3</v>
      </c>
      <c r="AC31" s="99">
        <v>6.7893318361144921</v>
      </c>
    </row>
    <row r="32" spans="1:43" ht="21" customHeight="1" x14ac:dyDescent="0.35">
      <c r="X32" s="11">
        <v>56</v>
      </c>
      <c r="Y32" s="55">
        <f t="shared" si="1"/>
        <v>0.15342465753424658</v>
      </c>
      <c r="Z32" s="52">
        <v>-1.1193805283827542E-2</v>
      </c>
      <c r="AB32" s="54"/>
      <c r="AC32" s="22"/>
    </row>
    <row r="33" spans="1:29" ht="21" customHeight="1" x14ac:dyDescent="0.35">
      <c r="B33" s="11" t="s">
        <v>203</v>
      </c>
      <c r="C33" s="11" t="s">
        <v>74</v>
      </c>
      <c r="H33" s="11" t="s">
        <v>118</v>
      </c>
      <c r="X33" s="11">
        <v>58</v>
      </c>
      <c r="Y33" s="55">
        <f t="shared" si="1"/>
        <v>0.15890410958904111</v>
      </c>
      <c r="Z33" s="52">
        <v>-1.0992719153069362E-2</v>
      </c>
      <c r="AB33" s="54"/>
      <c r="AC33" s="22"/>
    </row>
    <row r="34" spans="1:29" ht="21" customHeight="1" x14ac:dyDescent="0.45">
      <c r="H34" s="56" t="s">
        <v>119</v>
      </c>
      <c r="X34" s="11">
        <v>60</v>
      </c>
      <c r="Y34" s="55">
        <f t="shared" si="1"/>
        <v>0.16438356164383561</v>
      </c>
      <c r="Z34" s="52">
        <v>-1.0800872208504946E-2</v>
      </c>
      <c r="AB34" s="54"/>
      <c r="AC34" s="22"/>
    </row>
    <row r="35" spans="1:29" ht="21" customHeight="1" x14ac:dyDescent="0.35">
      <c r="B35" s="11" t="s">
        <v>204</v>
      </c>
      <c r="C35" s="11" t="s">
        <v>75</v>
      </c>
      <c r="X35" s="11">
        <v>62</v>
      </c>
      <c r="Y35" s="55">
        <f t="shared" si="1"/>
        <v>0.16986301369863013</v>
      </c>
      <c r="Z35" s="52">
        <v>-1.0617580916761672E-2</v>
      </c>
      <c r="AB35" s="54"/>
      <c r="AC35" s="22"/>
    </row>
    <row r="36" spans="1:29" ht="21" customHeight="1" x14ac:dyDescent="0.35">
      <c r="H36" s="31" t="s">
        <v>93</v>
      </c>
      <c r="X36" s="11">
        <v>64</v>
      </c>
      <c r="Y36" s="55">
        <f t="shared" si="1"/>
        <v>0.17534246575342466</v>
      </c>
      <c r="Z36" s="52">
        <v>-1.0442230113832664E-2</v>
      </c>
      <c r="AB36" s="54"/>
      <c r="AC36" s="22"/>
    </row>
    <row r="37" spans="1:29" ht="21" customHeight="1" x14ac:dyDescent="0.35">
      <c r="B37" s="11" t="s">
        <v>205</v>
      </c>
      <c r="C37" s="11" t="s">
        <v>76</v>
      </c>
      <c r="H37" s="31" t="s">
        <v>94</v>
      </c>
      <c r="X37" s="11">
        <v>66</v>
      </c>
      <c r="Y37" s="55">
        <f t="shared" si="1"/>
        <v>0.18082191780821918</v>
      </c>
      <c r="Z37" s="52">
        <v>-1.0274264514560759E-2</v>
      </c>
      <c r="AB37" s="54"/>
      <c r="AC37" s="22"/>
    </row>
    <row r="38" spans="1:29" ht="21" customHeight="1" x14ac:dyDescent="0.35">
      <c r="X38" s="11">
        <v>68</v>
      </c>
      <c r="Y38" s="55">
        <f t="shared" si="1"/>
        <v>0.18630136986301371</v>
      </c>
      <c r="Z38" s="52">
        <v>-1.0113181466614996E-2</v>
      </c>
      <c r="AB38" s="54"/>
      <c r="AC38" s="22"/>
    </row>
    <row r="39" spans="1:29" ht="21" customHeight="1" x14ac:dyDescent="0.45">
      <c r="B39" s="11" t="s">
        <v>206</v>
      </c>
      <c r="C39" s="11" t="s">
        <v>77</v>
      </c>
      <c r="H39" s="11" t="s">
        <v>100</v>
      </c>
      <c r="X39" s="11">
        <v>70</v>
      </c>
      <c r="Y39" s="55">
        <f t="shared" si="1"/>
        <v>0.19178082191780821</v>
      </c>
      <c r="Z39" s="52">
        <v>-9.9585247408144791E-3</v>
      </c>
      <c r="AB39" s="54"/>
      <c r="AC39" s="22"/>
    </row>
    <row r="40" spans="1:29" ht="21" customHeight="1" x14ac:dyDescent="0.35">
      <c r="X40" s="11">
        <v>72</v>
      </c>
      <c r="Y40" s="55">
        <f t="shared" si="1"/>
        <v>0.19726027397260273</v>
      </c>
      <c r="Z40" s="52">
        <v>-9.8098791884209426E-3</v>
      </c>
      <c r="AB40" s="54"/>
      <c r="AC40" s="22"/>
    </row>
    <row r="41" spans="1:29" ht="21" customHeight="1" x14ac:dyDescent="0.35">
      <c r="B41" s="11" t="s">
        <v>207</v>
      </c>
      <c r="C41" s="11" t="s">
        <v>78</v>
      </c>
      <c r="X41" s="11">
        <v>74</v>
      </c>
      <c r="Y41" s="55">
        <f t="shared" si="1"/>
        <v>0.20273972602739726</v>
      </c>
      <c r="Z41" s="52">
        <v>-9.6668661268973378E-3</v>
      </c>
      <c r="AB41" s="54"/>
      <c r="AC41" s="22"/>
    </row>
    <row r="42" spans="1:29" ht="21" customHeight="1" x14ac:dyDescent="0.35">
      <c r="X42" s="11">
        <v>76</v>
      </c>
      <c r="Y42" s="55">
        <f t="shared" si="1"/>
        <v>0.20821917808219179</v>
      </c>
      <c r="Z42" s="52">
        <v>-9.5291393403438632E-3</v>
      </c>
      <c r="AB42" s="54"/>
      <c r="AC42" s="22"/>
    </row>
    <row r="43" spans="1:29" ht="21" customHeight="1" x14ac:dyDescent="0.35">
      <c r="A43" s="106" t="s">
        <v>211</v>
      </c>
      <c r="B43" s="29" t="s">
        <v>102</v>
      </c>
      <c r="X43" s="11">
        <v>78</v>
      </c>
      <c r="Y43" s="55">
        <f t="shared" si="1"/>
        <v>0.21369863013698631</v>
      </c>
      <c r="Z43" s="52">
        <v>-9.3963816007009999E-3</v>
      </c>
      <c r="AB43" s="54"/>
      <c r="AC43" s="22"/>
    </row>
    <row r="44" spans="1:29" ht="21" customHeight="1" x14ac:dyDescent="0.35">
      <c r="B44" s="29"/>
      <c r="H44" s="11" t="s">
        <v>120</v>
      </c>
      <c r="J44" s="12"/>
      <c r="K44" s="12"/>
      <c r="L44" s="12"/>
      <c r="Y44" s="55"/>
    </row>
    <row r="45" spans="1:29" ht="21" customHeight="1" x14ac:dyDescent="0.55000000000000004">
      <c r="B45" s="11" t="s">
        <v>65</v>
      </c>
      <c r="C45" s="33" t="s">
        <v>105</v>
      </c>
      <c r="D45" s="33"/>
    </row>
    <row r="46" spans="1:29" ht="21" customHeight="1" x14ac:dyDescent="0.55000000000000004">
      <c r="C46" s="33" t="s">
        <v>104</v>
      </c>
      <c r="D46" s="33"/>
    </row>
    <row r="48" spans="1:29" ht="21" customHeight="1" x14ac:dyDescent="0.5">
      <c r="B48" s="11" t="s">
        <v>66</v>
      </c>
      <c r="E48" s="34" t="s">
        <v>107</v>
      </c>
      <c r="G48" s="11" t="s">
        <v>101</v>
      </c>
    </row>
    <row r="49" spans="2:12" ht="21" customHeight="1" x14ac:dyDescent="0.35">
      <c r="L49" s="12"/>
    </row>
    <row r="50" spans="2:12" ht="21" customHeight="1" x14ac:dyDescent="0.35">
      <c r="J50" s="12"/>
      <c r="K50" s="12"/>
      <c r="L50" s="12"/>
    </row>
    <row r="51" spans="2:12" ht="21" customHeight="1" x14ac:dyDescent="0.35">
      <c r="B51" s="11" t="s">
        <v>98</v>
      </c>
      <c r="G51" s="31" t="s">
        <v>95</v>
      </c>
      <c r="K51" s="12"/>
      <c r="L51" s="12"/>
    </row>
    <row r="52" spans="2:12" ht="21" customHeight="1" x14ac:dyDescent="0.35">
      <c r="G52" s="31" t="s">
        <v>96</v>
      </c>
      <c r="J52" s="12"/>
      <c r="K52" s="12"/>
      <c r="L52" s="12"/>
    </row>
    <row r="53" spans="2:12" ht="21" customHeight="1" x14ac:dyDescent="0.35">
      <c r="G53" s="32" t="s">
        <v>97</v>
      </c>
    </row>
    <row r="55" spans="2:12" ht="21" customHeight="1" x14ac:dyDescent="0.35">
      <c r="B55" s="11" t="s">
        <v>99</v>
      </c>
    </row>
    <row r="59" spans="2:12" ht="21" customHeight="1" x14ac:dyDescent="0.35">
      <c r="B59" s="11" t="s">
        <v>67</v>
      </c>
      <c r="E59" s="34" t="s">
        <v>107</v>
      </c>
      <c r="G59" s="11" t="s">
        <v>112</v>
      </c>
    </row>
    <row r="62" spans="2:12" ht="21" customHeight="1" x14ac:dyDescent="0.35">
      <c r="B62" s="11" t="s">
        <v>68</v>
      </c>
      <c r="G62" s="11" t="s">
        <v>113</v>
      </c>
    </row>
    <row r="67" spans="1:5" ht="21" customHeight="1" x14ac:dyDescent="0.35">
      <c r="A67" s="106" t="s">
        <v>211</v>
      </c>
      <c r="B67" s="34" t="s">
        <v>106</v>
      </c>
    </row>
    <row r="68" spans="1:5" ht="21" customHeight="1" x14ac:dyDescent="0.35">
      <c r="B68" s="29"/>
    </row>
    <row r="69" spans="1:5" ht="21" customHeight="1" x14ac:dyDescent="0.45">
      <c r="B69" s="11" t="s">
        <v>65</v>
      </c>
      <c r="C69" s="33"/>
      <c r="D69" s="33"/>
    </row>
    <row r="70" spans="1:5" ht="21" customHeight="1" x14ac:dyDescent="0.45">
      <c r="C70" s="33"/>
      <c r="D70" s="33"/>
    </row>
    <row r="72" spans="1:5" ht="21" customHeight="1" x14ac:dyDescent="0.35">
      <c r="B72" s="11" t="s">
        <v>66</v>
      </c>
      <c r="E72" s="34" t="s">
        <v>107</v>
      </c>
    </row>
    <row r="75" spans="1:5" ht="21" customHeight="1" x14ac:dyDescent="0.35">
      <c r="B75" s="11" t="s">
        <v>98</v>
      </c>
    </row>
    <row r="79" spans="1:5" ht="21" customHeight="1" x14ac:dyDescent="0.35">
      <c r="B79" s="11" t="s">
        <v>99</v>
      </c>
    </row>
    <row r="83" spans="2:6" ht="21" customHeight="1" x14ac:dyDescent="0.35">
      <c r="B83" s="11" t="s">
        <v>67</v>
      </c>
      <c r="F83" s="34" t="s">
        <v>107</v>
      </c>
    </row>
    <row r="86" spans="2:6" ht="21" customHeight="1" x14ac:dyDescent="0.35">
      <c r="B86" s="11" t="s">
        <v>68</v>
      </c>
    </row>
    <row r="99" spans="2:2" ht="21" customHeight="1" x14ac:dyDescent="0.35">
      <c r="B99" s="11" t="s">
        <v>47</v>
      </c>
    </row>
    <row r="100" spans="2:2" ht="21" customHeight="1" x14ac:dyDescent="0.35">
      <c r="B100" s="11" t="s">
        <v>48</v>
      </c>
    </row>
  </sheetData>
  <mergeCells count="5">
    <mergeCell ref="B5:C5"/>
    <mergeCell ref="E5:G5"/>
    <mergeCell ref="I6:J6"/>
    <mergeCell ref="K6:L6"/>
    <mergeCell ref="I5:L5"/>
  </mergeCells>
  <dataValidations count="2">
    <dataValidation type="list" allowBlank="1" showInputMessage="1" showErrorMessage="1" sqref="I27" xr:uid="{2AF11DFD-0158-4502-9C4B-8C5E9BAE7E33}">
      <formula1>$I$27:$I$28</formula1>
    </dataValidation>
    <dataValidation type="list" allowBlank="1" showInputMessage="1" showErrorMessage="1" sqref="C14" xr:uid="{868ADD5C-2675-4068-ABF7-6DCC96DC950F}">
      <formula1>$B$99:$B$100</formula1>
    </dataValidation>
  </dataValidations>
  <pageMargins left="0.7" right="0.7" top="0.75" bottom="0.75" header="0.3" footer="0.3"/>
  <pageSetup scale="24" orientation="landscape"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04D2F-811F-4C31-A46B-F029B101D2BF}">
  <dimension ref="A1:M77"/>
  <sheetViews>
    <sheetView showGridLines="0" topLeftCell="A12" zoomScale="85" zoomScaleNormal="85" workbookViewId="0">
      <selection activeCell="D29" sqref="D29"/>
    </sheetView>
  </sheetViews>
  <sheetFormatPr defaultRowHeight="17.5" x14ac:dyDescent="0.35"/>
  <cols>
    <col min="1" max="1" width="1.6484375" style="11" bestFit="1" customWidth="1"/>
    <col min="2" max="2" width="20.796875" style="11" customWidth="1"/>
    <col min="3" max="3" width="10.84765625" style="11" bestFit="1" customWidth="1"/>
    <col min="4" max="4" width="8.796875" style="11"/>
    <col min="5" max="5" width="11.59765625" style="11" customWidth="1"/>
    <col min="6" max="6" width="10.046875" style="11" customWidth="1"/>
    <col min="7" max="7" width="37.59765625" style="11" bestFit="1" customWidth="1"/>
    <col min="8" max="8" width="8.796875" style="11"/>
    <col min="9" max="9" width="13.5" style="11" customWidth="1"/>
    <col min="10" max="10" width="6.34765625" style="11" bestFit="1" customWidth="1"/>
    <col min="11" max="11" width="6.796875" style="11" bestFit="1" customWidth="1"/>
    <col min="12" max="12" width="6.34765625" style="11" bestFit="1" customWidth="1"/>
    <col min="13" max="16384" width="8.796875" style="11"/>
  </cols>
  <sheetData>
    <row r="1" spans="1:13" x14ac:dyDescent="0.35">
      <c r="A1" s="106"/>
      <c r="B1" s="106"/>
      <c r="C1" s="106"/>
      <c r="D1" s="106"/>
      <c r="E1" s="106"/>
      <c r="F1" s="106"/>
      <c r="G1" s="106"/>
      <c r="H1" s="106"/>
      <c r="I1" s="106"/>
      <c r="J1" s="106"/>
      <c r="K1" s="106"/>
      <c r="L1" s="106"/>
      <c r="M1" s="106"/>
    </row>
    <row r="2" spans="1:13" ht="18" x14ac:dyDescent="0.4">
      <c r="A2" s="106"/>
      <c r="B2" s="30" t="s">
        <v>61</v>
      </c>
      <c r="E2" s="11" t="s">
        <v>232</v>
      </c>
      <c r="G2" s="11" t="s">
        <v>143</v>
      </c>
      <c r="I2" s="11" t="s">
        <v>202</v>
      </c>
    </row>
    <row r="3" spans="1:13" x14ac:dyDescent="0.35">
      <c r="A3" s="106"/>
      <c r="E3" s="11" t="s">
        <v>230</v>
      </c>
      <c r="F3" s="122">
        <f>F8-1</f>
        <v>-0.38231327188126984</v>
      </c>
      <c r="G3" s="11" t="s">
        <v>144</v>
      </c>
    </row>
    <row r="4" spans="1:13" ht="18" thickBot="1" x14ac:dyDescent="0.4">
      <c r="A4" s="106"/>
      <c r="B4" s="11" t="s">
        <v>228</v>
      </c>
      <c r="E4" s="11" t="s">
        <v>231</v>
      </c>
      <c r="F4" s="122">
        <f>F3+F8</f>
        <v>0.23537345623746031</v>
      </c>
      <c r="G4" s="11" t="s">
        <v>145</v>
      </c>
    </row>
    <row r="5" spans="1:13" ht="18.5" thickBot="1" x14ac:dyDescent="0.45">
      <c r="A5" s="106"/>
      <c r="B5" s="126" t="s">
        <v>114</v>
      </c>
      <c r="C5" s="127"/>
      <c r="E5" s="128" t="s">
        <v>115</v>
      </c>
      <c r="F5" s="129"/>
      <c r="G5" s="130"/>
      <c r="I5" s="126" t="s">
        <v>73</v>
      </c>
      <c r="J5" s="135"/>
      <c r="K5" s="135"/>
      <c r="L5" s="127"/>
    </row>
    <row r="6" spans="1:13" ht="18" x14ac:dyDescent="0.4">
      <c r="A6" s="106"/>
      <c r="B6" s="47" t="s">
        <v>56</v>
      </c>
      <c r="C6" s="67">
        <v>25.92</v>
      </c>
      <c r="E6" s="47" t="s">
        <v>41</v>
      </c>
      <c r="F6" s="79">
        <f>(LN(C6/C7)+((C9-C10)+(C8^2)/2)*C13)/(C8*SQRT(C13))</f>
        <v>0.29941090349580823</v>
      </c>
      <c r="G6" s="48" t="str">
        <f t="shared" ref="G6:G16" ca="1" si="0">_xlfn.FORMULATEXT(F6)</f>
        <v>=(LN(C6/C7)+((C9-C10)+(C8^2)/2)*C13)/(C8*SQRT(C13))</v>
      </c>
      <c r="I6" s="131" t="s">
        <v>108</v>
      </c>
      <c r="J6" s="132"/>
      <c r="K6" s="133" t="s">
        <v>109</v>
      </c>
      <c r="L6" s="134"/>
    </row>
    <row r="7" spans="1:13" ht="18" x14ac:dyDescent="0.4">
      <c r="A7" s="106"/>
      <c r="B7" s="37" t="s">
        <v>17</v>
      </c>
      <c r="C7" s="68">
        <v>25</v>
      </c>
      <c r="E7" s="37" t="s">
        <v>42</v>
      </c>
      <c r="F7" s="80">
        <f>F6-(C8*SQRT(C13))</f>
        <v>0.11176798992404921</v>
      </c>
      <c r="G7" s="38" t="str">
        <f t="shared" ca="1" si="0"/>
        <v>=F6-(C8*SQRT(C13))</v>
      </c>
      <c r="I7" s="37" t="s">
        <v>65</v>
      </c>
      <c r="J7" s="35">
        <f>IF($C$14="call",$F$8,$F$8-1)</f>
        <v>0.61768672811873016</v>
      </c>
      <c r="K7" s="36" t="s">
        <v>65</v>
      </c>
      <c r="L7" s="44">
        <f>IF($C$14="call",(EXP(-$C$10*$C$13))*$F$8,(EXP(-$C$10*$C$13))*$F$8-1)</f>
        <v>0.61768672811873016</v>
      </c>
    </row>
    <row r="8" spans="1:13" ht="20.5" x14ac:dyDescent="0.5">
      <c r="A8" s="106"/>
      <c r="B8" s="37" t="s">
        <v>15</v>
      </c>
      <c r="C8" s="69">
        <v>0.38</v>
      </c>
      <c r="E8" s="37" t="s">
        <v>69</v>
      </c>
      <c r="F8" s="80">
        <f>_xlfn.NORM.S.DIST(F6,TRUE)</f>
        <v>0.61768672811873016</v>
      </c>
      <c r="G8" s="38" t="str">
        <f t="shared" ca="1" si="0"/>
        <v>=NORM.S.DIST(F6,TRUE)</v>
      </c>
      <c r="I8" s="37" t="s">
        <v>66</v>
      </c>
      <c r="J8" s="35">
        <f>F14/(C6*C8*SQRT(C13))</f>
        <v>7.8428936550495848E-2</v>
      </c>
      <c r="K8" s="36" t="s">
        <v>66</v>
      </c>
      <c r="L8" s="44">
        <f>($F$14*EXP(-C10*C13))/($C$6*$C$8*SQRT($C$13))</f>
        <v>7.8428936550495848E-2</v>
      </c>
    </row>
    <row r="9" spans="1:13" ht="20.5" x14ac:dyDescent="0.5">
      <c r="A9" s="106"/>
      <c r="B9" s="37" t="s">
        <v>52</v>
      </c>
      <c r="C9" s="70">
        <v>0.01</v>
      </c>
      <c r="E9" s="37" t="s">
        <v>70</v>
      </c>
      <c r="F9" s="80">
        <f>_xlfn.NORM.S.DIST(F7,TRUE)</f>
        <v>0.54449631560223455</v>
      </c>
      <c r="G9" s="38" t="str">
        <f t="shared" ca="1" si="0"/>
        <v>=NORM.S.DIST(F7,TRUE)</v>
      </c>
      <c r="I9" s="37" t="s">
        <v>110</v>
      </c>
      <c r="J9" s="35">
        <f>(-($C$6*$F$14*$C$8)/(2*SQRT($C$13))-($C$9*F13*$F$9))/365</f>
        <v>-1.0794984407542039E-2</v>
      </c>
      <c r="K9" s="36" t="s">
        <v>110</v>
      </c>
      <c r="L9" s="44">
        <f>(-($C$6*$F$14*C8)/(2*SQRT($C$13))+($C$10*$C$6*$F$8*EXP(-$C$10*$C$13))-($C$9*($C$7*EXP(-$C$9*$C$13))*$F$9))/365</f>
        <v>-1.0794984407542039E-2</v>
      </c>
    </row>
    <row r="10" spans="1:13" ht="20.5" x14ac:dyDescent="0.5">
      <c r="A10" s="106"/>
      <c r="B10" s="37" t="s">
        <v>57</v>
      </c>
      <c r="C10" s="70">
        <v>0</v>
      </c>
      <c r="E10" s="37" t="s">
        <v>71</v>
      </c>
      <c r="F10" s="80">
        <f>_xlfn.NORM.S.DIST(-F6,TRUE)</f>
        <v>0.38231327188126979</v>
      </c>
      <c r="G10" s="38" t="str">
        <f t="shared" ca="1" si="0"/>
        <v>=NORM.S.DIST(-F6,TRUE)</v>
      </c>
      <c r="I10" s="37" t="s">
        <v>111</v>
      </c>
      <c r="J10" s="35">
        <f>(-($C$6*$F$14*$C$8)/(2*SQRT($C$13))+($C$9*F13*$F$11))/365</f>
        <v>-1.011172097315078E-2</v>
      </c>
      <c r="K10" s="36" t="s">
        <v>111</v>
      </c>
      <c r="L10" s="44">
        <f>(-($C$6*$F$14*$C$8)/(2*SQRT($C$13))-($C$10*$C$6*$F$10*EXP(-$C$10*$C$13))+($C$9*($C$7*EXP(-$C$9*$C$13))*$F$11))/365</f>
        <v>-1.011172097315078E-2</v>
      </c>
    </row>
    <row r="11" spans="1:13" ht="20.5" x14ac:dyDescent="0.5">
      <c r="A11" s="106"/>
      <c r="B11" s="37" t="s">
        <v>54</v>
      </c>
      <c r="C11" s="71">
        <v>44213</v>
      </c>
      <c r="E11" s="37" t="s">
        <v>72</v>
      </c>
      <c r="F11" s="80">
        <f>_xlfn.NORM.S.DIST(-F7,TRUE)</f>
        <v>0.45550368439776545</v>
      </c>
      <c r="G11" s="38" t="str">
        <f t="shared" ca="1" si="0"/>
        <v>=NORM.S.DIST(-F7,TRUE)</v>
      </c>
      <c r="I11" s="37" t="s">
        <v>67</v>
      </c>
      <c r="J11" s="35">
        <f>($C$6*SQRT($C$13)*$F$14)*0.01</f>
        <v>4.8823292034673359E-2</v>
      </c>
      <c r="K11" s="36" t="s">
        <v>67</v>
      </c>
      <c r="L11" s="44">
        <f>($C$6*SQRT($C$13)*EXP(-$C$10*$C$13)*$F$14)*0.01</f>
        <v>4.8823292034673359E-2</v>
      </c>
    </row>
    <row r="12" spans="1:13" ht="21" thickBot="1" x14ac:dyDescent="0.55000000000000004">
      <c r="A12" s="106"/>
      <c r="B12" s="37" t="s">
        <v>55</v>
      </c>
      <c r="C12" s="72">
        <v>44302</v>
      </c>
      <c r="E12" s="41" t="s">
        <v>62</v>
      </c>
      <c r="F12" s="81">
        <f>IF(C10&gt;0,C6*EXP(-C10*C13),C6)</f>
        <v>25.92</v>
      </c>
      <c r="G12" s="38" t="str">
        <f t="shared" ca="1" si="0"/>
        <v>=IF(C10&gt;0,C6*EXP(-C10*C13),C6)</v>
      </c>
      <c r="I12" s="42" t="s">
        <v>68</v>
      </c>
      <c r="J12" s="45">
        <f>IF(C14="Call",$C$7*$C$13*EXP(-$C$9*$C$13)*$F$9*0.01,-$C$7*$C$13*EXP(-$C$9*$C$13)*$F$11*0.01)</f>
        <v>3.3111063612447568E-2</v>
      </c>
      <c r="K12" s="46" t="s">
        <v>68</v>
      </c>
      <c r="L12" s="57">
        <f>IF(C14="Call",$C$7*$C$13*EXP(-$C$9*$C$13)*$F$9*0.01,-$C$7*$C$13*EXP(-$C$9*$C$13)*$F$11*0.01)</f>
        <v>3.3111063612447568E-2</v>
      </c>
    </row>
    <row r="13" spans="1:13" ht="18" x14ac:dyDescent="0.4">
      <c r="A13" s="106"/>
      <c r="B13" s="37" t="s">
        <v>53</v>
      </c>
      <c r="C13" s="82">
        <f>YEARFRAC(C11,C12,1)</f>
        <v>0.24383561643835616</v>
      </c>
      <c r="E13" s="41" t="s">
        <v>64</v>
      </c>
      <c r="F13" s="81">
        <f>C7*EXP(-C9*C13)</f>
        <v>24.939115355281004</v>
      </c>
      <c r="G13" s="38" t="str">
        <f t="shared" ca="1" si="0"/>
        <v>=C7*EXP(-C9*C13)</v>
      </c>
    </row>
    <row r="14" spans="1:13" ht="20.5" x14ac:dyDescent="0.5">
      <c r="A14" s="106"/>
      <c r="B14" s="37" t="s">
        <v>92</v>
      </c>
      <c r="C14" s="73" t="s">
        <v>47</v>
      </c>
      <c r="E14" s="37" t="s">
        <v>103</v>
      </c>
      <c r="F14" s="80">
        <f>EXP(-(F6^2)/2)/(SQRT(2*F17))</f>
        <v>0.38145515749639775</v>
      </c>
      <c r="G14" s="38" t="str">
        <f t="shared" ca="1" si="0"/>
        <v>=EXP(-(F6^2)/2)/(SQRT(2*F17))</v>
      </c>
    </row>
    <row r="15" spans="1:13" ht="18.5" thickBot="1" x14ac:dyDescent="0.45">
      <c r="A15" s="106"/>
      <c r="B15" s="42" t="s">
        <v>116</v>
      </c>
      <c r="C15" s="83">
        <f>IF(C14="Call",F15,F16)</f>
        <v>2.4311835675078672</v>
      </c>
      <c r="E15" s="37" t="s">
        <v>58</v>
      </c>
      <c r="F15" s="74">
        <f>(F12*F8)-(F13*F9)</f>
        <v>2.4311835675078672</v>
      </c>
      <c r="G15" s="38" t="str">
        <f t="shared" ca="1" si="0"/>
        <v>=(F12*F8)-(F13*F9)</v>
      </c>
    </row>
    <row r="16" spans="1:13" ht="18" thickBot="1" x14ac:dyDescent="0.4">
      <c r="A16" s="106"/>
      <c r="E16" s="42" t="s">
        <v>59</v>
      </c>
      <c r="F16" s="75">
        <f>(F13*F11)-(F12*F10)</f>
        <v>1.4502989227888712</v>
      </c>
      <c r="G16" s="43" t="str">
        <f t="shared" ca="1" si="0"/>
        <v>=(F13*F11)-(F12*F10)</v>
      </c>
    </row>
    <row r="17" spans="1:11" x14ac:dyDescent="0.35">
      <c r="A17" s="106"/>
      <c r="B17" s="39"/>
      <c r="E17" s="37" t="s">
        <v>216</v>
      </c>
      <c r="F17" s="80">
        <f>PI()</f>
        <v>3.1415926535897931</v>
      </c>
      <c r="G17" s="38"/>
      <c r="K17" s="40"/>
    </row>
    <row r="18" spans="1:11" x14ac:dyDescent="0.35">
      <c r="A18" s="106" t="s">
        <v>211</v>
      </c>
      <c r="B18" s="29" t="s">
        <v>221</v>
      </c>
      <c r="C18" s="111">
        <v>1</v>
      </c>
    </row>
    <row r="19" spans="1:11" x14ac:dyDescent="0.35">
      <c r="A19" s="106"/>
      <c r="B19" s="11" t="s">
        <v>224</v>
      </c>
      <c r="C19" s="49">
        <v>25.92</v>
      </c>
    </row>
    <row r="20" spans="1:11" x14ac:dyDescent="0.35">
      <c r="A20" s="106"/>
      <c r="B20" s="11" t="s">
        <v>219</v>
      </c>
      <c r="C20" s="113">
        <f>C18*F20*100</f>
        <v>61.768672811873017</v>
      </c>
      <c r="E20" s="11" t="s">
        <v>65</v>
      </c>
      <c r="F20" s="118">
        <v>0.61768672811873016</v>
      </c>
      <c r="G20" s="121" t="s">
        <v>229</v>
      </c>
    </row>
    <row r="21" spans="1:11" x14ac:dyDescent="0.35">
      <c r="A21" s="106"/>
      <c r="B21" s="11" t="s">
        <v>220</v>
      </c>
      <c r="C21" s="114">
        <f>-C18</f>
        <v>-1</v>
      </c>
      <c r="E21" s="11" t="s">
        <v>66</v>
      </c>
      <c r="F21" s="118">
        <v>7.8428936550495848E-2</v>
      </c>
      <c r="G21" s="122">
        <f>F20+F21</f>
        <v>0.69611566466922603</v>
      </c>
    </row>
    <row r="22" spans="1:11" x14ac:dyDescent="0.35">
      <c r="B22" s="11" t="s">
        <v>222</v>
      </c>
      <c r="C22" s="115">
        <f>C20*C19</f>
        <v>1601.0439992837487</v>
      </c>
      <c r="E22" s="11" t="s">
        <v>226</v>
      </c>
      <c r="F22" s="119">
        <v>2.4311835675078672</v>
      </c>
    </row>
    <row r="23" spans="1:11" ht="18" thickBot="1" x14ac:dyDescent="0.4">
      <c r="B23" s="112" t="s">
        <v>225</v>
      </c>
      <c r="C23" s="116">
        <f>C21*100*F22</f>
        <v>-243.11835675078672</v>
      </c>
      <c r="G23" s="123">
        <f>F20+F21</f>
        <v>0.69611566466922603</v>
      </c>
    </row>
    <row r="24" spans="1:11" ht="18" thickTop="1" x14ac:dyDescent="0.35">
      <c r="B24" s="11" t="s">
        <v>218</v>
      </c>
      <c r="C24" s="117">
        <f>C22+C23</f>
        <v>1357.925642532962</v>
      </c>
    </row>
    <row r="26" spans="1:11" x14ac:dyDescent="0.35">
      <c r="B26" s="11" t="s">
        <v>224</v>
      </c>
      <c r="C26" s="49">
        <v>24.92</v>
      </c>
      <c r="E26" s="11" t="s">
        <v>65</v>
      </c>
      <c r="F26" s="118">
        <v>0.53575114100690246</v>
      </c>
      <c r="G26" s="122">
        <f>F26-F20</f>
        <v>-8.193558711182769E-2</v>
      </c>
    </row>
    <row r="27" spans="1:11" x14ac:dyDescent="0.35">
      <c r="B27" s="11" t="s">
        <v>219</v>
      </c>
      <c r="C27" s="113">
        <f>C20</f>
        <v>61.768672811873017</v>
      </c>
      <c r="E27" s="11" t="s">
        <v>66</v>
      </c>
      <c r="F27" s="118">
        <v>8.4973069376908489E-2</v>
      </c>
      <c r="G27" s="122">
        <f t="shared" ref="G27:G28" si="1">F27-F21</f>
        <v>6.5441328264126408E-3</v>
      </c>
    </row>
    <row r="28" spans="1:11" x14ac:dyDescent="0.35">
      <c r="B28" s="11" t="s">
        <v>220</v>
      </c>
      <c r="C28" s="117">
        <f>C21</f>
        <v>-1</v>
      </c>
      <c r="E28" s="11" t="s">
        <v>226</v>
      </c>
      <c r="F28" s="119">
        <v>1.8539176705648526</v>
      </c>
      <c r="G28" s="122">
        <f t="shared" si="1"/>
        <v>-0.57726589694301467</v>
      </c>
    </row>
    <row r="29" spans="1:11" x14ac:dyDescent="0.35">
      <c r="B29" s="11" t="s">
        <v>222</v>
      </c>
      <c r="C29" s="115">
        <f>C27*C26</f>
        <v>1539.2753264718756</v>
      </c>
    </row>
    <row r="30" spans="1:11" ht="18" thickBot="1" x14ac:dyDescent="0.4">
      <c r="B30" s="112" t="s">
        <v>223</v>
      </c>
      <c r="C30" s="116">
        <f>C28*100*F28</f>
        <v>-185.39176705648526</v>
      </c>
    </row>
    <row r="31" spans="1:11" ht="18" thickTop="1" x14ac:dyDescent="0.35">
      <c r="B31" s="11" t="s">
        <v>218</v>
      </c>
      <c r="C31" s="117">
        <f>C29+C30</f>
        <v>1353.8835594153902</v>
      </c>
    </row>
    <row r="32" spans="1:11" x14ac:dyDescent="0.35">
      <c r="C32" s="114"/>
    </row>
    <row r="33" spans="2:6" x14ac:dyDescent="0.35">
      <c r="B33" s="11" t="s">
        <v>227</v>
      </c>
      <c r="C33" s="117">
        <f>C31-C24</f>
        <v>-4.0420831175717922</v>
      </c>
    </row>
    <row r="35" spans="2:6" x14ac:dyDescent="0.35">
      <c r="B35" s="11" t="s">
        <v>224</v>
      </c>
      <c r="C35" s="49">
        <v>20</v>
      </c>
      <c r="E35" s="11" t="s">
        <v>65</v>
      </c>
      <c r="F35" s="118">
        <v>0.13954265241945682</v>
      </c>
    </row>
    <row r="36" spans="2:6" x14ac:dyDescent="0.35">
      <c r="B36" s="11" t="s">
        <v>219</v>
      </c>
      <c r="C36" s="113">
        <f>G21*1*100</f>
        <v>69.611566466922596</v>
      </c>
      <c r="E36" s="11" t="s">
        <v>66</v>
      </c>
      <c r="F36" s="118">
        <v>5.9176804020335184E-2</v>
      </c>
    </row>
    <row r="37" spans="2:6" x14ac:dyDescent="0.35">
      <c r="B37" s="11" t="s">
        <v>220</v>
      </c>
      <c r="C37" s="117">
        <f>C21</f>
        <v>-1</v>
      </c>
      <c r="E37" s="11" t="s">
        <v>226</v>
      </c>
      <c r="F37" s="119">
        <v>0.24609382266282154</v>
      </c>
    </row>
    <row r="38" spans="2:6" x14ac:dyDescent="0.35">
      <c r="B38" s="11" t="s">
        <v>222</v>
      </c>
      <c r="C38" s="115">
        <f>C36*C35</f>
        <v>1392.2313293384518</v>
      </c>
    </row>
    <row r="39" spans="2:6" ht="18" thickBot="1" x14ac:dyDescent="0.4">
      <c r="B39" s="112" t="s">
        <v>223</v>
      </c>
      <c r="C39" s="116">
        <f>C37*100*F37</f>
        <v>-24.609382266282154</v>
      </c>
    </row>
    <row r="40" spans="2:6" ht="18" thickTop="1" x14ac:dyDescent="0.35">
      <c r="B40" s="11" t="s">
        <v>218</v>
      </c>
      <c r="C40" s="117">
        <f>C38+C39</f>
        <v>1367.6219470721696</v>
      </c>
    </row>
    <row r="41" spans="2:6" x14ac:dyDescent="0.35">
      <c r="C41" s="114"/>
    </row>
    <row r="42" spans="2:6" x14ac:dyDescent="0.35">
      <c r="B42" s="11" t="s">
        <v>227</v>
      </c>
      <c r="C42" s="117">
        <f>C40-C24</f>
        <v>9.696304539207631</v>
      </c>
    </row>
    <row r="62" spans="4:4" x14ac:dyDescent="0.35">
      <c r="D62" s="11">
        <f>C18*F20*100</f>
        <v>61.768672811873017</v>
      </c>
    </row>
    <row r="77" spans="6:6" x14ac:dyDescent="0.35">
      <c r="F77" s="123">
        <f>F20+F21</f>
        <v>0.69611566466922603</v>
      </c>
    </row>
  </sheetData>
  <mergeCells count="5">
    <mergeCell ref="B5:C5"/>
    <mergeCell ref="E5:G5"/>
    <mergeCell ref="I5:L5"/>
    <mergeCell ref="I6:J6"/>
    <mergeCell ref="K6:L6"/>
  </mergeCells>
  <dataValidations disablePrompts="1" count="1">
    <dataValidation type="list" allowBlank="1" showInputMessage="1" showErrorMessage="1" sqref="C14" xr:uid="{0773420C-EF15-42DD-8848-8EB905DEA39F}">
      <formula1>$B$99:$B$100</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Stats</vt:lpstr>
      <vt:lpstr>The Basics</vt:lpstr>
      <vt:lpstr>B.S.Model</vt:lpstr>
      <vt:lpstr>Dividends and The Greeks</vt:lpstr>
      <vt:lpstr>Delta and Gamma Hedging</vt:lpstr>
      <vt:lpstr>kurt</vt:lpstr>
      <vt:lpstr>log</vt:lpstr>
      <vt:lpstr>norm</vt:lpstr>
      <vt:lpstr>skew</vt:lpstr>
      <vt:lpstr>zstat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Spicer</dc:creator>
  <cp:lastModifiedBy>David Corcoran</cp:lastModifiedBy>
  <cp:lastPrinted>2021-04-15T13:57:18Z</cp:lastPrinted>
  <dcterms:created xsi:type="dcterms:W3CDTF">2021-01-08T14:03:53Z</dcterms:created>
  <dcterms:modified xsi:type="dcterms:W3CDTF">2021-12-11T05:08:05Z</dcterms:modified>
</cp:coreProperties>
</file>