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bec91a8651c45/Documents/Virginia Tech/4 - Senior - 1st Semester/Fin Modeling In Excel/"/>
    </mc:Choice>
  </mc:AlternateContent>
  <xr:revisionPtr revIDLastSave="244" documentId="13_ncr:1_{80075B4A-0404-40D8-BF25-35D020D5D4E4}" xr6:coauthVersionLast="47" xr6:coauthVersionMax="47" xr10:uidLastSave="{A1EFAED8-8D5C-4C60-9BB0-864F35B247F1}"/>
  <bookViews>
    <workbookView xWindow="-110" yWindow="-110" windowWidth="22780" windowHeight="14660" activeTab="4" xr2:uid="{569578A3-8080-428A-AB3D-1E8337D20366}"/>
  </bookViews>
  <sheets>
    <sheet name="IRR v NPV" sheetId="1" r:id="rId1"/>
    <sheet name="Non-Conventional CF" sheetId="2" r:id="rId2"/>
    <sheet name="EAC" sheetId="3" r:id="rId3"/>
    <sheet name="EAC Case Study" sheetId="4" r:id="rId4"/>
    <sheet name="Profitability Index" sheetId="5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3" l="1"/>
  <c r="D30" i="3"/>
  <c r="D31" i="3" s="1"/>
  <c r="F33" i="5"/>
  <c r="F34" i="5"/>
  <c r="F32" i="5"/>
  <c r="D42" i="5"/>
  <c r="D41" i="5"/>
  <c r="F41" i="5" s="1"/>
  <c r="D40" i="5"/>
  <c r="F42" i="5" s="1"/>
  <c r="C42" i="5"/>
  <c r="C41" i="5"/>
  <c r="C40" i="5"/>
  <c r="D34" i="5"/>
  <c r="D33" i="5"/>
  <c r="D32" i="5"/>
  <c r="D25" i="5"/>
  <c r="E25" i="5"/>
  <c r="C25" i="5"/>
  <c r="C51" i="4"/>
  <c r="C33" i="4"/>
  <c r="C34" i="4" s="1"/>
  <c r="C36" i="4" s="1"/>
  <c r="C32" i="4"/>
  <c r="C31" i="4"/>
  <c r="C25" i="4"/>
  <c r="C24" i="4"/>
  <c r="C23" i="4"/>
  <c r="C22" i="4"/>
  <c r="C15" i="4"/>
  <c r="E31" i="3"/>
  <c r="C31" i="3"/>
  <c r="E30" i="3"/>
  <c r="C30" i="3"/>
  <c r="E25" i="3"/>
  <c r="E26" i="3"/>
  <c r="D25" i="3"/>
  <c r="D26" i="3"/>
  <c r="D27" i="3"/>
  <c r="C25" i="3"/>
  <c r="C26" i="3"/>
  <c r="C27" i="3"/>
  <c r="C28" i="3"/>
  <c r="C29" i="3"/>
  <c r="E24" i="3"/>
  <c r="D24" i="3"/>
  <c r="C24" i="3"/>
  <c r="E23" i="3"/>
  <c r="D23" i="3"/>
  <c r="C23" i="3"/>
  <c r="C32" i="2"/>
  <c r="C31" i="2"/>
  <c r="C33" i="2"/>
  <c r="G34" i="5"/>
  <c r="D34" i="3"/>
  <c r="G32" i="5"/>
  <c r="E32" i="3"/>
  <c r="C34" i="3"/>
  <c r="D32" i="3"/>
  <c r="C32" i="3"/>
  <c r="G33" i="5"/>
  <c r="E34" i="3"/>
  <c r="D33" i="3" l="1"/>
  <c r="C33" i="3"/>
  <c r="E33" i="3"/>
  <c r="F40" i="5"/>
  <c r="G25" i="2"/>
  <c r="C15" i="1"/>
  <c r="C16" i="1" l="1"/>
  <c r="C28" i="1" s="1"/>
  <c r="D16" i="1"/>
  <c r="D28" i="1" s="1"/>
  <c r="E15" i="1"/>
  <c r="D15" i="1"/>
  <c r="E10" i="1"/>
  <c r="E11" i="1"/>
  <c r="E12" i="1"/>
  <c r="E13" i="1"/>
  <c r="E14" i="1"/>
  <c r="E9" i="1"/>
  <c r="D9" i="1"/>
  <c r="C9" i="1"/>
  <c r="C17" i="1"/>
  <c r="F9" i="1"/>
  <c r="G41" i="5"/>
  <c r="E33" i="5"/>
  <c r="D31" i="4"/>
  <c r="D33" i="2"/>
  <c r="D15" i="4"/>
  <c r="F15" i="1"/>
  <c r="F14" i="1"/>
  <c r="G40" i="5"/>
  <c r="F24" i="3"/>
  <c r="F12" i="1"/>
  <c r="F13" i="1"/>
  <c r="D33" i="4"/>
  <c r="E40" i="5"/>
  <c r="D51" i="4"/>
  <c r="G42" i="5"/>
  <c r="E34" i="5"/>
  <c r="F25" i="3"/>
  <c r="F30" i="3"/>
  <c r="D23" i="4"/>
  <c r="D31" i="2"/>
  <c r="F25" i="5"/>
  <c r="D22" i="4"/>
  <c r="D34" i="4"/>
  <c r="E42" i="5"/>
  <c r="D18" i="1"/>
  <c r="D32" i="4"/>
  <c r="E41" i="5"/>
  <c r="E32" i="5"/>
  <c r="F11" i="1"/>
  <c r="D25" i="4"/>
  <c r="F26" i="3"/>
  <c r="C18" i="1"/>
  <c r="F23" i="3"/>
  <c r="D17" i="1"/>
  <c r="F10" i="1"/>
  <c r="D32" i="2"/>
  <c r="D24" i="4"/>
</calcChain>
</file>

<file path=xl/sharedStrings.xml><?xml version="1.0" encoding="utf-8"?>
<sst xmlns="http://schemas.openxmlformats.org/spreadsheetml/2006/main" count="169" uniqueCount="121">
  <si>
    <t>Discount Rate (Required Rate)</t>
  </si>
  <si>
    <t>Time Period</t>
  </si>
  <si>
    <t>Project A</t>
  </si>
  <si>
    <t>Project B</t>
  </si>
  <si>
    <t>Internal Rate of Return (IRR)</t>
  </si>
  <si>
    <t>Net Present Value (NPV)</t>
  </si>
  <si>
    <t>Both projects have an IRR that is greater than the required rate.  Project B has a higher IRR and is</t>
  </si>
  <si>
    <t>preferable based solely on the IRR.  However, when we look at the NPV, Project A has the</t>
  </si>
  <si>
    <t xml:space="preserve">higher NPV.  In comparison, we should use the higher NPV Project A as it maximizes </t>
  </si>
  <si>
    <t xml:space="preserve">(increases) wealth NOW more than B.  NPV measures the incremental wealth from </t>
  </si>
  <si>
    <t xml:space="preserve">undertaking the project. </t>
  </si>
  <si>
    <t>Required Investment for Project B</t>
  </si>
  <si>
    <t>Required Investment for Project  A</t>
  </si>
  <si>
    <t>What discount rate causes the NPV of both projects to be equal?</t>
  </si>
  <si>
    <t>C. Flow Difference A and B</t>
  </si>
  <si>
    <t>The projects' NPVs cross zero at their respective IRRs.</t>
  </si>
  <si>
    <t>TIME (YRS)</t>
  </si>
  <si>
    <t>C.F. PROJECT A</t>
  </si>
  <si>
    <t>C.F. PROJECT B</t>
  </si>
  <si>
    <t>C.F. PROJECT C</t>
  </si>
  <si>
    <t>C.F. PROJECT D</t>
  </si>
  <si>
    <t>C.F. PROJECT E</t>
  </si>
  <si>
    <t>C.F. PROJECT F</t>
  </si>
  <si>
    <t>Conventional versus Non-Conventional Cash Flows</t>
  </si>
  <si>
    <t>NPV</t>
  </si>
  <si>
    <t>Landfill - An Example of a Non-Conventional Cash Flow</t>
  </si>
  <si>
    <t xml:space="preserve">When you have a mutually exclusive choice - choosing one investment over another and they have different cash flows and different </t>
  </si>
  <si>
    <t xml:space="preserve">life spans, you must analyze them on an apples to apples basis.  In this case, we use the equivalent annuity cash flow (EAC) to </t>
  </si>
  <si>
    <t xml:space="preserve">determine which investment to enter into. </t>
  </si>
  <si>
    <t>In this case study we will look at the decision to purchase tanker trucks for a business there are several kinds and they have</t>
  </si>
  <si>
    <t>different life spans, hauling sizes (converted to revenue $) and purchase prices.</t>
  </si>
  <si>
    <t>Truck A</t>
  </si>
  <si>
    <t>Truck B</t>
  </si>
  <si>
    <t>Truck C</t>
  </si>
  <si>
    <t>Truck</t>
  </si>
  <si>
    <t>Initial Cost</t>
  </si>
  <si>
    <t>Revenue/Year</t>
  </si>
  <si>
    <t>Life Span (years)</t>
  </si>
  <si>
    <t>Time</t>
  </si>
  <si>
    <t>Appropriate Discount Rate</t>
  </si>
  <si>
    <t>EAC</t>
  </si>
  <si>
    <r>
      <t xml:space="preserve">From:  </t>
    </r>
    <r>
      <rPr>
        <b/>
        <i/>
        <u/>
        <sz val="11"/>
        <color theme="1"/>
        <rFont val="Calibri"/>
        <family val="2"/>
        <scheme val="minor"/>
      </rPr>
      <t>Principles of Finance with Excel  3rd ed,</t>
    </r>
    <r>
      <rPr>
        <b/>
        <i/>
        <sz val="11"/>
        <color theme="1"/>
        <rFont val="Calibri"/>
        <family val="2"/>
        <scheme val="minor"/>
      </rPr>
      <t xml:space="preserve">, Benninga and Mofkadi, </t>
    </r>
    <r>
      <rPr>
        <b/>
        <sz val="11"/>
        <color theme="1"/>
        <rFont val="Calibri"/>
        <family val="2"/>
      </rPr>
      <t>© 2018, 2011, 2006</t>
    </r>
  </si>
  <si>
    <r>
      <t xml:space="preserve">From:  </t>
    </r>
    <r>
      <rPr>
        <b/>
        <i/>
        <u/>
        <sz val="11"/>
        <color theme="1"/>
        <rFont val="Arial"/>
        <family val="2"/>
      </rPr>
      <t>Principles of Finance with Excel  3rd ed,</t>
    </r>
    <r>
      <rPr>
        <b/>
        <i/>
        <sz val="11"/>
        <color theme="1"/>
        <rFont val="Arial"/>
        <family val="2"/>
      </rPr>
      <t xml:space="preserve">, Benninga and Mofkadi, </t>
    </r>
    <r>
      <rPr>
        <b/>
        <sz val="11"/>
        <color theme="1"/>
        <rFont val="Arial"/>
        <family val="2"/>
      </rPr>
      <t>© 2018, 2011, 2006</t>
    </r>
    <r>
      <rPr>
        <b/>
        <i/>
        <sz val="11"/>
        <color theme="1"/>
        <rFont val="Arial"/>
        <family val="2"/>
      </rPr>
      <t>, PAGE 95-96</t>
    </r>
  </si>
  <si>
    <t>"You are considering replacing the light bulbs in a hotel that you own.  You are currently using 100-watt incandescent bulbs,</t>
  </si>
  <si>
    <t>which cost $1.00 each and have an average lifetime of 1,000 hours.  You are thinking of replacing the incandescent bulbs</t>
  </si>
  <si>
    <t xml:space="preserve">with compact flourescent bulbs (CFLs).  The CFLs are much more expensive, costing $5.00 each, but they produce the </t>
  </si>
  <si>
    <t>same luminescence but use only 15 watts.  In addition, they last for 10,000 hours."  Should you change the type of bulbs</t>
  </si>
  <si>
    <t>that you currently use?</t>
  </si>
  <si>
    <t>Important Inputs</t>
  </si>
  <si>
    <t>Kilowatt cost:</t>
  </si>
  <si>
    <t>Annual Discount Rate (APR):</t>
  </si>
  <si>
    <t>Monthly Rate:</t>
  </si>
  <si>
    <t>Average bulb burn per month in hours:</t>
  </si>
  <si>
    <t>100 Watt Bulbs</t>
  </si>
  <si>
    <t>Cost (per unit)</t>
  </si>
  <si>
    <t>Lifetime (hours)</t>
  </si>
  <si>
    <t>Watt Usage</t>
  </si>
  <si>
    <t>Lifetime in months</t>
  </si>
  <si>
    <t>Monthly cost of Bulb</t>
  </si>
  <si>
    <t>NPV of Lifetime Use</t>
  </si>
  <si>
    <t>Watt to Kilowatt (for Conversion)</t>
  </si>
  <si>
    <t>CFL Bulbs</t>
  </si>
  <si>
    <t>Lifetime in Hours of CFL (affects EAC)</t>
  </si>
  <si>
    <t># of hours/month *$/Kilowatt cost * Watts Used/1,000</t>
  </si>
  <si>
    <t>PV(monthly rate, lifespan in months, monthly cost) + cflow at time 0</t>
  </si>
  <si>
    <t>PMT(monthly rate, lifespan in months, NPV in cell above)</t>
  </si>
  <si>
    <t>lifetime in hours / avg bulb burn per month in hours</t>
  </si>
  <si>
    <t>Which bulb is the better choice?</t>
  </si>
  <si>
    <t>from a set of projects that are offered to us or when we are facing a YES/NO investment decision."</t>
  </si>
  <si>
    <t>"We use the NPV and the EAC rule for mutually exclusive projects (one OR the other).  We use these when we want to choose a project</t>
  </si>
  <si>
    <t>"In many cases, we face a set of projects that can be taken at the SAME time, meaning they are NOT mutually exclusive.  In this case,</t>
  </si>
  <si>
    <t>we want to prioritize projects (investments).  In addition, we often face a RESOURCE CONSTRAINT, such as a budget constraint</t>
  </si>
  <si>
    <t xml:space="preserve">Types of possible contraints:  Limited management availability, manufacturing capacity, money available. </t>
  </si>
  <si>
    <t>Profitability Index (P.I.) = NPV / Required Resource</t>
  </si>
  <si>
    <r>
      <t xml:space="preserve">regarding these projects.  When there are contraints, we can employ the </t>
    </r>
    <r>
      <rPr>
        <i/>
        <u/>
        <sz val="16"/>
        <color rgb="FFFF0000"/>
        <rFont val="Arial"/>
        <family val="2"/>
      </rPr>
      <t>Profitability Index</t>
    </r>
    <r>
      <rPr>
        <sz val="16"/>
        <color theme="1"/>
        <rFont val="Arial"/>
        <family val="2"/>
      </rPr>
      <t xml:space="preserve">.  </t>
    </r>
  </si>
  <si>
    <t xml:space="preserve">Discount Rate:  </t>
  </si>
  <si>
    <t>Time (Yrs)</t>
  </si>
  <si>
    <t>Project C</t>
  </si>
  <si>
    <t>You only have 50 hours in total for management.</t>
  </si>
  <si>
    <t>Project</t>
  </si>
  <si>
    <t>A</t>
  </si>
  <si>
    <t>B</t>
  </si>
  <si>
    <t>C</t>
  </si>
  <si>
    <t>Weekly Hour Management Requirement</t>
  </si>
  <si>
    <t>P.I. $ Generated per Hour</t>
  </si>
  <si>
    <t>Formulatext</t>
  </si>
  <si>
    <t>Consider that you have a management time availability limit constraint.</t>
  </si>
  <si>
    <t>P.I. $ Generated per $ Spent</t>
  </si>
  <si>
    <t>Ranking</t>
  </si>
  <si>
    <t>Consider that you have a budgetary constraint of $160,000.</t>
  </si>
  <si>
    <t>Functions Used</t>
  </si>
  <si>
    <t>IRR</t>
  </si>
  <si>
    <t>Discount Rate:</t>
  </si>
  <si>
    <t>Using Data Tables and NPVs to find Multiple IRRs.</t>
  </si>
  <si>
    <t>Time (Years)</t>
  </si>
  <si>
    <t>Landfill Cash Flow</t>
  </si>
  <si>
    <t>First IRR</t>
  </si>
  <si>
    <t>Second IRR</t>
  </si>
  <si>
    <t xml:space="preserve">(repayments) or vice versa with conventional cash flows, the NPV </t>
  </si>
  <si>
    <t>and IRR criteria give the same answers to the YES/NO of whether</t>
  </si>
  <si>
    <t>a project is worthwile.</t>
  </si>
  <si>
    <t xml:space="preserve">Non-conventional cash flows often have mulitple IRRs, which </t>
  </si>
  <si>
    <t>make using the IRR confusing.  We ultimately conclude that NPV</t>
  </si>
  <si>
    <t>is a better decision making tool.</t>
  </si>
  <si>
    <t>when there is the intial investment followed by sequential inflows</t>
  </si>
  <si>
    <t>Non-conventional cash flows occur</t>
  </si>
  <si>
    <t>when there are cash flows that are not in any specific order (+,-,+),</t>
  </si>
  <si>
    <t>Conventional cash flows occur</t>
  </si>
  <si>
    <t>PMT</t>
  </si>
  <si>
    <t>PV</t>
  </si>
  <si>
    <t>IF</t>
  </si>
  <si>
    <t>RANK.EQ</t>
  </si>
  <si>
    <t>Calculates the payment for a loan based on constant payments and a constant interest rate.</t>
  </si>
  <si>
    <t>Returns the present value of an investment: the total amount that an investment is worth NOW.</t>
  </si>
  <si>
    <t>Checks whether a condition is met, and returns one value if true, and another value if false.</t>
  </si>
  <si>
    <t>Returns the rank of a number in a list of numbers, its size relative to other values in a list</t>
  </si>
  <si>
    <t>Evaluating Investment Opportunities Using EAC</t>
  </si>
  <si>
    <t>Evaluating Two Investments Using IRR and NPV</t>
  </si>
  <si>
    <t>Evaluating Investment Opportunities Using Profitability Index</t>
  </si>
  <si>
    <t>Returns the internal rate of return for a series of cash flows.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</si>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</sst>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_(* #,##0.0_);_(* \(#,##0.0\);_(* &quot;-&quot;??_);_(@_)"/>
    <numFmt numFmtId="167" formatCode="_(* #,##0_);_(* \(#,##0\);_(* &quot;-&quot;??_);_(@_)"/>
    <numFmt numFmtId="168" formatCode="_(&quot;$&quot;* #,##0.0000_);_(&quot;$&quot;* \(#,##0.0000\);_(&quot;$&quot;* &quot;-&quot;??_);_(@_)"/>
    <numFmt numFmtId="169" formatCode="0.0%"/>
    <numFmt numFmtId="170" formatCode="_(* #,##0.0_);_(* \(#,##0.0\);_(* &quot;-&quot;?_);_(@_)"/>
  </numFmts>
  <fonts count="24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70C0"/>
      <name val="Arial"/>
      <family val="2"/>
    </font>
    <font>
      <sz val="16"/>
      <color theme="0"/>
      <name val="Arial"/>
      <family val="2"/>
    </font>
    <font>
      <i/>
      <sz val="16"/>
      <color rgb="FFFF0000"/>
      <name val="Arial"/>
      <family val="2"/>
    </font>
    <font>
      <sz val="14"/>
      <color theme="1"/>
      <name val="Arial"/>
      <family val="2"/>
    </font>
    <font>
      <sz val="16"/>
      <name val="Arial"/>
      <family val="2"/>
    </font>
    <font>
      <b/>
      <i/>
      <sz val="16"/>
      <color theme="0"/>
      <name val="Arial"/>
      <family val="2"/>
    </font>
    <font>
      <b/>
      <sz val="11"/>
      <color theme="1"/>
      <name val="Arial"/>
      <family val="2"/>
    </font>
    <font>
      <b/>
      <i/>
      <u/>
      <sz val="20"/>
      <color rgb="FF0070C0"/>
      <name val="Arial"/>
      <family val="2"/>
    </font>
    <font>
      <u/>
      <sz val="16"/>
      <color rgb="FF0070C0"/>
      <name val="Arial"/>
      <family val="2"/>
    </font>
    <font>
      <sz val="16"/>
      <color rgb="FFFF0000"/>
      <name val="Arial"/>
      <family val="2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20"/>
      <color rgb="FF002060"/>
      <name val="Arial"/>
      <family val="2"/>
    </font>
    <font>
      <i/>
      <sz val="16"/>
      <color theme="1"/>
      <name val="Arial"/>
      <family val="2"/>
    </font>
    <font>
      <i/>
      <u/>
      <sz val="16"/>
      <color rgb="FFFF0000"/>
      <name val="Arial"/>
      <family val="2"/>
    </font>
    <font>
      <b/>
      <i/>
      <u/>
      <sz val="16"/>
      <color rgb="FF0070C0"/>
      <name val="Arial"/>
      <family val="2"/>
    </font>
    <font>
      <b/>
      <sz val="16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10" fontId="3" fillId="0" borderId="0" xfId="2" applyNumberFormat="1" applyFont="1"/>
    <xf numFmtId="0" fontId="4" fillId="2" borderId="0" xfId="0" applyFont="1" applyFill="1" applyAlignment="1">
      <alignment horizontal="center"/>
    </xf>
    <xf numFmtId="164" fontId="3" fillId="0" borderId="0" xfId="1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/>
    <xf numFmtId="164" fontId="3" fillId="0" borderId="1" xfId="0" applyNumberFormat="1" applyFont="1" applyBorder="1"/>
    <xf numFmtId="44" fontId="2" fillId="0" borderId="0" xfId="0" applyNumberFormat="1" applyFont="1"/>
    <xf numFmtId="0" fontId="5" fillId="0" borderId="0" xfId="0" applyFont="1"/>
    <xf numFmtId="0" fontId="6" fillId="0" borderId="0" xfId="0" applyFont="1"/>
    <xf numFmtId="44" fontId="2" fillId="0" borderId="0" xfId="1" applyFont="1"/>
    <xf numFmtId="44" fontId="3" fillId="0" borderId="0" xfId="1" applyFont="1"/>
    <xf numFmtId="0" fontId="2" fillId="0" borderId="1" xfId="0" applyFont="1" applyBorder="1"/>
    <xf numFmtId="0" fontId="4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  <xf numFmtId="44" fontId="2" fillId="6" borderId="0" xfId="1" applyFont="1" applyFill="1"/>
    <xf numFmtId="10" fontId="2" fillId="6" borderId="0" xfId="0" applyNumberFormat="1" applyFont="1" applyFill="1"/>
    <xf numFmtId="44" fontId="2" fillId="6" borderId="0" xfId="0" applyNumberFormat="1" applyFont="1" applyFill="1"/>
    <xf numFmtId="164" fontId="2" fillId="6" borderId="0" xfId="0" applyNumberFormat="1" applyFont="1" applyFill="1"/>
    <xf numFmtId="0" fontId="2" fillId="0" borderId="0" xfId="0" applyFont="1" applyAlignment="1">
      <alignment horizontal="center"/>
    </xf>
    <xf numFmtId="0" fontId="2" fillId="7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10" fontId="3" fillId="0" borderId="0" xfId="2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5" fontId="2" fillId="9" borderId="0" xfId="0" applyNumberFormat="1" applyFont="1" applyFill="1"/>
    <xf numFmtId="0" fontId="2" fillId="0" borderId="0" xfId="0" applyFont="1" applyAlignme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9" fillId="0" borderId="0" xfId="0" applyFont="1"/>
    <xf numFmtId="0" fontId="3" fillId="0" borderId="0" xfId="0" applyFont="1"/>
    <xf numFmtId="0" fontId="4" fillId="5" borderId="0" xfId="0" applyFont="1" applyFill="1"/>
    <xf numFmtId="167" fontId="3" fillId="0" borderId="0" xfId="3" applyNumberFormat="1" applyFont="1"/>
    <xf numFmtId="10" fontId="2" fillId="6" borderId="0" xfId="2" applyNumberFormat="1" applyFont="1" applyFill="1"/>
    <xf numFmtId="0" fontId="20" fillId="0" borderId="0" xfId="0" applyFont="1"/>
    <xf numFmtId="0" fontId="2" fillId="6" borderId="0" xfId="0" applyFont="1" applyFill="1" applyAlignment="1">
      <alignment horizontal="center"/>
    </xf>
    <xf numFmtId="10" fontId="3" fillId="0" borderId="0" xfId="0" applyNumberFormat="1" applyFont="1"/>
    <xf numFmtId="167" fontId="3" fillId="0" borderId="0" xfId="3" applyNumberFormat="1" applyFont="1" applyAlignment="1"/>
    <xf numFmtId="168" fontId="2" fillId="6" borderId="0" xfId="1" applyNumberFormat="1" applyFont="1" applyFill="1"/>
    <xf numFmtId="44" fontId="4" fillId="5" borderId="0" xfId="1" applyFont="1" applyFill="1" applyAlignment="1">
      <alignment horizontal="center"/>
    </xf>
    <xf numFmtId="6" fontId="3" fillId="7" borderId="0" xfId="0" applyNumberFormat="1" applyFont="1" applyFill="1" applyAlignment="1">
      <alignment horizontal="center"/>
    </xf>
    <xf numFmtId="6" fontId="3" fillId="8" borderId="0" xfId="0" applyNumberFormat="1" applyFont="1" applyFill="1" applyAlignment="1">
      <alignment horizontal="center"/>
    </xf>
    <xf numFmtId="6" fontId="3" fillId="8" borderId="0" xfId="1" applyNumberFormat="1" applyFont="1" applyFill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22" fillId="0" borderId="0" xfId="0" applyFont="1"/>
    <xf numFmtId="0" fontId="2" fillId="7" borderId="0" xfId="0" applyFont="1" applyFill="1" applyAlignment="1">
      <alignment horizontal="left"/>
    </xf>
    <xf numFmtId="0" fontId="2" fillId="8" borderId="0" xfId="0" applyFont="1" applyFill="1"/>
    <xf numFmtId="44" fontId="2" fillId="8" borderId="0" xfId="1" applyFont="1" applyFill="1"/>
    <xf numFmtId="44" fontId="2" fillId="0" borderId="0" xfId="1" applyFont="1" applyAlignment="1"/>
    <xf numFmtId="0" fontId="23" fillId="5" borderId="0" xfId="0" applyFont="1" applyFill="1"/>
    <xf numFmtId="0" fontId="23" fillId="5" borderId="0" xfId="0" applyFont="1" applyFill="1" applyAlignment="1">
      <alignment horizontal="center"/>
    </xf>
    <xf numFmtId="44" fontId="2" fillId="6" borderId="1" xfId="1" applyFont="1" applyFill="1" applyBorder="1"/>
    <xf numFmtId="8" fontId="2" fillId="6" borderId="0" xfId="0" applyNumberFormat="1" applyFont="1" applyFill="1"/>
    <xf numFmtId="10" fontId="2" fillId="8" borderId="0" xfId="0" applyNumberFormat="1" applyFont="1" applyFill="1" applyAlignment="1">
      <alignment horizontal="center"/>
    </xf>
    <xf numFmtId="165" fontId="2" fillId="8" borderId="0" xfId="0" applyNumberFormat="1" applyFont="1" applyFill="1" applyAlignment="1">
      <alignment horizontal="center"/>
    </xf>
    <xf numFmtId="44" fontId="7" fillId="3" borderId="0" xfId="0" applyNumberFormat="1" applyFont="1" applyFill="1"/>
    <xf numFmtId="166" fontId="2" fillId="6" borderId="0" xfId="3" applyNumberFormat="1" applyFont="1" applyFill="1"/>
    <xf numFmtId="44" fontId="3" fillId="6" borderId="0" xfId="1" applyFont="1" applyFill="1"/>
    <xf numFmtId="166" fontId="3" fillId="6" borderId="0" xfId="3" applyNumberFormat="1" applyFont="1" applyFill="1"/>
    <xf numFmtId="0" fontId="4" fillId="5" borderId="0" xfId="0" applyFont="1" applyFill="1" applyAlignment="1">
      <alignment horizontal="center"/>
    </xf>
    <xf numFmtId="8" fontId="7" fillId="3" borderId="0" xfId="1" applyNumberFormat="1" applyFont="1" applyFill="1"/>
    <xf numFmtId="9" fontId="2" fillId="0" borderId="0" xfId="0" applyNumberFormat="1" applyFont="1"/>
    <xf numFmtId="169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0" fontId="13" fillId="0" borderId="0" xfId="0" applyFont="1" applyAlignment="1">
      <alignment horizontal="center"/>
    </xf>
    <xf numFmtId="170" fontId="2" fillId="6" borderId="0" xfId="0" applyNumberFormat="1" applyFont="1" applyFill="1"/>
    <xf numFmtId="44" fontId="2" fillId="6" borderId="0" xfId="1" applyNumberFormat="1" applyFont="1" applyFill="1"/>
    <xf numFmtId="8" fontId="13" fillId="0" borderId="0" xfId="0" applyNumberFormat="1" applyFont="1"/>
    <xf numFmtId="0" fontId="8" fillId="4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A and B:  NPVs at Different Discount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Project 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'IRR v NPV'!$B$29:$B$52</c:f>
              <c:numCache>
                <c:formatCode>0.00%</c:formatCode>
                <c:ptCount val="24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0.28649999999999998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</c:numCache>
            </c:numRef>
          </c:cat>
          <c:val>
            <c:numRef>
              <c:f>'IRR v NPV'!$C$29:$C$52</c:f>
              <c:numCache>
                <c:formatCode>_("$"* #,##0.00_);_("$"* \(#,##0.00\);_("$"* "-"??_);_(@_)</c:formatCode>
                <c:ptCount val="24"/>
                <c:pt idx="0">
                  <c:v>1356729.7542521027</c:v>
                </c:pt>
                <c:pt idx="1">
                  <c:v>1225911.1655081026</c:v>
                </c:pt>
                <c:pt idx="2">
                  <c:v>1106181.8927828567</c:v>
                </c:pt>
                <c:pt idx="3">
                  <c:v>996355.01853904244</c:v>
                </c:pt>
                <c:pt idx="4">
                  <c:v>895393.3847042236</c:v>
                </c:pt>
                <c:pt idx="5">
                  <c:v>802388.10117250215</c:v>
                </c:pt>
                <c:pt idx="6">
                  <c:v>716540.48442922952</c:v>
                </c:pt>
                <c:pt idx="7">
                  <c:v>637146.82683061808</c:v>
                </c:pt>
                <c:pt idx="8">
                  <c:v>563585.51047094841</c:v>
                </c:pt>
                <c:pt idx="9">
                  <c:v>495306.06995884795</c:v>
                </c:pt>
                <c:pt idx="10">
                  <c:v>431819.88077402208</c:v>
                </c:pt>
                <c:pt idx="11">
                  <c:v>372692.20802251506</c:v>
                </c:pt>
                <c:pt idx="12">
                  <c:v>317535.39732363517</c:v>
                </c:pt>
                <c:pt idx="13">
                  <c:v>266003.02755832672</c:v>
                </c:pt>
                <c:pt idx="14">
                  <c:v>249982.6941722529</c:v>
                </c:pt>
                <c:pt idx="15">
                  <c:v>217784.87609515921</c:v>
                </c:pt>
                <c:pt idx="16">
                  <c:v>172602.57230584067</c:v>
                </c:pt>
                <c:pt idx="17">
                  <c:v>130205.83580629597</c:v>
                </c:pt>
                <c:pt idx="18">
                  <c:v>90369.212797486223</c:v>
                </c:pt>
                <c:pt idx="19">
                  <c:v>52889.237835858949</c:v>
                </c:pt>
                <c:pt idx="20">
                  <c:v>17581.959897661931</c:v>
                </c:pt>
                <c:pt idx="21">
                  <c:v>-15719.218836718588</c:v>
                </c:pt>
                <c:pt idx="22">
                  <c:v>-47165.435102097341</c:v>
                </c:pt>
                <c:pt idx="23">
                  <c:v>-76894.024566376815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9-48DA-AE5C-C9EAD6E7447C}"/>
            </c:ext>
          </c:extLst>
        </c:ser>
        <c:ser>
          <c:idx val="1"/>
          <c:order val="1"/>
          <c:tx>
            <c:v>Project 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'IRR v NPV'!$B$29:$B$52</c:f>
              <c:numCache>
                <c:formatCode>0.00%</c:formatCode>
                <c:ptCount val="24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0.28649999999999998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</c:numCache>
            </c:numRef>
          </c:cat>
          <c:val>
            <c:numRef>
              <c:f>'IRR v NPV'!$D$29:$D$52</c:f>
              <c:numCache>
                <c:formatCode>_("$"* #,##0.00_);_("$"* \(#,##0.00\);_("$"* "-"??_);_(@_)</c:formatCode>
                <c:ptCount val="24"/>
                <c:pt idx="0">
                  <c:v>1179652.9935717664</c:v>
                </c:pt>
                <c:pt idx="1">
                  <c:v>1069765.3790268062</c:v>
                </c:pt>
                <c:pt idx="2">
                  <c:v>969192.78993759933</c:v>
                </c:pt>
                <c:pt idx="3">
                  <c:v>876938.2155727956</c:v>
                </c:pt>
                <c:pt idx="4">
                  <c:v>792130.44315154781</c:v>
                </c:pt>
                <c:pt idx="5">
                  <c:v>714006.00498490199</c:v>
                </c:pt>
                <c:pt idx="6">
                  <c:v>641894.00692055305</c:v>
                </c:pt>
                <c:pt idx="7">
                  <c:v>575203.33453771891</c:v>
                </c:pt>
                <c:pt idx="8">
                  <c:v>513411.82879559696</c:v>
                </c:pt>
                <c:pt idx="9">
                  <c:v>456057.09876543237</c:v>
                </c:pt>
                <c:pt idx="10">
                  <c:v>402728.69985017856</c:v>
                </c:pt>
                <c:pt idx="11">
                  <c:v>353061.45473891287</c:v>
                </c:pt>
                <c:pt idx="12">
                  <c:v>306729.73375185346</c:v>
                </c:pt>
                <c:pt idx="13">
                  <c:v>263442.54314899445</c:v>
                </c:pt>
                <c:pt idx="14">
                  <c:v>249985.46310469252</c:v>
                </c:pt>
                <c:pt idx="15">
                  <c:v>222939.29591993371</c:v>
                </c:pt>
                <c:pt idx="16">
                  <c:v>184986.16073690634</c:v>
                </c:pt>
                <c:pt idx="17">
                  <c:v>149372.90207728848</c:v>
                </c:pt>
                <c:pt idx="18">
                  <c:v>115910.1387498884</c:v>
                </c:pt>
                <c:pt idx="19">
                  <c:v>84426.95978212147</c:v>
                </c:pt>
                <c:pt idx="20">
                  <c:v>54768.846314035938</c:v>
                </c:pt>
                <c:pt idx="21">
                  <c:v>26795.856177156442</c:v>
                </c:pt>
                <c:pt idx="22">
                  <c:v>381.03451423835941</c:v>
                </c:pt>
                <c:pt idx="23">
                  <c:v>-24590.980635756627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9-48DA-AE5C-C9EAD6E74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220976"/>
        <c:axId val="898225896"/>
      </c:lineChart>
      <c:catAx>
        <c:axId val="89822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25896"/>
        <c:crosses val="autoZero"/>
        <c:auto val="1"/>
        <c:lblAlgn val="ctr"/>
        <c:lblOffset val="100"/>
        <c:noMultiLvlLbl val="0"/>
      </c:catAx>
      <c:valAx>
        <c:axId val="89822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2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For A Given Discount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Project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'IRR v NPV'!$B$29:$B$52</c:f>
              <c:numCache>
                <c:formatCode>0.00%</c:formatCode>
                <c:ptCount val="24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0.28649999999999998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</c:numCache>
            </c:numRef>
          </c:xVal>
          <c:yVal>
            <c:numRef>
              <c:f>'IRR v NPV'!$C$29:$C$52</c:f>
              <c:numCache>
                <c:formatCode>_("$"* #,##0.00_);_("$"* \(#,##0.00\);_("$"* "-"??_);_(@_)</c:formatCode>
                <c:ptCount val="24"/>
                <c:pt idx="0">
                  <c:v>1356729.7542521027</c:v>
                </c:pt>
                <c:pt idx="1">
                  <c:v>1225911.1655081026</c:v>
                </c:pt>
                <c:pt idx="2">
                  <c:v>1106181.8927828567</c:v>
                </c:pt>
                <c:pt idx="3">
                  <c:v>996355.01853904244</c:v>
                </c:pt>
                <c:pt idx="4">
                  <c:v>895393.3847042236</c:v>
                </c:pt>
                <c:pt idx="5">
                  <c:v>802388.10117250215</c:v>
                </c:pt>
                <c:pt idx="6">
                  <c:v>716540.48442922952</c:v>
                </c:pt>
                <c:pt idx="7">
                  <c:v>637146.82683061808</c:v>
                </c:pt>
                <c:pt idx="8">
                  <c:v>563585.51047094841</c:v>
                </c:pt>
                <c:pt idx="9">
                  <c:v>495306.06995884795</c:v>
                </c:pt>
                <c:pt idx="10">
                  <c:v>431819.88077402208</c:v>
                </c:pt>
                <c:pt idx="11">
                  <c:v>372692.20802251506</c:v>
                </c:pt>
                <c:pt idx="12">
                  <c:v>317535.39732363517</c:v>
                </c:pt>
                <c:pt idx="13">
                  <c:v>266003.02755832672</c:v>
                </c:pt>
                <c:pt idx="14">
                  <c:v>249982.6941722529</c:v>
                </c:pt>
                <c:pt idx="15">
                  <c:v>217784.87609515921</c:v>
                </c:pt>
                <c:pt idx="16">
                  <c:v>172602.57230584067</c:v>
                </c:pt>
                <c:pt idx="17">
                  <c:v>130205.83580629597</c:v>
                </c:pt>
                <c:pt idx="18">
                  <c:v>90369.212797486223</c:v>
                </c:pt>
                <c:pt idx="19">
                  <c:v>52889.237835858949</c:v>
                </c:pt>
                <c:pt idx="20">
                  <c:v>17581.959897661931</c:v>
                </c:pt>
                <c:pt idx="21">
                  <c:v>-15719.218836718588</c:v>
                </c:pt>
                <c:pt idx="22">
                  <c:v>-47165.435102097341</c:v>
                </c:pt>
                <c:pt idx="23">
                  <c:v>-76894.024566376815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D-4ECC-AC1F-C7DBE7EA8EC0}"/>
            </c:ext>
          </c:extLst>
        </c:ser>
        <c:ser>
          <c:idx val="1"/>
          <c:order val="1"/>
          <c:tx>
            <c:v>Project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'IRR v NPV'!$B$29:$B$52</c:f>
              <c:numCache>
                <c:formatCode>0.00%</c:formatCode>
                <c:ptCount val="24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0.28649999999999998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</c:numCache>
            </c:numRef>
          </c:xVal>
          <c:yVal>
            <c:numRef>
              <c:f>'IRR v NPV'!$D$29:$D$52</c:f>
              <c:numCache>
                <c:formatCode>_("$"* #,##0.00_);_("$"* \(#,##0.00\);_("$"* "-"??_);_(@_)</c:formatCode>
                <c:ptCount val="24"/>
                <c:pt idx="0">
                  <c:v>1179652.9935717664</c:v>
                </c:pt>
                <c:pt idx="1">
                  <c:v>1069765.3790268062</c:v>
                </c:pt>
                <c:pt idx="2">
                  <c:v>969192.78993759933</c:v>
                </c:pt>
                <c:pt idx="3">
                  <c:v>876938.2155727956</c:v>
                </c:pt>
                <c:pt idx="4">
                  <c:v>792130.44315154781</c:v>
                </c:pt>
                <c:pt idx="5">
                  <c:v>714006.00498490199</c:v>
                </c:pt>
                <c:pt idx="6">
                  <c:v>641894.00692055305</c:v>
                </c:pt>
                <c:pt idx="7">
                  <c:v>575203.33453771891</c:v>
                </c:pt>
                <c:pt idx="8">
                  <c:v>513411.82879559696</c:v>
                </c:pt>
                <c:pt idx="9">
                  <c:v>456057.09876543237</c:v>
                </c:pt>
                <c:pt idx="10">
                  <c:v>402728.69985017856</c:v>
                </c:pt>
                <c:pt idx="11">
                  <c:v>353061.45473891287</c:v>
                </c:pt>
                <c:pt idx="12">
                  <c:v>306729.73375185346</c:v>
                </c:pt>
                <c:pt idx="13">
                  <c:v>263442.54314899445</c:v>
                </c:pt>
                <c:pt idx="14">
                  <c:v>249985.46310469252</c:v>
                </c:pt>
                <c:pt idx="15">
                  <c:v>222939.29591993371</c:v>
                </c:pt>
                <c:pt idx="16">
                  <c:v>184986.16073690634</c:v>
                </c:pt>
                <c:pt idx="17">
                  <c:v>149372.90207728848</c:v>
                </c:pt>
                <c:pt idx="18">
                  <c:v>115910.1387498884</c:v>
                </c:pt>
                <c:pt idx="19">
                  <c:v>84426.95978212147</c:v>
                </c:pt>
                <c:pt idx="20">
                  <c:v>54768.846314035938</c:v>
                </c:pt>
                <c:pt idx="21">
                  <c:v>26795.856177156442</c:v>
                </c:pt>
                <c:pt idx="22">
                  <c:v>381.03451423835941</c:v>
                </c:pt>
                <c:pt idx="23">
                  <c:v>-24590.980635756627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FD-4ECC-AC1F-C7DBE7EA8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019496"/>
        <c:axId val="817012608"/>
      </c:scatterChart>
      <c:valAx>
        <c:axId val="817019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12608"/>
        <c:crosses val="autoZero"/>
        <c:crossBetween val="midCat"/>
      </c:valAx>
      <c:valAx>
        <c:axId val="81701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19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Internal Rates of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'Non-Conventional CF'!$F$26:$F$39</c:f>
              <c:numCache>
                <c:formatCode>0.00%</c:formatCode>
                <c:ptCount val="14"/>
                <c:pt idx="0">
                  <c:v>0</c:v>
                </c:pt>
                <c:pt idx="1">
                  <c:v>2.6843898888289086E-2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0.27741685573861652</c:v>
                </c:pt>
                <c:pt idx="12">
                  <c:v>0.3</c:v>
                </c:pt>
                <c:pt idx="13">
                  <c:v>0.32500000000000001</c:v>
                </c:pt>
              </c:numCache>
            </c:numRef>
          </c:xVal>
          <c:yVal>
            <c:numRef>
              <c:f>'Non-Conventional CF'!$G$26:$G$39</c:f>
              <c:numCache>
                <c:formatCode>_("$"* #,##0.00_);_("$"* \(#,##0.00\);_("$"* "-"??_);_(@_)</c:formatCode>
                <c:ptCount val="14"/>
                <c:pt idx="0">
                  <c:v>-50000</c:v>
                </c:pt>
                <c:pt idx="1">
                  <c:v>6.3329935073852539E-8</c:v>
                </c:pt>
                <c:pt idx="2">
                  <c:v>28941.406828927342</c:v>
                </c:pt>
                <c:pt idx="3">
                  <c:v>48705.928201466915</c:v>
                </c:pt>
                <c:pt idx="4">
                  <c:v>59143.151153135579</c:v>
                </c:pt>
                <c:pt idx="5">
                  <c:v>62350.477287224843</c:v>
                </c:pt>
                <c:pt idx="6">
                  <c:v>59978.400237796362</c:v>
                </c:pt>
                <c:pt idx="7">
                  <c:v>53328.425609373837</c:v>
                </c:pt>
                <c:pt idx="8">
                  <c:v>43428.49794238701</c:v>
                </c:pt>
                <c:pt idx="9">
                  <c:v>31091.374302883516</c:v>
                </c:pt>
                <c:pt idx="10">
                  <c:v>16960</c:v>
                </c:pt>
                <c:pt idx="11">
                  <c:v>0</c:v>
                </c:pt>
                <c:pt idx="12">
                  <c:v>-14757.928063861676</c:v>
                </c:pt>
                <c:pt idx="13">
                  <c:v>-31625.459679180989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B-4B8D-A5DE-694512333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698360"/>
        <c:axId val="593702296"/>
      </c:scatterChart>
      <c:valAx>
        <c:axId val="59369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02296"/>
        <c:crosses val="autoZero"/>
        <c:crossBetween val="midCat"/>
      </c:valAx>
      <c:valAx>
        <c:axId val="59370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98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Equivalent Annuity Cash Flow - CFLs per Given Lifespan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'EAC Case Study'!$B$37:$B$48</c:f>
              <c:numCache>
                <c:formatCode>_(* #,##0_);_(* \(#,##0\);_(* "-"??_);_(@_)</c:formatCode>
                <c:ptCount val="12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  <c:pt idx="10">
                  <c:v>9000</c:v>
                </c:pt>
                <c:pt idx="11">
                  <c:v>10000</c:v>
                </c:pt>
              </c:numCache>
            </c:numRef>
          </c:xVal>
          <c:yVal>
            <c:numRef>
              <c:f>'EAC Case Study'!$C$37:$C$48</c:f>
              <c:numCache>
                <c:formatCode>_("$"* #,##0.00_);_("$"* \(#,##0.00\);_("$"* "-"??_);_(@_)</c:formatCode>
                <c:ptCount val="12"/>
                <c:pt idx="0">
                  <c:v>-12.93329457353388</c:v>
                </c:pt>
                <c:pt idx="1">
                  <c:v>-2.9000276854927995</c:v>
                </c:pt>
                <c:pt idx="2">
                  <c:v>-1.6459025464541894</c:v>
                </c:pt>
                <c:pt idx="3">
                  <c:v>-1.0188953424205045</c:v>
                </c:pt>
                <c:pt idx="4">
                  <c:v>-0.8099421454271023</c:v>
                </c:pt>
                <c:pt idx="5">
                  <c:v>-0.70550243716338912</c:v>
                </c:pt>
                <c:pt idx="6">
                  <c:v>-0.64286810980488363</c:v>
                </c:pt>
                <c:pt idx="7">
                  <c:v>-0.60113645728091802</c:v>
                </c:pt>
                <c:pt idx="8">
                  <c:v>-0.57134917402865459</c:v>
                </c:pt>
                <c:pt idx="9">
                  <c:v>-0.54902710468289317</c:v>
                </c:pt>
                <c:pt idx="10">
                  <c:v>-0.53168182730715141</c:v>
                </c:pt>
                <c:pt idx="11">
                  <c:v>-0.51782028668712743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D-4CBD-ADE3-D5D8B4375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742384"/>
        <c:axId val="699737136"/>
      </c:scatterChart>
      <c:valAx>
        <c:axId val="69974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Lifespan in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737136"/>
        <c:crosses val="autoZero"/>
        <c:crossBetween val="midCat"/>
      </c:valAx>
      <c:valAx>
        <c:axId val="69973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74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15</xdr:row>
      <xdr:rowOff>95250</xdr:rowOff>
    </xdr:from>
    <xdr:to>
      <xdr:col>4</xdr:col>
      <xdr:colOff>2085975</xdr:colOff>
      <xdr:row>42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DD27095-9447-437D-9BFD-E5259FCAE5CD}"/>
            </a:ext>
          </a:extLst>
        </xdr:cNvPr>
        <xdr:cNvCxnSpPr/>
      </xdr:nvCxnSpPr>
      <xdr:spPr>
        <a:xfrm flipH="1">
          <a:off x="7448550" y="4038600"/>
          <a:ext cx="2095500" cy="685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1547811</xdr:colOff>
      <xdr:row>24</xdr:row>
      <xdr:rowOff>204786</xdr:rowOff>
    </xdr:from>
    <xdr:to>
      <xdr:col>9</xdr:col>
      <xdr:colOff>247649</xdr:colOff>
      <xdr:row>47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0DE883-FAC5-414D-87BF-A47CE8873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1487714</xdr:colOff>
      <xdr:row>50</xdr:row>
      <xdr:rowOff>116115</xdr:rowOff>
    </xdr:from>
    <xdr:to>
      <xdr:col>9</xdr:col>
      <xdr:colOff>598715</xdr:colOff>
      <xdr:row>68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AC80D-85A7-4725-AC98-30CCD74E8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23</xdr:row>
      <xdr:rowOff>166686</xdr:rowOff>
    </xdr:from>
    <xdr:to>
      <xdr:col>11</xdr:col>
      <xdr:colOff>1200150</xdr:colOff>
      <xdr:row>39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3ED04-E14A-417C-B970-4F7CC1DC1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333375</xdr:colOff>
      <xdr:row>34</xdr:row>
      <xdr:rowOff>85725</xdr:rowOff>
    </xdr:from>
    <xdr:ext cx="7696200" cy="10001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DAA6C6-962C-410E-9382-EF4045058516}"/>
            </a:ext>
          </a:extLst>
        </xdr:cNvPr>
        <xdr:cNvSpPr txBox="1"/>
      </xdr:nvSpPr>
      <xdr:spPr>
        <a:xfrm>
          <a:off x="333375" y="8715375"/>
          <a:ext cx="7696200" cy="10001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ENTERED A LOWER GUESS (SAY 0% OR 3 %), EXCEL WOULD FIND THE IRR</a:t>
          </a:r>
          <a:r>
            <a:rPr lang="en-US"/>
            <a:t> 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 2.68*. 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DO NOT ENTER A GUESS, EXCEL LOOKS FOR THE IRR CLOSEST TO</a:t>
          </a:r>
          <a:r>
            <a:rPr lang="en-US"/>
            <a:t> 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ZERO.</a:t>
          </a:r>
          <a:r>
            <a:rPr lang="en-US"/>
            <a:t> 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"FOR A GIVEN SET OF CASH FLOWS,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ARE POTENTIALLY AS MANY IRRS AS </a:t>
          </a:r>
          <a:r>
            <a:rPr lang="en-US"/>
            <a:t> 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ARE CHANGES IN SIGN OF THE CASH FLOW.  "CONVENTIONAL" PROJECTS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HAVE AN INTITAL NEGATIVE C.F. AND THEREAFTER POSITIVE C.F.; THERE IS ONLY ONE</a:t>
          </a:r>
          <a:r>
            <a:rPr lang="en-US"/>
            <a:t> 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CHANGE OF SIGN AND ONLY ONE POSSIBLE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IRR.  THIS EXAMPLE HAS 2 CHANGES </a:t>
          </a:r>
          <a:r>
            <a:rPr lang="en-US"/>
            <a:t> 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SIGN AND HENCE TWO POSSIBLE IRRS. "</a:t>
          </a:r>
          <a:r>
            <a:rPr lang="en-US"/>
            <a:t> </a:t>
          </a:r>
          <a:endParaRPr lang="en-US" sz="1100"/>
        </a:p>
      </xdr:txBody>
    </xdr:sp>
    <xdr:clientData/>
  </xdr:oneCellAnchor>
  <xdr:twoCellAnchor>
    <xdr:from>
      <xdr:col>3</xdr:col>
      <xdr:colOff>1162050</xdr:colOff>
      <xdr:row>31</xdr:row>
      <xdr:rowOff>228600</xdr:rowOff>
    </xdr:from>
    <xdr:to>
      <xdr:col>3</xdr:col>
      <xdr:colOff>1419225</xdr:colOff>
      <xdr:row>34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E10971A-BCEB-428D-84E7-8E3B4C8E88AB}"/>
            </a:ext>
          </a:extLst>
        </xdr:cNvPr>
        <xdr:cNvCxnSpPr/>
      </xdr:nvCxnSpPr>
      <xdr:spPr>
        <a:xfrm flipV="1">
          <a:off x="5248275" y="8620125"/>
          <a:ext cx="25717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2</xdr:row>
      <xdr:rowOff>266699</xdr:rowOff>
    </xdr:from>
    <xdr:ext cx="7129324" cy="2466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1FED8D5-D63A-40C0-8D39-CD286CB5F6A0}"/>
                </a:ext>
              </a:extLst>
            </xdr:cNvPr>
            <xdr:cNvSpPr txBox="1"/>
          </xdr:nvSpPr>
          <xdr:spPr>
            <a:xfrm>
              <a:off x="533400" y="266699"/>
              <a:ext cx="7129324" cy="246697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100" b="1"/>
                <a:t>SOLVE</a:t>
              </a:r>
              <a:r>
                <a:rPr lang="en-US" sz="1100" b="1" baseline="0"/>
                <a:t> FOR THE </a:t>
              </a:r>
              <a:r>
                <a:rPr lang="en-US" sz="1100" b="1" i="1" baseline="0">
                  <a:solidFill>
                    <a:srgbClr val="FF0000"/>
                  </a:solidFill>
                </a:rPr>
                <a:t>EQUIVALENT ANNUITY CASH FLOW (EAC)</a:t>
              </a:r>
              <a:r>
                <a:rPr lang="en-US" sz="1100" b="1" baseline="0"/>
                <a:t>:  A CONSTANT CASH FLOW WHOSE PRESENT VALUE IS EQUAL </a:t>
              </a:r>
            </a:p>
            <a:p>
              <a:pPr algn="ctr"/>
              <a:r>
                <a:rPr lang="en-US" sz="1100" b="1" baseline="0"/>
                <a:t>TO THE NET PRESENT VALUE OF THE PROJECT</a:t>
              </a:r>
            </a:p>
            <a:p>
              <a:pPr algn="ctr"/>
              <a:endParaRPr lang="en-US" sz="1100" b="1" baseline="0"/>
            </a:p>
            <a:p>
              <a:pPr algn="ctr"/>
              <a14:m>
                <m:oMath xmlns:m="http://schemas.openxmlformats.org/officeDocument/2006/math">
                  <m:r>
                    <a:rPr lang="en-US" sz="1600" b="1" i="1" baseline="0">
                      <a:latin typeface="Cambria Math" panose="02040503050406030204" pitchFamily="18" charset="0"/>
                    </a:rPr>
                    <m:t>𝑵𝑷𝑽</m:t>
                  </m:r>
                  <m:r>
                    <a:rPr lang="en-US" sz="1600" b="1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600" b="1" i="1" baseline="0">
                      <a:latin typeface="Cambria Math" panose="02040503050406030204" pitchFamily="18" charset="0"/>
                    </a:rPr>
                    <m:t>𝑪𝑭</m:t>
                  </m:r>
                  <m:r>
                    <a:rPr lang="en-US" sz="1600" b="1" i="1" baseline="-25000">
                      <a:latin typeface="Cambria Math" panose="02040503050406030204" pitchFamily="18" charset="0"/>
                    </a:rPr>
                    <m:t>𝟎</m:t>
                  </m:r>
                  <m:r>
                    <a:rPr lang="en-US" sz="1600" b="1" i="1" baseline="0">
                      <a:latin typeface="Cambria Math" panose="02040503050406030204" pitchFamily="18" charset="0"/>
                    </a:rPr>
                    <m:t>+ </m:t>
                  </m:r>
                  <m:nary>
                    <m:naryPr>
                      <m:chr m:val="∑"/>
                      <m:ctrlPr>
                        <a:rPr lang="en-US" sz="1600" b="1" i="1" baseline="0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600" b="1" i="1" baseline="0">
                          <a:latin typeface="Cambria Math" panose="02040503050406030204" pitchFamily="18" charset="0"/>
                        </a:rPr>
                        <m:t>𝒕</m:t>
                      </m:r>
                      <m:r>
                        <a:rPr lang="en-US" sz="1600" b="1" i="1" baseline="0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sz="1600" b="1" i="1" baseline="0">
                          <a:latin typeface="Cambria Math" panose="02040503050406030204" pitchFamily="18" charset="0"/>
                        </a:rPr>
                        <m:t>𝟏</m:t>
                      </m:r>
                    </m:sub>
                    <m:sup>
                      <m:r>
                        <a:rPr lang="en-US" sz="1600" b="1" i="1" baseline="0">
                          <a:latin typeface="Cambria Math" panose="02040503050406030204" pitchFamily="18" charset="0"/>
                        </a:rPr>
                        <m:t>𝑵</m:t>
                      </m:r>
                    </m:sup>
                    <m:e>
                      <m:f>
                        <m:fPr>
                          <m:ctrlPr>
                            <a:rPr lang="en-US" sz="1600" b="1" i="1" baseline="0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𝑪𝑭</m:t>
                          </m:r>
                          <m:r>
                            <a:rPr lang="en-US" sz="1600" b="1" i="1" baseline="-25000">
                              <a:latin typeface="Cambria Math" panose="02040503050406030204" pitchFamily="18" charset="0"/>
                            </a:rPr>
                            <m:t>𝒕</m:t>
                          </m:r>
                        </m:num>
                        <m:den>
                          <m:d>
                            <m:dPr>
                              <m:ctrlP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𝟏</m:t>
                              </m:r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𝒓</m:t>
                              </m:r>
                            </m:e>
                          </m:d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^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𝒕</m:t>
                          </m:r>
                        </m:den>
                      </m:f>
                    </m:e>
                  </m:nary>
                </m:oMath>
              </a14:m>
              <a:r>
                <a:rPr lang="en-US" sz="1600" b="1" baseline="0"/>
                <a:t>  =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sz="1600" b="1" i="1" baseline="0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600" b="1" i="1" baseline="0">
                          <a:latin typeface="Cambria Math" panose="02040503050406030204" pitchFamily="18" charset="0"/>
                        </a:rPr>
                        <m:t>𝒕</m:t>
                      </m:r>
                      <m:r>
                        <a:rPr lang="en-US" sz="1600" b="1" i="1" baseline="0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sz="1600" b="1" i="1" baseline="0">
                          <a:latin typeface="Cambria Math" panose="02040503050406030204" pitchFamily="18" charset="0"/>
                        </a:rPr>
                        <m:t>𝟏</m:t>
                      </m:r>
                    </m:sub>
                    <m:sup>
                      <m:r>
                        <a:rPr lang="en-US" sz="1600" b="1" i="1" baseline="0">
                          <a:latin typeface="Cambria Math" panose="02040503050406030204" pitchFamily="18" charset="0"/>
                        </a:rPr>
                        <m:t>𝑵</m:t>
                      </m:r>
                    </m:sup>
                    <m:e>
                      <m:f>
                        <m:fPr>
                          <m:ctrlPr>
                            <a:rPr lang="en-US" sz="1600" b="1" i="1" baseline="0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𝑬𝒒𝒖𝒊𝒗𝒂𝒍𝒆𝒏𝒕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𝑨𝒏𝒏𝒖𝒊𝒕𝒚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𝑪𝒂𝒔𝒉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𝑭𝒍𝒐𝒘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 (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𝑬𝑨𝑪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)</m:t>
                          </m:r>
                        </m:num>
                        <m:den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𝟏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𝒓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)^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𝒕</m:t>
                          </m:r>
                        </m:den>
                      </m:f>
                    </m:e>
                  </m:nary>
                </m:oMath>
              </a14:m>
              <a:endParaRPr lang="en-US" sz="1600" b="1" baseline="0"/>
            </a:p>
            <a:p>
              <a:pPr algn="ctr"/>
              <a:endParaRPr lang="en-US" sz="1100" b="1" baseline="0"/>
            </a:p>
            <a:p>
              <a:pPr algn="ctr"/>
              <a:r>
                <a:rPr lang="en-US" sz="1100" b="1" baseline="0"/>
                <a:t>where N is the project life</a:t>
              </a:r>
            </a:p>
            <a:p>
              <a:pPr algn="ctr"/>
              <a:endParaRPr lang="en-US" sz="1100" b="1" baseline="0"/>
            </a:p>
            <a:p>
              <a:pPr algn="ctr"/>
              <a14:m>
                <m:oMath xmlns:m="http://schemas.openxmlformats.org/officeDocument/2006/math">
                  <m:r>
                    <a:rPr lang="en-US" sz="1600" b="1" i="1" baseline="0">
                      <a:latin typeface="Cambria Math" panose="02040503050406030204" pitchFamily="18" charset="0"/>
                    </a:rPr>
                    <m:t>𝑬𝑨𝑪</m:t>
                  </m:r>
                  <m:r>
                    <a:rPr lang="en-US" sz="1600" b="1" i="1" baseline="0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600" b="1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𝑪𝑭</m:t>
                      </m:r>
                      <m:r>
                        <a:rPr lang="en-US" sz="1600" b="1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𝟎</m:t>
                      </m:r>
                      <m:r>
                        <a:rPr lang="en-US" sz="16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 </m:t>
                      </m:r>
                      <m:nary>
                        <m:naryPr>
                          <m:chr m:val="∑"/>
                          <m:ctrlPr>
                            <a:rPr lang="en-US" sz="16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sz="16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𝒕</m:t>
                          </m:r>
                          <m:r>
                            <a:rPr lang="en-US" sz="16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a:rPr lang="en-US" sz="16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sub>
                        <m:sup>
                          <m:r>
                            <a:rPr lang="en-US" sz="16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𝑵</m:t>
                          </m:r>
                        </m:sup>
                        <m:e>
                          <m:f>
                            <m:fPr>
                              <m:ctrlPr>
                                <a:rPr lang="en-US" sz="16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6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𝑪𝑭</m:t>
                              </m:r>
                              <m:r>
                                <a:rPr lang="en-US" sz="1600" b="1" i="1" baseline="-2500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𝒕</m:t>
                              </m:r>
                            </m:num>
                            <m:den>
                              <m:d>
                                <m:dPr>
                                  <m:ctrlPr>
                                    <a:rPr lang="en-US" sz="1600" b="1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en-US" sz="1600" b="1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𝟏</m:t>
                                  </m:r>
                                  <m:r>
                                    <a:rPr lang="en-US" sz="1600" b="1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r>
                                    <a:rPr lang="en-US" sz="1600" b="1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𝒓</m:t>
                                  </m:r>
                                </m:e>
                              </m:d>
                              <m:r>
                                <a:rPr lang="en-US" sz="16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^</m:t>
                              </m:r>
                              <m:r>
                                <a:rPr lang="en-US" sz="16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𝒕</m:t>
                              </m:r>
                            </m:den>
                          </m:f>
                        </m:e>
                      </m:nary>
                    </m:num>
                    <m:den>
                      <m:nary>
                        <m:naryPr>
                          <m:chr m:val="∑"/>
                          <m:ctrlPr>
                            <a:rPr lang="en-US" sz="1600" b="1" i="1" baseline="0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𝒕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  <m:sup>
                          <m:r>
                            <a:rPr lang="en-US" sz="1600" b="1" i="1" baseline="0">
                              <a:latin typeface="Cambria Math" panose="02040503050406030204" pitchFamily="18" charset="0"/>
                            </a:rPr>
                            <m:t>𝑵</m:t>
                          </m:r>
                        </m:sup>
                        <m:e>
                          <m:f>
                            <m:fPr>
                              <m:ctrlP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𝟏</m:t>
                              </m:r>
                            </m:num>
                            <m:den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𝟏</m:t>
                              </m:r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𝒓</m:t>
                              </m:r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)^</m:t>
                              </m:r>
                              <m:r>
                                <a:rPr lang="en-US" sz="1600" b="1" i="1" baseline="0">
                                  <a:latin typeface="Cambria Math" panose="02040503050406030204" pitchFamily="18" charset="0"/>
                                </a:rPr>
                                <m:t>𝒕</m:t>
                              </m:r>
                            </m:den>
                          </m:f>
                        </m:e>
                      </m:nary>
                    </m:den>
                  </m:f>
                </m:oMath>
              </a14:m>
              <a:r>
                <a:rPr lang="en-US" sz="1600" b="1" baseline="0"/>
                <a:t>  = -PMT(r, N periods, NPV)</a:t>
              </a:r>
            </a:p>
            <a:p>
              <a:pPr algn="ctr"/>
              <a:endParaRPr lang="en-US" sz="1100" b="1" baseline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1FED8D5-D63A-40C0-8D39-CD286CB5F6A0}"/>
                </a:ext>
              </a:extLst>
            </xdr:cNvPr>
            <xdr:cNvSpPr txBox="1"/>
          </xdr:nvSpPr>
          <xdr:spPr>
            <a:xfrm>
              <a:off x="533400" y="266699"/>
              <a:ext cx="7129324" cy="246697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100" b="1"/>
                <a:t>SOLVE</a:t>
              </a:r>
              <a:r>
                <a:rPr lang="en-US" sz="1100" b="1" baseline="0"/>
                <a:t> FOR THE </a:t>
              </a:r>
              <a:r>
                <a:rPr lang="en-US" sz="1100" b="1" i="1" baseline="0">
                  <a:solidFill>
                    <a:srgbClr val="FF0000"/>
                  </a:solidFill>
                </a:rPr>
                <a:t>EQUIVALENT ANNUITY CASH FLOW (EAC)</a:t>
              </a:r>
              <a:r>
                <a:rPr lang="en-US" sz="1100" b="1" baseline="0"/>
                <a:t>:  A CONSTANT CASH FLOW WHOSE PRESENT VALUE IS EQUAL </a:t>
              </a:r>
            </a:p>
            <a:p>
              <a:pPr algn="ctr"/>
              <a:r>
                <a:rPr lang="en-US" sz="1100" b="1" baseline="0"/>
                <a:t>TO THE NET PRESENT VALUE OF THE PROJECT</a:t>
              </a:r>
            </a:p>
            <a:p>
              <a:pPr algn="ctr"/>
              <a:endParaRPr lang="en-US" sz="1100" b="1" baseline="0"/>
            </a:p>
            <a:p>
              <a:pPr algn="ctr"/>
              <a:r>
                <a:rPr lang="en-US" sz="1600" b="1" i="0" baseline="0">
                  <a:latin typeface="Cambria Math" panose="02040503050406030204" pitchFamily="18" charset="0"/>
                </a:rPr>
                <a:t>𝑵𝑷𝑽=𝑪𝑭</a:t>
              </a:r>
              <a:r>
                <a:rPr lang="en-US" sz="1600" b="1" i="0" baseline="-25000">
                  <a:latin typeface="Cambria Math" panose="02040503050406030204" pitchFamily="18" charset="0"/>
                </a:rPr>
                <a:t>𝟎</a:t>
              </a:r>
              <a:r>
                <a:rPr lang="en-US" sz="1600" b="1" i="0" baseline="0">
                  <a:latin typeface="Cambria Math" panose="02040503050406030204" pitchFamily="18" charset="0"/>
                </a:rPr>
                <a:t>+ ∑_(𝒕=𝟏)^𝑵▒𝑪𝑭</a:t>
              </a:r>
              <a:r>
                <a:rPr lang="en-US" sz="1600" b="1" i="0" baseline="-25000">
                  <a:latin typeface="Cambria Math" panose="02040503050406030204" pitchFamily="18" charset="0"/>
                </a:rPr>
                <a:t>𝒕</a:t>
              </a:r>
              <a:r>
                <a:rPr lang="en-US" sz="1600" b="1" i="0" baseline="0">
                  <a:latin typeface="Cambria Math" panose="02040503050406030204" pitchFamily="18" charset="0"/>
                </a:rPr>
                <a:t>/((𝟏+𝒓)^𝒕)</a:t>
              </a:r>
              <a:r>
                <a:rPr lang="en-US" sz="1600" b="1" baseline="0"/>
                <a:t>  = </a:t>
              </a:r>
              <a:r>
                <a:rPr lang="en-US" sz="1600" b="1" i="0" baseline="0">
                  <a:latin typeface="Cambria Math" panose="02040503050406030204" pitchFamily="18" charset="0"/>
                </a:rPr>
                <a:t>∑_(𝒕=𝟏)^𝑵▒(𝑬𝒒𝒖𝒊𝒗𝒂𝒍𝒆𝒏𝒕 𝑨𝒏𝒏𝒖𝒊𝒕𝒚 𝑪𝒂𝒔𝒉 𝑭𝒍𝒐𝒘 (𝑬𝑨𝑪))/((𝟏+𝒓)^𝒕)</a:t>
              </a:r>
              <a:endParaRPr lang="en-US" sz="1600" b="1" baseline="0"/>
            </a:p>
            <a:p>
              <a:pPr algn="ctr"/>
              <a:endParaRPr lang="en-US" sz="1100" b="1" baseline="0"/>
            </a:p>
            <a:p>
              <a:pPr algn="ctr"/>
              <a:r>
                <a:rPr lang="en-US" sz="1100" b="1" baseline="0"/>
                <a:t>where N is the project life</a:t>
              </a:r>
            </a:p>
            <a:p>
              <a:pPr algn="ctr"/>
              <a:endParaRPr lang="en-US" sz="1100" b="1" baseline="0"/>
            </a:p>
            <a:p>
              <a:pPr algn="ctr"/>
              <a:r>
                <a:rPr lang="en-US" sz="1600" b="1" i="0" baseline="0">
                  <a:latin typeface="Cambria Math" panose="02040503050406030204" pitchFamily="18" charset="0"/>
                </a:rPr>
                <a:t>𝑬𝑨𝑪= </a:t>
              </a:r>
              <a:r>
                <a:rPr lang="en-US" sz="1600" b="1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(𝑪𝑭</a:t>
              </a:r>
              <a:r>
                <a:rPr lang="en-US" sz="16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</a:t>
              </a:r>
              <a:r>
                <a:rPr lang="en-US" sz="1600" b="1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∑_(𝒕=𝟏)^𝑵▒𝑪𝑭</a:t>
              </a:r>
              <a:r>
                <a:rPr lang="en-US" sz="16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𝒕</a:t>
              </a:r>
              <a:r>
                <a:rPr lang="en-US" sz="1600" b="1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/((𝟏+𝒓)^𝒕))/(∑_(</a:t>
              </a:r>
              <a:r>
                <a:rPr lang="en-US" sz="1600" b="1" i="0" baseline="0">
                  <a:latin typeface="Cambria Math" panose="02040503050406030204" pitchFamily="18" charset="0"/>
                </a:rPr>
                <a:t>𝒕=𝟏)^𝑵▒𝟏/((𝟏+𝒓)^𝒕))</a:t>
              </a:r>
              <a:r>
                <a:rPr lang="en-US" sz="1600" b="1" baseline="0"/>
                <a:t>  = -PMT(r, N periods, NPV)</a:t>
              </a:r>
            </a:p>
            <a:p>
              <a:pPr algn="ctr"/>
              <a:endParaRPr lang="en-US" sz="1100" b="1" baseline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1181100</xdr:colOff>
      <xdr:row>9</xdr:row>
      <xdr:rowOff>28575</xdr:rowOff>
    </xdr:from>
    <xdr:ext cx="5581650" cy="28507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C69E31-962D-4C0E-B2F3-A06A2AC23F95}"/>
                </a:ext>
              </a:extLst>
            </xdr:cNvPr>
            <xdr:cNvSpPr txBox="1"/>
          </xdr:nvSpPr>
          <xdr:spPr>
            <a:xfrm>
              <a:off x="6334125" y="2409825"/>
              <a:ext cx="5581650" cy="285078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endParaRPr lang="en-US" sz="14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800" b="1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       </m:t>
                  </m:r>
                  <m:r>
                    <a:rPr lang="en-US" sz="1800" b="1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𝑬𝑨𝑪</m:t>
                  </m:r>
                  <m:r>
                    <a:rPr lang="en-US" sz="1800" b="1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𝑪𝑭</m:t>
                      </m:r>
                      <m:r>
                        <a:rPr lang="en-US" sz="1800" b="1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𝟎</m:t>
                      </m:r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 </m:t>
                      </m:r>
                      <m:nary>
                        <m:naryPr>
                          <m:chr m:val="∑"/>
                          <m:ctrlP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𝒕</m:t>
                          </m:r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sub>
                        <m:sup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𝑵</m:t>
                          </m:r>
                        </m:sup>
                        <m:e>
                          <m:f>
                            <m:fPr>
                              <m:ctrlP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𝑪𝑭</m:t>
                              </m:r>
                              <m:r>
                                <a:rPr lang="en-US" sz="1800" b="1" i="1" baseline="-2500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𝒕</m:t>
                              </m:r>
                            </m:num>
                            <m:den>
                              <m:d>
                                <m:dPr>
                                  <m:ctrlPr>
                                    <a:rPr lang="en-US" sz="1800" b="1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en-US" sz="1800" b="1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𝟏</m:t>
                                  </m:r>
                                  <m:r>
                                    <a:rPr lang="en-US" sz="1800" b="1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r>
                                    <a:rPr lang="en-US" sz="1800" b="1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𝒓</m:t>
                                  </m:r>
                                </m:e>
                              </m:d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^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𝒕</m:t>
                              </m:r>
                            </m:den>
                          </m:f>
                        </m:e>
                      </m:nary>
                    </m:num>
                    <m:den>
                      <m:nary>
                        <m:naryPr>
                          <m:chr m:val="∑"/>
                          <m:ctrlP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𝒕</m:t>
                          </m:r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sub>
                        <m:sup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𝑵</m:t>
                          </m:r>
                        </m:sup>
                        <m:e>
                          <m:f>
                            <m:fPr>
                              <m:ctrlP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num>
                            <m:den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𝒓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)^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𝒕</m:t>
                              </m:r>
                            </m:den>
                          </m:f>
                        </m:e>
                      </m:nary>
                    </m:den>
                  </m:f>
                </m:oMath>
              </a14:m>
              <a:r>
                <a:rPr lang="en-US" sz="18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= -PMT(r, N periods, NPV)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INCANDESCENT EAC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$</m:t>
                      </m:r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𝟏𝟎</m:t>
                      </m:r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.</m:t>
                      </m:r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𝟖𝟒</m:t>
                      </m:r>
                    </m:num>
                    <m:den>
                      <m:nary>
                        <m:naryPr>
                          <m:chr m:val="∑"/>
                          <m:ctrlP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𝒕</m:t>
                          </m:r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sub>
                        <m:sup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𝟒</m:t>
                          </m:r>
                        </m:sup>
                        <m:e>
                          <m:f>
                            <m:fPr>
                              <m:ctrlP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num>
                            <m:den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.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𝟎𝟎𝟔𝟔𝟕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)^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𝒕</m:t>
                              </m:r>
                            </m:den>
                          </m:f>
                        </m:e>
                      </m:nary>
                    </m:den>
                  </m:f>
                </m:oMath>
              </a14:m>
              <a:endParaRPr lang="en-US" sz="18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CFL EAC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$</m:t>
                      </m:r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𝟏𝟖</m:t>
                      </m:r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.</m:t>
                      </m:r>
                      <m:r>
                        <a:rPr lang="en-US" sz="18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𝟏𝟑</m:t>
                      </m:r>
                    </m:num>
                    <m:den>
                      <m:nary>
                        <m:naryPr>
                          <m:chr m:val="∑"/>
                          <m:ctrlP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𝒕</m:t>
                          </m:r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sub>
                        <m:sup>
                          <m:r>
                            <a:rPr lang="en-US" sz="1800" b="1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𝟒𝟎</m:t>
                          </m:r>
                        </m:sup>
                        <m:e>
                          <m:f>
                            <m:fPr>
                              <m:ctrlP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num>
                            <m:den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.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𝟎𝟎𝟔𝟔𝟕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)^</m:t>
                              </m:r>
                              <m:r>
                                <a:rPr lang="en-US" sz="1800" b="1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𝒕</m:t>
                              </m:r>
                            </m:den>
                          </m:f>
                        </m:e>
                      </m:nary>
                    </m:den>
                  </m:f>
                </m:oMath>
              </a14:m>
              <a:endParaRPr lang="en-US" sz="1400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C69E31-962D-4C0E-B2F3-A06A2AC23F95}"/>
                </a:ext>
              </a:extLst>
            </xdr:cNvPr>
            <xdr:cNvSpPr txBox="1"/>
          </xdr:nvSpPr>
          <xdr:spPr>
            <a:xfrm>
              <a:off x="6334125" y="2409825"/>
              <a:ext cx="5581650" cy="285078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endParaRPr lang="en-US" sz="14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1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𝑬𝑨𝑪=  (𝑪𝑭</a:t>
              </a:r>
              <a:r>
                <a:rPr lang="en-US" sz="18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</a:t>
              </a:r>
              <a:r>
                <a:rPr lang="en-US" sz="1800" b="1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∑_(𝒕=𝟏)^𝑵▒𝑪𝑭</a:t>
              </a:r>
              <a:r>
                <a:rPr lang="en-US" sz="18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𝒕</a:t>
              </a:r>
              <a:r>
                <a:rPr lang="en-US" sz="1800" b="1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/((𝟏+𝒓)^𝒕))/(∑_(𝒕=𝟏)^𝑵▒𝟏/((𝟏+𝒓)^𝒕))</a:t>
              </a:r>
              <a:r>
                <a:rPr lang="en-US" sz="18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= -PMT(r, N periods, NPV)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INCANDESCENT EAC = </a:t>
              </a:r>
              <a:r>
                <a:rPr lang="en-US" sz="1800" b="1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($𝟏𝟎.𝟖𝟒)/(∑_(𝒕=𝟏)^𝟒▒𝟏/((𝟏.𝟎𝟎𝟔𝟔𝟕)^𝒕))</a:t>
              </a:r>
              <a:endParaRPr lang="en-US" sz="18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CFL EAC = </a:t>
              </a:r>
              <a:r>
                <a:rPr lang="en-US" sz="1800" b="1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($𝟏𝟖.𝟏𝟑)/(∑_(𝒕=𝟏)^𝟒𝟎▒𝟏/((𝟏.𝟎𝟎𝟔𝟔𝟕)^𝒕))</a:t>
              </a:r>
              <a:endParaRPr lang="en-US" sz="1400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266699</xdr:colOff>
      <xdr:row>34</xdr:row>
      <xdr:rowOff>247650</xdr:rowOff>
    </xdr:from>
    <xdr:to>
      <xdr:col>8</xdr:col>
      <xdr:colOff>666750</xdr:colOff>
      <xdr:row>48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9074D1-8126-417F-BD43-52FBD2391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1683251</xdr:colOff>
      <xdr:row>31</xdr:row>
      <xdr:rowOff>110623</xdr:rowOff>
    </xdr:from>
    <xdr:to>
      <xdr:col>11</xdr:col>
      <xdr:colOff>724401</xdr:colOff>
      <xdr:row>34</xdr:row>
      <xdr:rowOff>101098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0C0C99-319C-4852-BF91-3A013895AF9E}"/>
            </a:ext>
          </a:extLst>
        </xdr:cNvPr>
        <xdr:cNvSpPr txBox="1"/>
      </xdr:nvSpPr>
      <xdr:spPr>
        <a:xfrm>
          <a:off x="10606672" y="8574505"/>
          <a:ext cx="3034966" cy="767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Given the PI</a:t>
          </a:r>
          <a:r>
            <a:rPr lang="en-US" sz="1400" baseline="0"/>
            <a:t> indices, you would choose to do Project B first, and then allocate the remaining 30 hours to Project A. </a:t>
          </a:r>
          <a:endParaRPr lang="en-US" sz="1400"/>
        </a:p>
      </xdr:txBody>
    </xdr:sp>
    <xdr:clientData/>
  </xdr:twoCellAnchor>
  <xdr:oneCellAnchor>
    <xdr:from>
      <xdr:col>1</xdr:col>
      <xdr:colOff>581025</xdr:colOff>
      <xdr:row>42</xdr:row>
      <xdr:rowOff>238125</xdr:rowOff>
    </xdr:from>
    <xdr:ext cx="6288773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A9CCF9-311B-47ED-89EE-11639FCC7364}"/>
            </a:ext>
          </a:extLst>
        </xdr:cNvPr>
        <xdr:cNvSpPr txBox="1"/>
      </xdr:nvSpPr>
      <xdr:spPr>
        <a:xfrm>
          <a:off x="762000" y="12315825"/>
          <a:ext cx="6288773" cy="74982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Given the PI for each Project, You should spend $150,000</a:t>
          </a:r>
          <a:r>
            <a:rPr lang="en-US" sz="1400" baseline="0"/>
            <a:t> on Project C and then</a:t>
          </a:r>
        </a:p>
        <a:p>
          <a:r>
            <a:rPr lang="en-US" sz="1400" baseline="0"/>
            <a:t>$10,000 on Project B assuming that you can find another investor/partner to invest </a:t>
          </a:r>
        </a:p>
        <a:p>
          <a:r>
            <a:rPr lang="en-US" sz="1400" baseline="0"/>
            <a:t>with you in the project on a 1/12 share.</a:t>
          </a:r>
          <a:r>
            <a:rPr lang="en-US" sz="14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5AF6-93A2-434B-B8EF-6B24A1899784}">
  <dimension ref="B2:O52"/>
  <sheetViews>
    <sheetView showGridLines="0" zoomScale="70" workbookViewId="0">
      <selection activeCell="D53" sqref="D53"/>
    </sheetView>
  </sheetViews>
  <sheetFormatPr defaultColWidth="9.1484375" defaultRowHeight="20" x14ac:dyDescent="0.4"/>
  <cols>
    <col min="1" max="1" width="1.8984375" style="1" customWidth="1"/>
    <col min="2" max="2" width="29.34765625" style="1" customWidth="1"/>
    <col min="3" max="3" width="19.59765625" style="1" customWidth="1"/>
    <col min="4" max="4" width="12.5" style="1" bestFit="1" customWidth="1"/>
    <col min="5" max="5" width="19.796875" style="1" customWidth="1"/>
    <col min="6" max="6" width="9.1484375" style="1"/>
    <col min="7" max="8" width="13.046875" style="13" bestFit="1" customWidth="1"/>
    <col min="9" max="16384" width="9.1484375" style="1"/>
  </cols>
  <sheetData>
    <row r="2" spans="2:15" ht="25" x14ac:dyDescent="0.5">
      <c r="B2" s="24" t="s">
        <v>117</v>
      </c>
    </row>
    <row r="4" spans="2:15" x14ac:dyDescent="0.4">
      <c r="B4" s="1" t="s">
        <v>0</v>
      </c>
      <c r="C4" s="2">
        <v>0.18</v>
      </c>
    </row>
    <row r="5" spans="2:15" x14ac:dyDescent="0.4">
      <c r="B5" s="1" t="s">
        <v>12</v>
      </c>
      <c r="C5" s="4">
        <v>-1000000</v>
      </c>
    </row>
    <row r="6" spans="2:15" x14ac:dyDescent="0.4">
      <c r="B6" s="1" t="s">
        <v>11</v>
      </c>
      <c r="C6" s="4">
        <v>-800000</v>
      </c>
    </row>
    <row r="8" spans="2:15" x14ac:dyDescent="0.4">
      <c r="B8" s="3" t="s">
        <v>1</v>
      </c>
      <c r="C8" s="3" t="s">
        <v>2</v>
      </c>
      <c r="D8" s="3" t="s">
        <v>3</v>
      </c>
      <c r="E8" s="3" t="s">
        <v>14</v>
      </c>
      <c r="H8" s="77" t="s">
        <v>90</v>
      </c>
      <c r="I8" s="77"/>
      <c r="J8" s="77"/>
      <c r="K8" s="77"/>
      <c r="L8" s="77"/>
      <c r="M8" s="77"/>
      <c r="N8" s="77"/>
      <c r="O8" s="77"/>
    </row>
    <row r="9" spans="2:15" ht="20.5" x14ac:dyDescent="0.45">
      <c r="B9" s="5">
        <v>0</v>
      </c>
      <c r="C9" s="21">
        <f>$C$5</f>
        <v>-1000000</v>
      </c>
      <c r="D9" s="21">
        <f>C6</f>
        <v>-800000</v>
      </c>
      <c r="E9" s="21">
        <f>C9-D9</f>
        <v>-200000</v>
      </c>
      <c r="F9" s="11" t="str">
        <f t="shared" ref="F9:F14" ca="1" si="0">_xlfn.FORMULATEXT(E9)</f>
        <v>=C9-D9</v>
      </c>
      <c r="H9" s="13" t="s">
        <v>91</v>
      </c>
      <c r="I9" s="1" t="s">
        <v>119</v>
      </c>
    </row>
    <row r="10" spans="2:15" ht="20.5" x14ac:dyDescent="0.45">
      <c r="B10" s="5">
        <v>1</v>
      </c>
      <c r="C10" s="4">
        <v>500000</v>
      </c>
      <c r="D10" s="6">
        <v>420000</v>
      </c>
      <c r="E10" s="21">
        <f t="shared" ref="E10:E14" si="1">C10-D10</f>
        <v>80000</v>
      </c>
      <c r="F10" s="11" t="str">
        <f t="shared" ca="1" si="0"/>
        <v>=C10-D10</v>
      </c>
      <c r="H10" s="13" t="s">
        <v>24</v>
      </c>
      <c r="I10" s="1" t="s">
        <v>113</v>
      </c>
    </row>
    <row r="11" spans="2:15" ht="20.5" x14ac:dyDescent="0.45">
      <c r="B11" s="5">
        <v>2</v>
      </c>
      <c r="C11" s="4">
        <v>500000</v>
      </c>
      <c r="D11" s="6">
        <v>420000</v>
      </c>
      <c r="E11" s="21">
        <f t="shared" si="1"/>
        <v>80000</v>
      </c>
      <c r="F11" s="11" t="str">
        <f t="shared" ca="1" si="0"/>
        <v>=C11-D11</v>
      </c>
    </row>
    <row r="12" spans="2:15" ht="20.5" x14ac:dyDescent="0.45">
      <c r="B12" s="5">
        <v>3</v>
      </c>
      <c r="C12" s="4">
        <v>500000</v>
      </c>
      <c r="D12" s="6">
        <v>420000</v>
      </c>
      <c r="E12" s="21">
        <f t="shared" si="1"/>
        <v>80000</v>
      </c>
      <c r="F12" s="11" t="str">
        <f t="shared" ca="1" si="0"/>
        <v>=C12-D12</v>
      </c>
    </row>
    <row r="13" spans="2:15" ht="20.5" x14ac:dyDescent="0.45">
      <c r="B13" s="5">
        <v>4</v>
      </c>
      <c r="C13" s="4">
        <v>500000</v>
      </c>
      <c r="D13" s="6">
        <v>420000</v>
      </c>
      <c r="E13" s="21">
        <f t="shared" si="1"/>
        <v>80000</v>
      </c>
      <c r="F13" s="11" t="str">
        <f t="shared" ca="1" si="0"/>
        <v>=C13-D13</v>
      </c>
    </row>
    <row r="14" spans="2:15" ht="21" thickBot="1" x14ac:dyDescent="0.5">
      <c r="B14" s="7">
        <v>5</v>
      </c>
      <c r="C14" s="8">
        <v>500000</v>
      </c>
      <c r="D14" s="9">
        <v>420000</v>
      </c>
      <c r="E14" s="21">
        <f t="shared" si="1"/>
        <v>80000</v>
      </c>
      <c r="F14" s="11" t="str">
        <f t="shared" ca="1" si="0"/>
        <v>=C14-D14</v>
      </c>
    </row>
    <row r="15" spans="2:15" ht="21" thickTop="1" x14ac:dyDescent="0.45">
      <c r="B15" s="1" t="s">
        <v>4</v>
      </c>
      <c r="C15" s="19">
        <f>IRR(C9:C14)</f>
        <v>0.41041496500941821</v>
      </c>
      <c r="D15" s="19">
        <f>IRR(D9:D14)</f>
        <v>0.44029693630914579</v>
      </c>
      <c r="E15" s="19">
        <f>IRR(E9:E14)</f>
        <v>0.28649290249767545</v>
      </c>
      <c r="F15" s="11" t="str">
        <f ca="1">_xlfn.FORMULATEXT(E15)</f>
        <v>=IRR(E9:E14)</v>
      </c>
    </row>
    <row r="16" spans="2:15" x14ac:dyDescent="0.4">
      <c r="B16" s="1" t="s">
        <v>5</v>
      </c>
      <c r="C16" s="59">
        <f>NPV($C$4,C10:C14)+C9</f>
        <v>563585.51047094841</v>
      </c>
      <c r="D16" s="59">
        <f>NPV($C$4,D10:D14)+D9</f>
        <v>513411.82879559696</v>
      </c>
      <c r="E16" s="10"/>
    </row>
    <row r="17" spans="2:4" x14ac:dyDescent="0.4">
      <c r="C17" s="26" t="str">
        <f ca="1">_xlfn.FORMULATEXT(C15)</f>
        <v>=IRR(C9:C14)</v>
      </c>
      <c r="D17" s="26" t="str">
        <f ca="1">_xlfn.FORMULATEXT(D15)</f>
        <v>=IRR(D9:D14)</v>
      </c>
    </row>
    <row r="18" spans="2:4" x14ac:dyDescent="0.4">
      <c r="C18" s="26" t="str">
        <f ca="1">_xlfn.FORMULATEXT(C16)</f>
        <v>=NPV($C$4,C10:C14)+C9</v>
      </c>
      <c r="D18" s="26" t="str">
        <f ca="1">_xlfn.FORMULATEXT(D16)</f>
        <v>=NPV($C$4,D10:D14)+D9</v>
      </c>
    </row>
    <row r="19" spans="2:4" x14ac:dyDescent="0.4">
      <c r="B19" s="12" t="s">
        <v>6</v>
      </c>
    </row>
    <row r="20" spans="2:4" x14ac:dyDescent="0.4">
      <c r="B20" s="1" t="s">
        <v>7</v>
      </c>
    </row>
    <row r="21" spans="2:4" x14ac:dyDescent="0.4">
      <c r="B21" s="1" t="s">
        <v>8</v>
      </c>
    </row>
    <row r="22" spans="2:4" x14ac:dyDescent="0.4">
      <c r="B22" s="1" t="s">
        <v>9</v>
      </c>
    </row>
    <row r="23" spans="2:4" x14ac:dyDescent="0.4">
      <c r="B23" s="1" t="s">
        <v>10</v>
      </c>
    </row>
    <row r="26" spans="2:4" x14ac:dyDescent="0.4">
      <c r="B26" s="76" t="s">
        <v>13</v>
      </c>
      <c r="C26" s="76"/>
      <c r="D26" s="76"/>
    </row>
    <row r="27" spans="2:4" x14ac:dyDescent="0.4">
      <c r="C27" s="1" t="s">
        <v>2</v>
      </c>
      <c r="D27" s="1" t="s">
        <v>3</v>
      </c>
    </row>
    <row r="28" spans="2:4" x14ac:dyDescent="0.4">
      <c r="C28" s="67">
        <f>C16</f>
        <v>563585.51047094841</v>
      </c>
      <c r="D28" s="67">
        <f>D16</f>
        <v>513411.82879559696</v>
      </c>
    </row>
    <row r="29" spans="2:4" x14ac:dyDescent="0.4">
      <c r="B29" s="2">
        <v>0.02</v>
      </c>
      <c r="C29" s="18">
        <f t="dataTable" ref="C29:D52" dt2D="0" dtr="0" r1="C4"/>
        <v>1356729.7542521027</v>
      </c>
      <c r="D29" s="18">
        <v>1179652.9935717664</v>
      </c>
    </row>
    <row r="30" spans="2:4" x14ac:dyDescent="0.4">
      <c r="B30" s="2">
        <v>0.04</v>
      </c>
      <c r="C30" s="18">
        <v>1225911.1655081026</v>
      </c>
      <c r="D30" s="18">
        <v>1069765.3790268062</v>
      </c>
    </row>
    <row r="31" spans="2:4" x14ac:dyDescent="0.4">
      <c r="B31" s="2">
        <v>0.06</v>
      </c>
      <c r="C31" s="18">
        <v>1106181.8927828567</v>
      </c>
      <c r="D31" s="18">
        <v>969192.78993759933</v>
      </c>
    </row>
    <row r="32" spans="2:4" x14ac:dyDescent="0.4">
      <c r="B32" s="2">
        <v>0.08</v>
      </c>
      <c r="C32" s="18">
        <v>996355.01853904244</v>
      </c>
      <c r="D32" s="18">
        <v>876938.2155727956</v>
      </c>
    </row>
    <row r="33" spans="2:4" x14ac:dyDescent="0.4">
      <c r="B33" s="2">
        <v>0.1</v>
      </c>
      <c r="C33" s="18">
        <v>895393.3847042236</v>
      </c>
      <c r="D33" s="18">
        <v>792130.44315154781</v>
      </c>
    </row>
    <row r="34" spans="2:4" x14ac:dyDescent="0.4">
      <c r="B34" s="2">
        <v>0.12</v>
      </c>
      <c r="C34" s="18">
        <v>802388.10117250215</v>
      </c>
      <c r="D34" s="18">
        <v>714006.00498490199</v>
      </c>
    </row>
    <row r="35" spans="2:4" x14ac:dyDescent="0.4">
      <c r="B35" s="2">
        <v>0.14000000000000001</v>
      </c>
      <c r="C35" s="18">
        <v>716540.48442922952</v>
      </c>
      <c r="D35" s="18">
        <v>641894.00692055305</v>
      </c>
    </row>
    <row r="36" spans="2:4" x14ac:dyDescent="0.4">
      <c r="B36" s="2">
        <v>0.16</v>
      </c>
      <c r="C36" s="18">
        <v>637146.82683061808</v>
      </c>
      <c r="D36" s="18">
        <v>575203.33453771891</v>
      </c>
    </row>
    <row r="37" spans="2:4" x14ac:dyDescent="0.4">
      <c r="B37" s="2">
        <v>0.18</v>
      </c>
      <c r="C37" s="18">
        <v>563585.51047094841</v>
      </c>
      <c r="D37" s="18">
        <v>513411.82879559696</v>
      </c>
    </row>
    <row r="38" spans="2:4" x14ac:dyDescent="0.4">
      <c r="B38" s="2">
        <v>0.2</v>
      </c>
      <c r="C38" s="18">
        <v>495306.06995884795</v>
      </c>
      <c r="D38" s="18">
        <v>456057.09876543237</v>
      </c>
    </row>
    <row r="39" spans="2:4" x14ac:dyDescent="0.4">
      <c r="B39" s="2">
        <v>0.22</v>
      </c>
      <c r="C39" s="18">
        <v>431819.88077402208</v>
      </c>
      <c r="D39" s="18">
        <v>402728.69985017856</v>
      </c>
    </row>
    <row r="40" spans="2:4" x14ac:dyDescent="0.4">
      <c r="B40" s="2">
        <v>0.24</v>
      </c>
      <c r="C40" s="18">
        <v>372692.20802251506</v>
      </c>
      <c r="D40" s="18">
        <v>353061.45473891287</v>
      </c>
    </row>
    <row r="41" spans="2:4" x14ac:dyDescent="0.4">
      <c r="B41" s="2">
        <v>0.26</v>
      </c>
      <c r="C41" s="18">
        <v>317535.39732363517</v>
      </c>
      <c r="D41" s="18">
        <v>306729.73375185346</v>
      </c>
    </row>
    <row r="42" spans="2:4" x14ac:dyDescent="0.4">
      <c r="B42" s="2">
        <v>0.28000000000000003</v>
      </c>
      <c r="C42" s="18">
        <v>266003.02755832672</v>
      </c>
      <c r="D42" s="18">
        <v>263442.54314899445</v>
      </c>
    </row>
    <row r="43" spans="2:4" x14ac:dyDescent="0.4">
      <c r="B43" s="2">
        <v>0.28649999999999998</v>
      </c>
      <c r="C43" s="18">
        <v>249982.6941722529</v>
      </c>
      <c r="D43" s="18">
        <v>249985.46310469252</v>
      </c>
    </row>
    <row r="44" spans="2:4" x14ac:dyDescent="0.4">
      <c r="B44" s="2">
        <v>0.3</v>
      </c>
      <c r="C44" s="18">
        <v>217784.87609515921</v>
      </c>
      <c r="D44" s="18">
        <v>222939.29591993371</v>
      </c>
    </row>
    <row r="45" spans="2:4" x14ac:dyDescent="0.4">
      <c r="B45" s="2">
        <v>0.32</v>
      </c>
      <c r="C45" s="18">
        <v>172602.57230584067</v>
      </c>
      <c r="D45" s="18">
        <v>184986.16073690634</v>
      </c>
    </row>
    <row r="46" spans="2:4" x14ac:dyDescent="0.4">
      <c r="B46" s="2">
        <v>0.34</v>
      </c>
      <c r="C46" s="18">
        <v>130205.83580629597</v>
      </c>
      <c r="D46" s="18">
        <v>149372.90207728848</v>
      </c>
    </row>
    <row r="47" spans="2:4" x14ac:dyDescent="0.4">
      <c r="B47" s="2">
        <v>0.36</v>
      </c>
      <c r="C47" s="18">
        <v>90369.212797486223</v>
      </c>
      <c r="D47" s="18">
        <v>115910.1387498884</v>
      </c>
    </row>
    <row r="48" spans="2:4" x14ac:dyDescent="0.4">
      <c r="B48" s="2">
        <v>0.38</v>
      </c>
      <c r="C48" s="18">
        <v>52889.237835858949</v>
      </c>
      <c r="D48" s="18">
        <v>84426.95978212147</v>
      </c>
    </row>
    <row r="49" spans="2:6" x14ac:dyDescent="0.4">
      <c r="B49" s="2">
        <v>0.4</v>
      </c>
      <c r="C49" s="18">
        <v>17581.959897661931</v>
      </c>
      <c r="D49" s="18">
        <v>54768.846314035938</v>
      </c>
      <c r="F49" s="1" t="s">
        <v>15</v>
      </c>
    </row>
    <row r="50" spans="2:6" x14ac:dyDescent="0.4">
      <c r="B50" s="2">
        <v>0.42</v>
      </c>
      <c r="C50" s="18">
        <v>-15719.218836718588</v>
      </c>
      <c r="D50" s="18">
        <v>26795.856177156442</v>
      </c>
    </row>
    <row r="51" spans="2:6" x14ac:dyDescent="0.4">
      <c r="B51" s="2">
        <v>0.44</v>
      </c>
      <c r="C51" s="18">
        <v>-47165.435102097341</v>
      </c>
      <c r="D51" s="18">
        <v>381.03451423835941</v>
      </c>
    </row>
    <row r="52" spans="2:6" x14ac:dyDescent="0.4">
      <c r="B52" s="2">
        <v>0.46</v>
      </c>
      <c r="C52" s="18">
        <v>-76894.024566376815</v>
      </c>
      <c r="D52" s="18">
        <v>-24590.980635756627</v>
      </c>
    </row>
  </sheetData>
  <mergeCells count="2">
    <mergeCell ref="B26:D26"/>
    <mergeCell ref="H8:O8"/>
  </mergeCells>
  <conditionalFormatting sqref="C15:D15">
    <cfRule type="iconSet" priority="13">
      <iconSet iconSet="3Symbols">
        <cfvo type="percent" val="0"/>
        <cfvo type="percent" val="33"/>
        <cfvo type="percent" val="67"/>
      </iconSet>
    </cfRule>
  </conditionalFormatting>
  <conditionalFormatting sqref="C16:D16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C42:D42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E16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C43:D43">
    <cfRule type="iconSet" priority="2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8382-05B5-47F5-A7CD-BF734C9B9A48}">
  <sheetPr>
    <pageSetUpPr fitToPage="1"/>
  </sheetPr>
  <dimension ref="B2:Q50"/>
  <sheetViews>
    <sheetView showGridLines="0" zoomScale="79" workbookViewId="0">
      <selection activeCell="B19" sqref="B19"/>
    </sheetView>
  </sheetViews>
  <sheetFormatPr defaultColWidth="9.1484375" defaultRowHeight="19" customHeight="1" x14ac:dyDescent="0.4"/>
  <cols>
    <col min="1" max="1" width="2.69921875" style="1" customWidth="1"/>
    <col min="2" max="2" width="12.296875" style="1" customWidth="1"/>
    <col min="3" max="4" width="15.6484375" style="1" customWidth="1"/>
    <col min="5" max="5" width="17" style="1" customWidth="1"/>
    <col min="6" max="8" width="15.6484375" style="1" customWidth="1"/>
    <col min="9" max="9" width="8.3984375" style="1" customWidth="1"/>
    <col min="10" max="10" width="11" style="1" bestFit="1" customWidth="1"/>
    <col min="11" max="16384" width="9.1484375" style="1"/>
  </cols>
  <sheetData>
    <row r="2" spans="2:17" ht="23.25" customHeight="1" x14ac:dyDescent="0.5">
      <c r="B2" s="24" t="s">
        <v>23</v>
      </c>
      <c r="C2" s="22"/>
      <c r="G2" s="13"/>
    </row>
    <row r="3" spans="2:17" ht="19" customHeight="1" x14ac:dyDescent="0.4">
      <c r="C3" s="22"/>
      <c r="G3" s="13"/>
    </row>
    <row r="4" spans="2:17" ht="19" customHeight="1" x14ac:dyDescent="0.4">
      <c r="B4" s="37" t="s">
        <v>16</v>
      </c>
      <c r="C4" s="17" t="s">
        <v>17</v>
      </c>
      <c r="D4" s="17" t="s">
        <v>18</v>
      </c>
      <c r="E4" s="17" t="s">
        <v>19</v>
      </c>
      <c r="F4" s="17" t="s">
        <v>20</v>
      </c>
      <c r="G4" s="45" t="s">
        <v>21</v>
      </c>
      <c r="H4" s="17" t="s">
        <v>22</v>
      </c>
    </row>
    <row r="5" spans="2:17" ht="19" customHeight="1" x14ac:dyDescent="0.4">
      <c r="B5" s="5">
        <v>0</v>
      </c>
      <c r="C5" s="46">
        <v>-100</v>
      </c>
      <c r="D5" s="46">
        <v>-100</v>
      </c>
      <c r="E5" s="46">
        <v>100</v>
      </c>
      <c r="F5" s="47">
        <v>25</v>
      </c>
      <c r="G5" s="48">
        <v>-25</v>
      </c>
      <c r="H5" s="47">
        <v>-250</v>
      </c>
    </row>
    <row r="6" spans="2:17" ht="19" customHeight="1" x14ac:dyDescent="0.4">
      <c r="B6" s="5">
        <v>1</v>
      </c>
      <c r="C6" s="46">
        <v>200</v>
      </c>
      <c r="D6" s="46">
        <v>-50</v>
      </c>
      <c r="E6" s="46">
        <v>55</v>
      </c>
      <c r="F6" s="47">
        <v>35</v>
      </c>
      <c r="G6" s="48">
        <v>80</v>
      </c>
      <c r="H6" s="47">
        <v>35</v>
      </c>
    </row>
    <row r="7" spans="2:17" ht="19" customHeight="1" x14ac:dyDescent="0.4">
      <c r="B7" s="5">
        <v>2</v>
      </c>
      <c r="C7" s="46">
        <v>500</v>
      </c>
      <c r="D7" s="46">
        <v>60</v>
      </c>
      <c r="E7" s="46">
        <v>35</v>
      </c>
      <c r="F7" s="47">
        <v>-200</v>
      </c>
      <c r="G7" s="48">
        <v>-100</v>
      </c>
      <c r="H7" s="47">
        <v>145</v>
      </c>
    </row>
    <row r="8" spans="2:17" ht="19" customHeight="1" x14ac:dyDescent="0.4">
      <c r="B8" s="5">
        <v>3</v>
      </c>
      <c r="C8" s="46">
        <v>50</v>
      </c>
      <c r="D8" s="46">
        <v>80</v>
      </c>
      <c r="E8" s="46">
        <v>50</v>
      </c>
      <c r="F8" s="47">
        <v>33</v>
      </c>
      <c r="G8" s="48">
        <v>200</v>
      </c>
      <c r="H8" s="47">
        <v>330</v>
      </c>
    </row>
    <row r="9" spans="2:17" ht="19" customHeight="1" x14ac:dyDescent="0.4">
      <c r="B9" s="5">
        <v>4</v>
      </c>
      <c r="C9" s="46">
        <v>60</v>
      </c>
      <c r="D9" s="46">
        <v>99</v>
      </c>
      <c r="E9" s="46">
        <v>-100</v>
      </c>
      <c r="F9" s="47">
        <v>55</v>
      </c>
      <c r="G9" s="48">
        <v>55</v>
      </c>
      <c r="H9" s="47">
        <v>55</v>
      </c>
    </row>
    <row r="10" spans="2:17" ht="19" customHeight="1" x14ac:dyDescent="0.6">
      <c r="B10" s="5">
        <v>5</v>
      </c>
      <c r="C10" s="46">
        <v>35</v>
      </c>
      <c r="D10" s="46">
        <v>100</v>
      </c>
      <c r="E10" s="46">
        <v>-35</v>
      </c>
      <c r="F10" s="47">
        <v>155</v>
      </c>
      <c r="G10" s="48">
        <v>-250</v>
      </c>
      <c r="H10" s="47">
        <v>-250</v>
      </c>
      <c r="I10"/>
      <c r="J10"/>
      <c r="K10"/>
      <c r="L10"/>
      <c r="M10"/>
      <c r="N10"/>
      <c r="O10"/>
      <c r="P10"/>
      <c r="Q10"/>
    </row>
    <row r="11" spans="2:17" ht="19" customHeight="1" x14ac:dyDescent="0.6">
      <c r="C11" s="52" t="s">
        <v>107</v>
      </c>
      <c r="D11" s="23"/>
      <c r="E11" s="23"/>
      <c r="F11" s="53" t="s">
        <v>105</v>
      </c>
      <c r="G11" s="54"/>
      <c r="H11" s="53"/>
      <c r="I11"/>
      <c r="J11"/>
      <c r="K11"/>
      <c r="L11"/>
      <c r="M11"/>
      <c r="N11"/>
      <c r="O11"/>
      <c r="P11"/>
      <c r="Q11"/>
    </row>
    <row r="12" spans="2:17" ht="19" customHeight="1" x14ac:dyDescent="0.6">
      <c r="C12" s="23" t="s">
        <v>104</v>
      </c>
      <c r="D12" s="23"/>
      <c r="E12" s="23"/>
      <c r="F12" s="53" t="s">
        <v>106</v>
      </c>
      <c r="G12" s="53"/>
      <c r="H12" s="53"/>
      <c r="I12"/>
      <c r="J12"/>
      <c r="K12"/>
      <c r="L12"/>
      <c r="M12"/>
      <c r="N12"/>
      <c r="O12"/>
      <c r="P12"/>
      <c r="Q12"/>
    </row>
    <row r="13" spans="2:17" ht="19" customHeight="1" x14ac:dyDescent="0.6">
      <c r="C13" s="23" t="s">
        <v>98</v>
      </c>
      <c r="D13" s="23"/>
      <c r="E13" s="23"/>
      <c r="F13" s="53" t="s">
        <v>101</v>
      </c>
      <c r="G13" s="53"/>
      <c r="H13" s="53"/>
      <c r="I13"/>
      <c r="J13"/>
      <c r="K13"/>
      <c r="L13"/>
      <c r="M13"/>
      <c r="N13"/>
      <c r="O13"/>
      <c r="P13"/>
      <c r="Q13"/>
    </row>
    <row r="14" spans="2:17" ht="19" customHeight="1" x14ac:dyDescent="0.6">
      <c r="C14" s="23" t="s">
        <v>99</v>
      </c>
      <c r="D14" s="23"/>
      <c r="E14" s="23"/>
      <c r="F14" s="53" t="s">
        <v>102</v>
      </c>
      <c r="G14" s="53"/>
      <c r="H14" s="53"/>
      <c r="I14"/>
      <c r="J14"/>
      <c r="K14"/>
      <c r="L14"/>
      <c r="M14"/>
      <c r="N14"/>
      <c r="O14"/>
      <c r="P14"/>
      <c r="Q14"/>
    </row>
    <row r="15" spans="2:17" ht="19" customHeight="1" x14ac:dyDescent="0.6">
      <c r="C15" s="23" t="s">
        <v>100</v>
      </c>
      <c r="D15" s="23"/>
      <c r="E15" s="23"/>
      <c r="F15" s="53" t="s">
        <v>103</v>
      </c>
      <c r="G15" s="53"/>
      <c r="H15" s="53"/>
      <c r="I15"/>
      <c r="J15"/>
      <c r="K15"/>
      <c r="L15"/>
      <c r="M15"/>
      <c r="N15"/>
      <c r="O15"/>
      <c r="P15"/>
      <c r="Q15"/>
    </row>
    <row r="16" spans="2:17" ht="19" customHeight="1" x14ac:dyDescent="0.6">
      <c r="I16"/>
      <c r="J16"/>
      <c r="K16"/>
      <c r="L16"/>
      <c r="M16"/>
      <c r="N16"/>
      <c r="O16"/>
      <c r="P16"/>
      <c r="Q16"/>
    </row>
    <row r="17" spans="2:17" ht="19" customHeight="1" x14ac:dyDescent="0.6">
      <c r="I17"/>
      <c r="J17"/>
      <c r="K17"/>
      <c r="L17"/>
      <c r="M17"/>
      <c r="N17"/>
      <c r="O17"/>
      <c r="P17"/>
      <c r="Q17"/>
    </row>
    <row r="18" spans="2:17" ht="19" customHeight="1" x14ac:dyDescent="0.4">
      <c r="B18" s="51" t="s">
        <v>25</v>
      </c>
      <c r="F18" s="77" t="s">
        <v>90</v>
      </c>
      <c r="G18" s="77"/>
      <c r="H18" s="77"/>
      <c r="I18" s="77"/>
      <c r="J18" s="77"/>
      <c r="K18" s="77"/>
      <c r="L18" s="77"/>
    </row>
    <row r="19" spans="2:17" ht="19" customHeight="1" x14ac:dyDescent="0.4">
      <c r="C19" s="22"/>
      <c r="F19" s="13" t="s">
        <v>91</v>
      </c>
      <c r="G19" s="1" t="s">
        <v>119</v>
      </c>
    </row>
    <row r="20" spans="2:17" ht="19" customHeight="1" x14ac:dyDescent="0.4">
      <c r="B20" s="25"/>
      <c r="C20" s="22"/>
      <c r="F20" s="13" t="s">
        <v>24</v>
      </c>
      <c r="G20" s="1" t="s">
        <v>113</v>
      </c>
    </row>
    <row r="21" spans="2:17" ht="19" customHeight="1" x14ac:dyDescent="0.4">
      <c r="B21" s="1" t="s">
        <v>92</v>
      </c>
      <c r="C21" s="27">
        <v>0.05</v>
      </c>
    </row>
    <row r="22" spans="2:17" ht="19" customHeight="1" x14ac:dyDescent="0.4">
      <c r="C22" s="27"/>
    </row>
    <row r="23" spans="2:17" ht="19" customHeight="1" x14ac:dyDescent="0.4">
      <c r="B23" s="49" t="s">
        <v>94</v>
      </c>
      <c r="C23" s="50" t="s">
        <v>95</v>
      </c>
      <c r="E23" s="68"/>
      <c r="F23" s="78" t="s">
        <v>93</v>
      </c>
      <c r="G23" s="78"/>
      <c r="H23" s="78"/>
      <c r="I23" s="78"/>
      <c r="J23" s="78"/>
      <c r="K23" s="78"/>
      <c r="L23" s="78"/>
    </row>
    <row r="24" spans="2:17" ht="19" customHeight="1" x14ac:dyDescent="0.4">
      <c r="B24" s="1">
        <v>0</v>
      </c>
      <c r="C24" s="28">
        <v>-800000</v>
      </c>
      <c r="E24" s="69"/>
    </row>
    <row r="25" spans="2:17" ht="19" customHeight="1" x14ac:dyDescent="0.4">
      <c r="B25" s="1">
        <v>1</v>
      </c>
      <c r="C25" s="28">
        <v>450000</v>
      </c>
      <c r="E25" s="69"/>
      <c r="G25" s="30">
        <f>C33</f>
        <v>28941.406828927342</v>
      </c>
    </row>
    <row r="26" spans="2:17" ht="19" customHeight="1" x14ac:dyDescent="0.4">
      <c r="B26" s="1">
        <v>2</v>
      </c>
      <c r="C26" s="28">
        <v>450000</v>
      </c>
      <c r="E26" s="69"/>
      <c r="F26" s="2">
        <v>0</v>
      </c>
      <c r="G26" s="54">
        <f t="dataTable" ref="G26:G39" dt2D="0" dtr="0" r1="C21"/>
        <v>-50000</v>
      </c>
    </row>
    <row r="27" spans="2:17" ht="19" customHeight="1" x14ac:dyDescent="0.4">
      <c r="B27" s="1">
        <v>3</v>
      </c>
      <c r="C27" s="28">
        <v>450000</v>
      </c>
      <c r="E27" s="69"/>
      <c r="F27" s="2">
        <v>2.6843898888289086E-2</v>
      </c>
      <c r="G27" s="54">
        <v>6.3329935073852539E-8</v>
      </c>
    </row>
    <row r="28" spans="2:17" ht="19" customHeight="1" x14ac:dyDescent="0.4">
      <c r="B28" s="1">
        <v>4</v>
      </c>
      <c r="C28" s="28">
        <v>450000</v>
      </c>
      <c r="E28" s="69"/>
      <c r="F28" s="2">
        <v>0.05</v>
      </c>
      <c r="G28" s="54">
        <v>28941.406828927342</v>
      </c>
    </row>
    <row r="29" spans="2:17" ht="19" customHeight="1" x14ac:dyDescent="0.4">
      <c r="B29" s="1">
        <v>5</v>
      </c>
      <c r="C29" s="28">
        <v>450000</v>
      </c>
      <c r="E29" s="69"/>
      <c r="F29" s="2">
        <v>7.4999999999999997E-2</v>
      </c>
      <c r="G29" s="54">
        <v>48705.928201466915</v>
      </c>
    </row>
    <row r="30" spans="2:17" ht="19" customHeight="1" thickBot="1" x14ac:dyDescent="0.45">
      <c r="B30" s="15">
        <v>6</v>
      </c>
      <c r="C30" s="29">
        <v>-1500000</v>
      </c>
      <c r="E30" s="69"/>
      <c r="F30" s="2">
        <v>0.1</v>
      </c>
      <c r="G30" s="54">
        <v>59143.151153135579</v>
      </c>
    </row>
    <row r="31" spans="2:17" ht="19" customHeight="1" thickTop="1" x14ac:dyDescent="0.4">
      <c r="B31" s="1" t="s">
        <v>96</v>
      </c>
      <c r="C31" s="60">
        <f>IRR(C24:C30)</f>
        <v>2.6843898888289086E-2</v>
      </c>
      <c r="D31" s="26" t="str">
        <f ca="1">_xlfn.FORMULATEXT(C31)</f>
        <v>=IRR(C24:C30)</v>
      </c>
      <c r="E31" s="69"/>
      <c r="F31" s="2">
        <v>0.125</v>
      </c>
      <c r="G31" s="54">
        <v>62350.477287224843</v>
      </c>
    </row>
    <row r="32" spans="2:17" ht="19" customHeight="1" x14ac:dyDescent="0.4">
      <c r="B32" s="1" t="s">
        <v>97</v>
      </c>
      <c r="C32" s="60">
        <f>IRR(C24:C30, 20%)</f>
        <v>0.27741685573861052</v>
      </c>
      <c r="D32" s="26" t="str">
        <f t="shared" ref="D32:D33" ca="1" si="0">_xlfn.FORMULATEXT(C32)</f>
        <v>=IRR(C24:C30, 20%)</v>
      </c>
      <c r="E32" s="69"/>
      <c r="F32" s="2">
        <v>0.15</v>
      </c>
      <c r="G32" s="54">
        <v>59978.400237796362</v>
      </c>
    </row>
    <row r="33" spans="2:7" ht="19" customHeight="1" x14ac:dyDescent="0.4">
      <c r="B33" s="1" t="s">
        <v>24</v>
      </c>
      <c r="C33" s="61">
        <f>NPV(C21,C25:C30)+C24</f>
        <v>28941.406828927342</v>
      </c>
      <c r="D33" s="26" t="str">
        <f t="shared" ca="1" si="0"/>
        <v>=NPV(C21,C25:C30)+C24</v>
      </c>
      <c r="F33" s="2">
        <v>0.17499999999999999</v>
      </c>
      <c r="G33" s="54">
        <v>53328.425609373837</v>
      </c>
    </row>
    <row r="34" spans="2:7" ht="19" customHeight="1" x14ac:dyDescent="0.4">
      <c r="C34" s="68"/>
      <c r="F34" s="2">
        <v>0.2</v>
      </c>
      <c r="G34" s="54">
        <v>43428.49794238701</v>
      </c>
    </row>
    <row r="35" spans="2:7" ht="19" customHeight="1" x14ac:dyDescent="0.4">
      <c r="F35" s="2">
        <v>0.22500000000000001</v>
      </c>
      <c r="G35" s="54">
        <v>31091.374302883516</v>
      </c>
    </row>
    <row r="36" spans="2:7" ht="19" customHeight="1" x14ac:dyDescent="0.4">
      <c r="F36" s="2">
        <v>0.25</v>
      </c>
      <c r="G36" s="54">
        <v>16960</v>
      </c>
    </row>
    <row r="37" spans="2:7" ht="19" customHeight="1" x14ac:dyDescent="0.4">
      <c r="F37" s="2">
        <v>0.27741685573861652</v>
      </c>
      <c r="G37" s="54">
        <v>0</v>
      </c>
    </row>
    <row r="38" spans="2:7" ht="19" customHeight="1" x14ac:dyDescent="0.4">
      <c r="F38" s="2">
        <v>0.3</v>
      </c>
      <c r="G38" s="54">
        <v>-14757.928063861676</v>
      </c>
    </row>
    <row r="39" spans="2:7" ht="19" customHeight="1" x14ac:dyDescent="0.4">
      <c r="F39" s="2">
        <v>0.32500000000000001</v>
      </c>
      <c r="G39" s="54">
        <v>-31625.459679180989</v>
      </c>
    </row>
    <row r="40" spans="2:7" ht="19" customHeight="1" x14ac:dyDescent="0.4">
      <c r="F40" s="2"/>
      <c r="G40" s="13"/>
    </row>
    <row r="41" spans="2:7" ht="19" customHeight="1" x14ac:dyDescent="0.4">
      <c r="D41" s="70"/>
      <c r="F41" s="2"/>
      <c r="G41" s="13"/>
    </row>
    <row r="42" spans="2:7" ht="19" customHeight="1" x14ac:dyDescent="0.4">
      <c r="B42" s="31"/>
      <c r="D42" s="68"/>
      <c r="F42" s="2"/>
      <c r="G42" s="13"/>
    </row>
    <row r="43" spans="2:7" ht="19" customHeight="1" x14ac:dyDescent="0.4">
      <c r="B43" s="31"/>
      <c r="D43" s="68"/>
      <c r="F43" s="2"/>
      <c r="G43" s="13"/>
    </row>
    <row r="44" spans="2:7" ht="19" customHeight="1" x14ac:dyDescent="0.4">
      <c r="B44" s="31"/>
      <c r="D44" s="68"/>
      <c r="E44" s="71"/>
      <c r="F44" s="2"/>
      <c r="G44" s="13"/>
    </row>
    <row r="45" spans="2:7" ht="19" customHeight="1" x14ac:dyDescent="0.4">
      <c r="B45" s="31"/>
      <c r="D45" s="68"/>
      <c r="F45" s="2"/>
      <c r="G45" s="13"/>
    </row>
    <row r="46" spans="2:7" ht="19" customHeight="1" x14ac:dyDescent="0.4">
      <c r="B46" s="31"/>
      <c r="D46" s="68"/>
    </row>
    <row r="47" spans="2:7" ht="19" customHeight="1" x14ac:dyDescent="0.4">
      <c r="B47" s="31"/>
      <c r="D47" s="68"/>
    </row>
    <row r="48" spans="2:7" ht="19" customHeight="1" x14ac:dyDescent="0.4">
      <c r="B48" s="31"/>
      <c r="D48" s="68"/>
    </row>
    <row r="49" spans="2:4" ht="19" customHeight="1" x14ac:dyDescent="0.4">
      <c r="B49" s="31"/>
      <c r="D49" s="68"/>
    </row>
    <row r="50" spans="2:4" ht="19" customHeight="1" x14ac:dyDescent="0.4">
      <c r="D50" s="68"/>
    </row>
  </sheetData>
  <mergeCells count="2">
    <mergeCell ref="F23:L23"/>
    <mergeCell ref="F18:L18"/>
  </mergeCells>
  <pageMargins left="0.25" right="0.25" top="0.75" bottom="0.75" header="0.3" footer="0.3"/>
  <pageSetup scale="50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864F-EBDF-4FF6-A60A-5BA6E8A53828}">
  <sheetPr>
    <pageSetUpPr fitToPage="1"/>
  </sheetPr>
  <dimension ref="B2:O34"/>
  <sheetViews>
    <sheetView showGridLines="0" topLeftCell="A8" zoomScale="75" workbookViewId="0">
      <selection activeCell="C31" sqref="C31"/>
    </sheetView>
  </sheetViews>
  <sheetFormatPr defaultColWidth="9.1484375" defaultRowHeight="21" x14ac:dyDescent="0.5"/>
  <cols>
    <col min="1" max="1" width="2.8984375" style="32" customWidth="1"/>
    <col min="2" max="2" width="9.1484375" style="32"/>
    <col min="3" max="4" width="23.25" style="32" bestFit="1" customWidth="1"/>
    <col min="5" max="5" width="23.1484375" style="32" bestFit="1" customWidth="1"/>
    <col min="6" max="6" width="9.1484375" style="32"/>
    <col min="7" max="7" width="6.1484375" style="32" customWidth="1"/>
    <col min="8" max="8" width="16.6484375" style="32" customWidth="1"/>
    <col min="9" max="16384" width="9.1484375" style="32"/>
  </cols>
  <sheetData>
    <row r="2" spans="2:15" ht="25" x14ac:dyDescent="0.5">
      <c r="B2" s="24" t="s">
        <v>116</v>
      </c>
    </row>
    <row r="3" spans="2:15" x14ac:dyDescent="0.5">
      <c r="B3" s="33" t="s">
        <v>41</v>
      </c>
      <c r="H3" s="1"/>
    </row>
    <row r="4" spans="2:15" x14ac:dyDescent="0.5">
      <c r="H4" s="1" t="s">
        <v>26</v>
      </c>
    </row>
    <row r="5" spans="2:15" x14ac:dyDescent="0.5">
      <c r="H5" s="1" t="s">
        <v>27</v>
      </c>
    </row>
    <row r="6" spans="2:15" x14ac:dyDescent="0.5">
      <c r="H6" s="1" t="s">
        <v>28</v>
      </c>
    </row>
    <row r="7" spans="2:15" x14ac:dyDescent="0.5">
      <c r="H7" s="1"/>
    </row>
    <row r="8" spans="2:15" x14ac:dyDescent="0.5">
      <c r="H8" s="1" t="s">
        <v>29</v>
      </c>
    </row>
    <row r="9" spans="2:15" x14ac:dyDescent="0.5">
      <c r="H9" s="1" t="s">
        <v>30</v>
      </c>
    </row>
    <row r="10" spans="2:15" x14ac:dyDescent="0.5">
      <c r="H10" s="1"/>
    </row>
    <row r="11" spans="2:15" x14ac:dyDescent="0.5">
      <c r="H11" s="1"/>
    </row>
    <row r="14" spans="2:15" x14ac:dyDescent="0.5">
      <c r="B14" s="1" t="s">
        <v>39</v>
      </c>
      <c r="C14" s="1"/>
      <c r="D14" s="2">
        <v>0.05</v>
      </c>
      <c r="E14" s="1"/>
      <c r="F14" s="1"/>
    </row>
    <row r="15" spans="2:15" x14ac:dyDescent="0.5">
      <c r="B15" s="1"/>
      <c r="C15" s="1"/>
      <c r="D15" s="1"/>
      <c r="E15" s="1"/>
      <c r="F15" s="1"/>
    </row>
    <row r="16" spans="2:15" x14ac:dyDescent="0.5">
      <c r="B16" s="56" t="s">
        <v>34</v>
      </c>
      <c r="C16" s="57" t="s">
        <v>35</v>
      </c>
      <c r="D16" s="57" t="s">
        <v>36</v>
      </c>
      <c r="E16" s="57" t="s">
        <v>37</v>
      </c>
      <c r="F16" s="1"/>
      <c r="H16" s="77" t="s">
        <v>90</v>
      </c>
      <c r="I16" s="77"/>
      <c r="J16" s="77"/>
      <c r="K16" s="77"/>
      <c r="L16" s="77"/>
      <c r="M16" s="77"/>
      <c r="N16" s="77"/>
      <c r="O16" s="77"/>
    </row>
    <row r="17" spans="2:9" x14ac:dyDescent="0.5">
      <c r="B17" s="1" t="s">
        <v>31</v>
      </c>
      <c r="C17" s="14">
        <v>-100000</v>
      </c>
      <c r="D17" s="14">
        <v>150000</v>
      </c>
      <c r="E17" s="38">
        <v>6</v>
      </c>
      <c r="F17" s="1"/>
      <c r="H17" s="13" t="s">
        <v>24</v>
      </c>
      <c r="I17" s="1" t="s">
        <v>113</v>
      </c>
    </row>
    <row r="18" spans="2:9" x14ac:dyDescent="0.5">
      <c r="B18" s="1" t="s">
        <v>32</v>
      </c>
      <c r="C18" s="14">
        <v>-175000</v>
      </c>
      <c r="D18" s="14">
        <v>179500</v>
      </c>
      <c r="E18" s="38">
        <v>4</v>
      </c>
      <c r="F18" s="14"/>
      <c r="H18" s="13" t="s">
        <v>108</v>
      </c>
      <c r="I18" s="1" t="s">
        <v>112</v>
      </c>
    </row>
    <row r="19" spans="2:9" x14ac:dyDescent="0.5">
      <c r="B19" s="1" t="s">
        <v>33</v>
      </c>
      <c r="C19" s="14">
        <v>-250000</v>
      </c>
      <c r="D19" s="14">
        <v>300000</v>
      </c>
      <c r="E19" s="38">
        <v>3</v>
      </c>
      <c r="F19" s="14"/>
    </row>
    <row r="20" spans="2:9" x14ac:dyDescent="0.5">
      <c r="B20" s="1"/>
      <c r="C20" s="14"/>
      <c r="D20" s="14"/>
      <c r="E20" s="14"/>
      <c r="F20" s="14"/>
    </row>
    <row r="21" spans="2:9" x14ac:dyDescent="0.5">
      <c r="B21" s="1"/>
      <c r="C21" s="1"/>
      <c r="D21" s="1"/>
      <c r="E21" s="1"/>
      <c r="F21" s="1"/>
    </row>
    <row r="22" spans="2:9" x14ac:dyDescent="0.5">
      <c r="B22" s="57" t="s">
        <v>38</v>
      </c>
      <c r="C22" s="57" t="s">
        <v>31</v>
      </c>
      <c r="D22" s="57" t="s">
        <v>32</v>
      </c>
      <c r="E22" s="57" t="s">
        <v>33</v>
      </c>
      <c r="F22" s="1"/>
    </row>
    <row r="23" spans="2:9" x14ac:dyDescent="0.5">
      <c r="B23" s="5">
        <v>0</v>
      </c>
      <c r="C23" s="18">
        <f>C17</f>
        <v>-100000</v>
      </c>
      <c r="D23" s="18">
        <f>C18</f>
        <v>-175000</v>
      </c>
      <c r="E23" s="18">
        <f>C19</f>
        <v>-250000</v>
      </c>
      <c r="F23" s="11" t="str">
        <f ca="1">_xlfn.FORMULATEXT(E23)</f>
        <v>=C19</v>
      </c>
    </row>
    <row r="24" spans="2:9" x14ac:dyDescent="0.5">
      <c r="B24" s="5">
        <v>1</v>
      </c>
      <c r="C24" s="18">
        <f>$D$17</f>
        <v>150000</v>
      </c>
      <c r="D24" s="18">
        <f>$D$18</f>
        <v>179500</v>
      </c>
      <c r="E24" s="18">
        <f>$D$19</f>
        <v>300000</v>
      </c>
      <c r="F24" s="11" t="str">
        <f t="shared" ref="F24:F30" ca="1" si="0">_xlfn.FORMULATEXT(E24)</f>
        <v>=$D$19</v>
      </c>
    </row>
    <row r="25" spans="2:9" x14ac:dyDescent="0.5">
      <c r="B25" s="5">
        <v>2</v>
      </c>
      <c r="C25" s="18">
        <f t="shared" ref="C25:C29" si="1">$D$17</f>
        <v>150000</v>
      </c>
      <c r="D25" s="18">
        <f t="shared" ref="D25:D27" si="2">$D$18</f>
        <v>179500</v>
      </c>
      <c r="E25" s="18">
        <f t="shared" ref="E25:E26" si="3">$D$19</f>
        <v>300000</v>
      </c>
      <c r="F25" s="11" t="str">
        <f t="shared" ca="1" si="0"/>
        <v>=$D$19</v>
      </c>
    </row>
    <row r="26" spans="2:9" x14ac:dyDescent="0.5">
      <c r="B26" s="5">
        <v>3</v>
      </c>
      <c r="C26" s="18">
        <f t="shared" si="1"/>
        <v>150000</v>
      </c>
      <c r="D26" s="18">
        <f t="shared" si="2"/>
        <v>179500</v>
      </c>
      <c r="E26" s="18">
        <f t="shared" si="3"/>
        <v>300000</v>
      </c>
      <c r="F26" s="11" t="str">
        <f t="shared" ca="1" si="0"/>
        <v>=$D$19</v>
      </c>
    </row>
    <row r="27" spans="2:9" x14ac:dyDescent="0.5">
      <c r="B27" s="5">
        <v>4</v>
      </c>
      <c r="C27" s="18">
        <f t="shared" si="1"/>
        <v>150000</v>
      </c>
      <c r="D27" s="18">
        <f t="shared" si="2"/>
        <v>179500</v>
      </c>
      <c r="E27" s="18">
        <v>0</v>
      </c>
      <c r="F27" s="11"/>
    </row>
    <row r="28" spans="2:9" x14ac:dyDescent="0.5">
      <c r="B28" s="5">
        <v>5</v>
      </c>
      <c r="C28" s="18">
        <f t="shared" si="1"/>
        <v>150000</v>
      </c>
      <c r="D28" s="18">
        <v>0</v>
      </c>
      <c r="E28" s="18">
        <v>0</v>
      </c>
      <c r="F28" s="11"/>
    </row>
    <row r="29" spans="2:9" ht="21.5" thickBot="1" x14ac:dyDescent="0.55000000000000004">
      <c r="B29" s="7">
        <v>6</v>
      </c>
      <c r="C29" s="58">
        <f t="shared" si="1"/>
        <v>150000</v>
      </c>
      <c r="D29" s="58">
        <v>0</v>
      </c>
      <c r="E29" s="58">
        <v>0</v>
      </c>
      <c r="F29" s="11"/>
    </row>
    <row r="30" spans="2:9" ht="21.5" thickTop="1" x14ac:dyDescent="0.5">
      <c r="B30" s="22" t="s">
        <v>24</v>
      </c>
      <c r="C30" s="20">
        <f>NPV($D$14,C24:C29)+C23</f>
        <v>661353.81009011692</v>
      </c>
      <c r="D30" s="20">
        <f>NPV($D$14,D24:D29)+D23</f>
        <v>461498.11549714359</v>
      </c>
      <c r="E30" s="20">
        <f t="shared" ref="E30" si="4">NPV($D$14,E24:E29)+E23</f>
        <v>566974.40881114337</v>
      </c>
      <c r="F30" s="11" t="str">
        <f t="shared" ca="1" si="0"/>
        <v>=NPV($D$14,E24:E29)+E23</v>
      </c>
    </row>
    <row r="31" spans="2:9" x14ac:dyDescent="0.5">
      <c r="B31" s="22" t="s">
        <v>40</v>
      </c>
      <c r="C31" s="59">
        <f>-PMT(D14,E17,C30)</f>
        <v>130298.25318898112</v>
      </c>
      <c r="D31" s="59">
        <f>-PMT(D14,E18,D30)</f>
        <v>130147.92929439398</v>
      </c>
      <c r="E31" s="59">
        <f>-PMT(D14,E19,E30)</f>
        <v>208197.8588421887</v>
      </c>
      <c r="F31" s="11"/>
    </row>
    <row r="32" spans="2:9" x14ac:dyDescent="0.5">
      <c r="B32" s="1"/>
      <c r="C32" s="26" t="str">
        <f ca="1">_xlfn.FORMULATEXT(C31)</f>
        <v>=-PMT(D14,E17,C30)</v>
      </c>
      <c r="D32" s="26" t="str">
        <f t="shared" ref="D32:E32" ca="1" si="5">_xlfn.FORMULATEXT(D31)</f>
        <v>=-PMT(D14,E18,D30)</v>
      </c>
      <c r="E32" s="26" t="str">
        <f t="shared" ca="1" si="5"/>
        <v>=-PMT(D14,E19,E30)</v>
      </c>
      <c r="F32" s="1"/>
    </row>
    <row r="33" spans="2:7" x14ac:dyDescent="0.5">
      <c r="B33" s="32" t="s">
        <v>120</v>
      </c>
      <c r="C33" s="72">
        <f>_xlfn.RANK.EQ(C31,$C$31:$E$31)</f>
        <v>2</v>
      </c>
      <c r="D33" s="72">
        <f t="shared" ref="D33:E33" si="6">_xlfn.RANK.EQ(D31,$C$31:$E$31)</f>
        <v>3</v>
      </c>
      <c r="E33" s="72">
        <f t="shared" si="6"/>
        <v>1</v>
      </c>
    </row>
    <row r="34" spans="2:7" x14ac:dyDescent="0.5">
      <c r="C34" s="26" t="str">
        <f ca="1">_xlfn.FORMULATEXT(C33)</f>
        <v>=RANK.EQ(C31,$C$31:$E$31)</v>
      </c>
      <c r="D34" s="26" t="str">
        <f t="shared" ref="D34:E34" ca="1" si="7">_xlfn.FORMULATEXT(D33)</f>
        <v>=RANK.EQ(D31,$C$31:$E$31)</v>
      </c>
      <c r="E34" s="26" t="str">
        <f t="shared" ca="1" si="7"/>
        <v>=RANK.EQ(E31,$C$31:$E$31)</v>
      </c>
      <c r="G34" s="75">
        <f>-PMT(D14,E17,C30)</f>
        <v>130298.25318898112</v>
      </c>
    </row>
  </sheetData>
  <mergeCells count="1">
    <mergeCell ref="H16:O16"/>
  </mergeCells>
  <conditionalFormatting sqref="C31:E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scale="46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17BA-70B8-4946-A453-D2504543AE36}">
  <sheetPr>
    <pageSetUpPr fitToPage="1"/>
  </sheetPr>
  <dimension ref="B2:R51"/>
  <sheetViews>
    <sheetView showGridLines="0" topLeftCell="A30" workbookViewId="0">
      <selection activeCell="C21" sqref="C21"/>
    </sheetView>
  </sheetViews>
  <sheetFormatPr defaultColWidth="9.1484375" defaultRowHeight="20" x14ac:dyDescent="0.4"/>
  <cols>
    <col min="1" max="1" width="3.19921875" style="1" customWidth="1"/>
    <col min="2" max="2" width="27.8984375" style="1" customWidth="1"/>
    <col min="3" max="4" width="9.1484375" style="1"/>
    <col min="5" max="5" width="10.69921875" style="1" customWidth="1"/>
    <col min="6" max="10" width="9.1484375" style="1"/>
    <col min="11" max="11" width="11" style="1" bestFit="1" customWidth="1"/>
    <col min="12" max="16384" width="9.1484375" style="1"/>
  </cols>
  <sheetData>
    <row r="2" spans="2:18" ht="25" x14ac:dyDescent="0.5">
      <c r="B2" s="24" t="s">
        <v>116</v>
      </c>
      <c r="C2" s="35"/>
      <c r="D2" s="35"/>
      <c r="E2" s="35"/>
    </row>
    <row r="3" spans="2:18" x14ac:dyDescent="0.4">
      <c r="B3" s="34" t="s">
        <v>42</v>
      </c>
    </row>
    <row r="5" spans="2:18" x14ac:dyDescent="0.4">
      <c r="B5" s="1" t="s">
        <v>43</v>
      </c>
      <c r="K5" s="77" t="s">
        <v>90</v>
      </c>
      <c r="L5" s="77"/>
      <c r="M5" s="77"/>
      <c r="N5" s="77"/>
      <c r="O5" s="77"/>
      <c r="P5" s="77"/>
      <c r="Q5" s="77"/>
      <c r="R5" s="77"/>
    </row>
    <row r="6" spans="2:18" x14ac:dyDescent="0.4">
      <c r="B6" s="1" t="s">
        <v>44</v>
      </c>
      <c r="K6" s="31" t="s">
        <v>110</v>
      </c>
      <c r="L6" s="1" t="s">
        <v>114</v>
      </c>
    </row>
    <row r="7" spans="2:18" x14ac:dyDescent="0.4">
      <c r="B7" s="1" t="s">
        <v>45</v>
      </c>
      <c r="K7" s="55" t="s">
        <v>108</v>
      </c>
      <c r="L7" s="1" t="s">
        <v>112</v>
      </c>
    </row>
    <row r="8" spans="2:18" x14ac:dyDescent="0.4">
      <c r="B8" s="1" t="s">
        <v>46</v>
      </c>
      <c r="K8" s="55" t="s">
        <v>109</v>
      </c>
      <c r="L8" s="1" t="s">
        <v>113</v>
      </c>
    </row>
    <row r="9" spans="2:18" x14ac:dyDescent="0.4">
      <c r="B9" s="1" t="s">
        <v>47</v>
      </c>
      <c r="K9" s="31"/>
    </row>
    <row r="11" spans="2:18" x14ac:dyDescent="0.4">
      <c r="B11" s="78" t="s">
        <v>48</v>
      </c>
      <c r="C11" s="78"/>
    </row>
    <row r="12" spans="2:18" x14ac:dyDescent="0.4">
      <c r="B12" s="1" t="s">
        <v>49</v>
      </c>
      <c r="C12" s="14">
        <v>-0.1</v>
      </c>
    </row>
    <row r="13" spans="2:18" x14ac:dyDescent="0.4">
      <c r="B13" s="1" t="s">
        <v>52</v>
      </c>
      <c r="C13" s="36">
        <v>250</v>
      </c>
    </row>
    <row r="14" spans="2:18" x14ac:dyDescent="0.4">
      <c r="B14" s="1" t="s">
        <v>50</v>
      </c>
      <c r="C14" s="2">
        <v>0.08</v>
      </c>
    </row>
    <row r="15" spans="2:18" ht="20.5" x14ac:dyDescent="0.45">
      <c r="B15" s="1" t="s">
        <v>51</v>
      </c>
      <c r="C15" s="39">
        <f>C14/12</f>
        <v>6.6666666666666671E-3</v>
      </c>
      <c r="D15" s="11" t="str">
        <f ca="1">_xlfn.FORMULATEXT(C15)</f>
        <v>=C14/12</v>
      </c>
    </row>
    <row r="16" spans="2:18" x14ac:dyDescent="0.4">
      <c r="B16" s="1" t="s">
        <v>60</v>
      </c>
      <c r="C16" s="38">
        <v>1000</v>
      </c>
    </row>
    <row r="17" spans="2:6" x14ac:dyDescent="0.4">
      <c r="C17" s="38"/>
    </row>
    <row r="18" spans="2:6" x14ac:dyDescent="0.4">
      <c r="B18" s="78" t="s">
        <v>53</v>
      </c>
      <c r="C18" s="78"/>
    </row>
    <row r="19" spans="2:6" x14ac:dyDescent="0.4">
      <c r="B19" s="1" t="s">
        <v>54</v>
      </c>
      <c r="C19" s="18">
        <v>1</v>
      </c>
    </row>
    <row r="20" spans="2:6" x14ac:dyDescent="0.4">
      <c r="B20" s="1" t="s">
        <v>55</v>
      </c>
      <c r="C20" s="63">
        <v>1000</v>
      </c>
    </row>
    <row r="21" spans="2:6" x14ac:dyDescent="0.4">
      <c r="B21" s="1" t="s">
        <v>56</v>
      </c>
      <c r="C21" s="63">
        <v>100</v>
      </c>
    </row>
    <row r="22" spans="2:6" ht="20.5" x14ac:dyDescent="0.45">
      <c r="B22" s="1" t="s">
        <v>57</v>
      </c>
      <c r="C22" s="73">
        <f>C20/$C$13</f>
        <v>4</v>
      </c>
      <c r="D22" s="11" t="str">
        <f ca="1">_xlfn.FORMULATEXT(C22)</f>
        <v>=C20/$C$13</v>
      </c>
      <c r="F22" s="40" t="s">
        <v>66</v>
      </c>
    </row>
    <row r="23" spans="2:6" ht="20.5" x14ac:dyDescent="0.45">
      <c r="B23" s="1" t="s">
        <v>58</v>
      </c>
      <c r="C23" s="18">
        <f>$C$13*$C$12*C21/C16</f>
        <v>-2.5</v>
      </c>
      <c r="D23" s="11" t="str">
        <f ca="1">_xlfn.FORMULATEXT(C23)</f>
        <v>=$C$13*$C$12*C21/C16</v>
      </c>
      <c r="F23" s="40" t="s">
        <v>63</v>
      </c>
    </row>
    <row r="24" spans="2:6" ht="20.5" x14ac:dyDescent="0.45">
      <c r="B24" s="1" t="s">
        <v>59</v>
      </c>
      <c r="C24" s="18">
        <f>PV($C$15,C22,-C23)-C19</f>
        <v>-10.835529903433429</v>
      </c>
      <c r="D24" s="11" t="str">
        <f ca="1">_xlfn.FORMULATEXT(C24)</f>
        <v>=PV($C$15,C22,-C23)-C19</v>
      </c>
      <c r="F24" s="40" t="s">
        <v>64</v>
      </c>
    </row>
    <row r="25" spans="2:6" ht="20.5" x14ac:dyDescent="0.45">
      <c r="B25" s="1" t="s">
        <v>40</v>
      </c>
      <c r="C25" s="74">
        <f>PMT($C$15,C22,-C24)</f>
        <v>-2.7541805092908187</v>
      </c>
      <c r="D25" s="11" t="str">
        <f ca="1">_xlfn.FORMULATEXT(C25)</f>
        <v>=PMT($C$15,C22,-C24)</v>
      </c>
      <c r="F25" s="40" t="s">
        <v>65</v>
      </c>
    </row>
    <row r="26" spans="2:6" x14ac:dyDescent="0.4">
      <c r="C26" s="13"/>
    </row>
    <row r="27" spans="2:6" x14ac:dyDescent="0.4">
      <c r="B27" s="78" t="s">
        <v>61</v>
      </c>
      <c r="C27" s="78"/>
    </row>
    <row r="28" spans="2:6" x14ac:dyDescent="0.4">
      <c r="B28" s="1" t="s">
        <v>54</v>
      </c>
      <c r="C28" s="64">
        <v>5</v>
      </c>
    </row>
    <row r="29" spans="2:6" x14ac:dyDescent="0.4">
      <c r="B29" s="1" t="s">
        <v>55</v>
      </c>
      <c r="C29" s="65">
        <v>10000</v>
      </c>
    </row>
    <row r="30" spans="2:6" x14ac:dyDescent="0.4">
      <c r="B30" s="1" t="s">
        <v>56</v>
      </c>
      <c r="C30" s="65">
        <v>15</v>
      </c>
    </row>
    <row r="31" spans="2:6" ht="20.5" x14ac:dyDescent="0.45">
      <c r="B31" s="1" t="s">
        <v>57</v>
      </c>
      <c r="C31" s="73">
        <f>C29/$C$13</f>
        <v>40</v>
      </c>
      <c r="D31" s="11" t="str">
        <f ca="1">_xlfn.FORMULATEXT(C31)</f>
        <v>=C29/$C$13</v>
      </c>
      <c r="F31" s="40" t="s">
        <v>66</v>
      </c>
    </row>
    <row r="32" spans="2:6" ht="20.5" x14ac:dyDescent="0.45">
      <c r="B32" s="1" t="s">
        <v>58</v>
      </c>
      <c r="C32" s="18">
        <f>$C$13*$C$12*C30/C16</f>
        <v>-0.375</v>
      </c>
      <c r="D32" s="11" t="str">
        <f ca="1">_xlfn.FORMULATEXT(C32)</f>
        <v>=$C$13*$C$12*C30/C16</v>
      </c>
      <c r="F32" s="40" t="s">
        <v>63</v>
      </c>
    </row>
    <row r="33" spans="2:6" ht="20.5" x14ac:dyDescent="0.45">
      <c r="B33" s="1" t="s">
        <v>59</v>
      </c>
      <c r="C33" s="18">
        <f>PV($C$15,$C$31,-C32)-C28</f>
        <v>-18.128387034451645</v>
      </c>
      <c r="D33" s="11" t="str">
        <f ca="1">_xlfn.FORMULATEXT(C33)</f>
        <v>=PV($C$15,$C$31,-C32)-C28</v>
      </c>
      <c r="F33" s="40" t="s">
        <v>64</v>
      </c>
    </row>
    <row r="34" spans="2:6" ht="20.5" x14ac:dyDescent="0.45">
      <c r="B34" s="1" t="s">
        <v>40</v>
      </c>
      <c r="C34" s="74">
        <f>PMT($C$15,$C$31,-C33)</f>
        <v>-0.51782028668712743</v>
      </c>
      <c r="D34" s="11" t="str">
        <f ca="1">_xlfn.FORMULATEXT(C34)</f>
        <v>=PMT($C$15,$C$31,-C33)</v>
      </c>
      <c r="F34" s="40" t="s">
        <v>65</v>
      </c>
    </row>
    <row r="36" spans="2:6" x14ac:dyDescent="0.4">
      <c r="B36" s="37" t="s">
        <v>62</v>
      </c>
      <c r="C36" s="62">
        <f>C34</f>
        <v>-0.51782028668712743</v>
      </c>
    </row>
    <row r="37" spans="2:6" x14ac:dyDescent="0.4">
      <c r="B37" s="38">
        <v>100</v>
      </c>
      <c r="C37" s="18">
        <f t="dataTable" ref="C37:C48" dt2D="0" dtr="0" r1="C29"/>
        <v>-12.93329457353388</v>
      </c>
    </row>
    <row r="38" spans="2:6" x14ac:dyDescent="0.4">
      <c r="B38" s="38">
        <v>500</v>
      </c>
      <c r="C38" s="18">
        <v>-2.9000276854927995</v>
      </c>
    </row>
    <row r="39" spans="2:6" x14ac:dyDescent="0.4">
      <c r="B39" s="38">
        <v>1000</v>
      </c>
      <c r="C39" s="18">
        <v>-1.6459025464541894</v>
      </c>
    </row>
    <row r="40" spans="2:6" x14ac:dyDescent="0.4">
      <c r="B40" s="38">
        <v>2000</v>
      </c>
      <c r="C40" s="18">
        <v>-1.0188953424205045</v>
      </c>
    </row>
    <row r="41" spans="2:6" x14ac:dyDescent="0.4">
      <c r="B41" s="38">
        <v>3000</v>
      </c>
      <c r="C41" s="18">
        <v>-0.8099421454271023</v>
      </c>
    </row>
    <row r="42" spans="2:6" x14ac:dyDescent="0.4">
      <c r="B42" s="38">
        <v>4000</v>
      </c>
      <c r="C42" s="18">
        <v>-0.70550243716338912</v>
      </c>
    </row>
    <row r="43" spans="2:6" x14ac:dyDescent="0.4">
      <c r="B43" s="38">
        <v>5000</v>
      </c>
      <c r="C43" s="18">
        <v>-0.64286810980488363</v>
      </c>
    </row>
    <row r="44" spans="2:6" x14ac:dyDescent="0.4">
      <c r="B44" s="38">
        <v>6000</v>
      </c>
      <c r="C44" s="18">
        <v>-0.60113645728091802</v>
      </c>
    </row>
    <row r="45" spans="2:6" x14ac:dyDescent="0.4">
      <c r="B45" s="38">
        <v>7000</v>
      </c>
      <c r="C45" s="18">
        <v>-0.57134917402865459</v>
      </c>
    </row>
    <row r="46" spans="2:6" x14ac:dyDescent="0.4">
      <c r="B46" s="38">
        <v>8000</v>
      </c>
      <c r="C46" s="18">
        <v>-0.54902710468289317</v>
      </c>
    </row>
    <row r="47" spans="2:6" x14ac:dyDescent="0.4">
      <c r="B47" s="38">
        <v>9000</v>
      </c>
      <c r="C47" s="18">
        <v>-0.53168182730715141</v>
      </c>
    </row>
    <row r="48" spans="2:6" x14ac:dyDescent="0.4">
      <c r="B48" s="38">
        <v>10000</v>
      </c>
      <c r="C48" s="18">
        <v>-0.51782028668712743</v>
      </c>
    </row>
    <row r="51" spans="2:4" ht="20.5" x14ac:dyDescent="0.45">
      <c r="B51" s="37" t="s">
        <v>67</v>
      </c>
      <c r="C51" s="41" t="str">
        <f>IF(C34&gt;C25,"CFLs","Incandescent")</f>
        <v>CFLs</v>
      </c>
      <c r="D51" s="11" t="str">
        <f ca="1">_xlfn.FORMULATEXT(C51)</f>
        <v>=IF(C34&gt;C25,"CFLs","Incandescent")</v>
      </c>
    </row>
  </sheetData>
  <mergeCells count="4">
    <mergeCell ref="B11:C11"/>
    <mergeCell ref="B18:C18"/>
    <mergeCell ref="B27:C27"/>
    <mergeCell ref="K5:R5"/>
  </mergeCells>
  <pageMargins left="0.25" right="0.25" top="0.75" bottom="0.75" header="0.3" footer="0.3"/>
  <pageSetup scale="2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0583-DC78-4E92-ABE7-45F4D75FC79B}">
  <sheetPr>
    <pageSetUpPr fitToPage="1"/>
  </sheetPr>
  <dimension ref="B1:M128"/>
  <sheetViews>
    <sheetView showGridLines="0" tabSelected="1" topLeftCell="A20" zoomScale="76" workbookViewId="0">
      <selection activeCell="D32" sqref="D32"/>
    </sheetView>
  </sheetViews>
  <sheetFormatPr defaultRowHeight="26" x14ac:dyDescent="0.6"/>
  <cols>
    <col min="1" max="1" width="1.34765625" customWidth="1"/>
    <col min="2" max="2" width="11.19921875" customWidth="1"/>
    <col min="3" max="3" width="10.69921875" bestFit="1" customWidth="1"/>
    <col min="4" max="4" width="10.19921875" customWidth="1"/>
    <col min="5" max="5" width="10.34765625" customWidth="1"/>
    <col min="9" max="9" width="13.796875" customWidth="1"/>
    <col min="13" max="13" width="12.69921875" customWidth="1"/>
  </cols>
  <sheetData>
    <row r="1" spans="2:5" ht="18" customHeight="1" x14ac:dyDescent="0.6"/>
    <row r="2" spans="2:5" x14ac:dyDescent="0.6">
      <c r="B2" s="24" t="s">
        <v>118</v>
      </c>
    </row>
    <row r="3" spans="2:5" x14ac:dyDescent="0.6">
      <c r="B3" s="34" t="s">
        <v>42</v>
      </c>
    </row>
    <row r="4" spans="2:5" s="1" customFormat="1" ht="20" x14ac:dyDescent="0.4"/>
    <row r="5" spans="2:5" s="1" customFormat="1" ht="20" x14ac:dyDescent="0.4">
      <c r="B5" s="1" t="s">
        <v>69</v>
      </c>
    </row>
    <row r="6" spans="2:5" s="1" customFormat="1" ht="20" x14ac:dyDescent="0.4">
      <c r="B6" s="1" t="s">
        <v>68</v>
      </c>
    </row>
    <row r="7" spans="2:5" s="1" customFormat="1" ht="20" x14ac:dyDescent="0.4"/>
    <row r="8" spans="2:5" s="1" customFormat="1" ht="20" x14ac:dyDescent="0.4">
      <c r="B8" s="1" t="s">
        <v>70</v>
      </c>
    </row>
    <row r="9" spans="2:5" s="1" customFormat="1" ht="20" x14ac:dyDescent="0.4">
      <c r="B9" s="1" t="s">
        <v>71</v>
      </c>
    </row>
    <row r="10" spans="2:5" s="1" customFormat="1" ht="20.5" x14ac:dyDescent="0.45">
      <c r="B10" s="1" t="s">
        <v>74</v>
      </c>
    </row>
    <row r="11" spans="2:5" s="1" customFormat="1" ht="20" x14ac:dyDescent="0.4"/>
    <row r="12" spans="2:5" s="1" customFormat="1" ht="20" x14ac:dyDescent="0.4">
      <c r="B12" s="1" t="s">
        <v>72</v>
      </c>
    </row>
    <row r="13" spans="2:5" s="1" customFormat="1" ht="20" x14ac:dyDescent="0.4"/>
    <row r="14" spans="2:5" s="1" customFormat="1" ht="20.5" x14ac:dyDescent="0.45">
      <c r="B14" s="11" t="s">
        <v>73</v>
      </c>
      <c r="C14" s="11"/>
      <c r="D14" s="11"/>
      <c r="E14" s="11"/>
    </row>
    <row r="15" spans="2:5" s="1" customFormat="1" ht="20" x14ac:dyDescent="0.4"/>
    <row r="16" spans="2:5" s="1" customFormat="1" ht="20" x14ac:dyDescent="0.4">
      <c r="B16" s="1" t="s">
        <v>75</v>
      </c>
      <c r="C16" s="42">
        <v>0.1</v>
      </c>
    </row>
    <row r="17" spans="2:13" s="1" customFormat="1" ht="20" x14ac:dyDescent="0.4"/>
    <row r="18" spans="2:13" s="1" customFormat="1" ht="20" x14ac:dyDescent="0.4">
      <c r="B18" s="37" t="s">
        <v>76</v>
      </c>
      <c r="C18" s="17" t="s">
        <v>2</v>
      </c>
      <c r="D18" s="17" t="s">
        <v>3</v>
      </c>
      <c r="E18" s="17" t="s">
        <v>77</v>
      </c>
      <c r="G18" s="77" t="s">
        <v>90</v>
      </c>
      <c r="H18" s="77"/>
      <c r="I18" s="77"/>
      <c r="J18" s="77"/>
      <c r="K18" s="77"/>
      <c r="L18" s="77"/>
      <c r="M18" s="77"/>
    </row>
    <row r="19" spans="2:13" s="1" customFormat="1" ht="20" x14ac:dyDescent="0.4">
      <c r="B19" s="5">
        <v>0</v>
      </c>
      <c r="C19" s="4">
        <v>-100000</v>
      </c>
      <c r="D19" s="4">
        <v>-120000</v>
      </c>
      <c r="E19" s="4">
        <v>-150000</v>
      </c>
      <c r="G19" s="13" t="s">
        <v>24</v>
      </c>
      <c r="H19" s="1" t="s">
        <v>113</v>
      </c>
    </row>
    <row r="20" spans="2:13" s="1" customFormat="1" ht="20" x14ac:dyDescent="0.4">
      <c r="B20" s="5">
        <v>1</v>
      </c>
      <c r="C20" s="4">
        <v>25000</v>
      </c>
      <c r="D20" s="4">
        <v>50000</v>
      </c>
      <c r="E20" s="4">
        <v>85000</v>
      </c>
      <c r="G20" s="13" t="s">
        <v>111</v>
      </c>
      <c r="H20" s="1" t="s">
        <v>115</v>
      </c>
    </row>
    <row r="21" spans="2:13" s="1" customFormat="1" ht="20" x14ac:dyDescent="0.4">
      <c r="B21" s="5">
        <v>2</v>
      </c>
      <c r="C21" s="4">
        <v>35000</v>
      </c>
      <c r="D21" s="4">
        <v>50000</v>
      </c>
      <c r="E21" s="4">
        <v>75000</v>
      </c>
    </row>
    <row r="22" spans="2:13" s="1" customFormat="1" ht="20" x14ac:dyDescent="0.4">
      <c r="B22" s="5">
        <v>3</v>
      </c>
      <c r="C22" s="4">
        <v>50000</v>
      </c>
      <c r="D22" s="4">
        <v>50000</v>
      </c>
      <c r="E22" s="4">
        <v>60000</v>
      </c>
    </row>
    <row r="23" spans="2:13" s="1" customFormat="1" ht="20" x14ac:dyDescent="0.4">
      <c r="B23" s="5">
        <v>4</v>
      </c>
      <c r="C23" s="4">
        <v>50000</v>
      </c>
      <c r="D23" s="4">
        <v>50000</v>
      </c>
      <c r="E23" s="4">
        <v>50000</v>
      </c>
    </row>
    <row r="24" spans="2:13" s="1" customFormat="1" ht="20.5" thickBot="1" x14ac:dyDescent="0.45">
      <c r="B24" s="7">
        <v>5</v>
      </c>
      <c r="C24" s="8">
        <v>50000</v>
      </c>
      <c r="D24" s="8">
        <v>50000</v>
      </c>
      <c r="E24" s="8">
        <v>30000</v>
      </c>
    </row>
    <row r="25" spans="2:13" s="1" customFormat="1" ht="21" thickTop="1" x14ac:dyDescent="0.45">
      <c r="B25" s="22" t="s">
        <v>24</v>
      </c>
      <c r="C25" s="20">
        <f>NPV($C$16,C20:C24)+C19</f>
        <v>54415.371528273623</v>
      </c>
      <c r="D25" s="20">
        <f t="shared" ref="D25:E25" si="0">NPV($C$16,D20:D24)+D19</f>
        <v>69539.338470422343</v>
      </c>
      <c r="E25" s="20">
        <f t="shared" si="0"/>
        <v>87113.398861230235</v>
      </c>
      <c r="F25" s="11" t="str">
        <f ca="1">_xlfn.FORMULATEXT(E25)</f>
        <v>=NPV($C$16,E20:E24)+E19</v>
      </c>
    </row>
    <row r="26" spans="2:13" s="1" customFormat="1" ht="20" x14ac:dyDescent="0.4"/>
    <row r="27" spans="2:13" s="1" customFormat="1" ht="20" x14ac:dyDescent="0.4"/>
    <row r="28" spans="2:13" s="1" customFormat="1" ht="20" x14ac:dyDescent="0.4">
      <c r="B28" s="1" t="s">
        <v>86</v>
      </c>
    </row>
    <row r="29" spans="2:13" s="1" customFormat="1" ht="20" x14ac:dyDescent="0.4">
      <c r="B29" s="1" t="s">
        <v>78</v>
      </c>
    </row>
    <row r="30" spans="2:13" s="1" customFormat="1" ht="20" x14ac:dyDescent="0.4"/>
    <row r="31" spans="2:13" s="1" customFormat="1" ht="60" x14ac:dyDescent="0.4">
      <c r="B31" s="17" t="s">
        <v>79</v>
      </c>
      <c r="C31" s="16" t="s">
        <v>83</v>
      </c>
      <c r="D31" s="16" t="s">
        <v>84</v>
      </c>
      <c r="E31" s="37" t="s">
        <v>85</v>
      </c>
      <c r="F31" s="66" t="s">
        <v>88</v>
      </c>
      <c r="G31" s="37" t="s">
        <v>85</v>
      </c>
    </row>
    <row r="32" spans="2:13" s="1" customFormat="1" ht="20.5" x14ac:dyDescent="0.45">
      <c r="B32" s="22" t="s">
        <v>80</v>
      </c>
      <c r="C32" s="43">
        <v>30</v>
      </c>
      <c r="D32" s="18">
        <f>C25/C32</f>
        <v>1813.8457176091208</v>
      </c>
      <c r="E32" s="11" t="str">
        <f t="shared" ref="E32:E34" ca="1" si="1">_xlfn.FORMULATEXT(D32)</f>
        <v>=C25/C32</v>
      </c>
      <c r="F32" s="41">
        <f>_xlfn.RANK.EQ(D32,$D$32:$D$34)</f>
        <v>2</v>
      </c>
      <c r="G32" s="11" t="str">
        <f t="shared" ref="G32:G34" ca="1" si="2">_xlfn.FORMULATEXT(F32)</f>
        <v>=RANK.EQ(D32,$D$32:$D$34)</v>
      </c>
    </row>
    <row r="33" spans="2:7" s="1" customFormat="1" ht="20.5" x14ac:dyDescent="0.45">
      <c r="B33" s="22" t="s">
        <v>81</v>
      </c>
      <c r="C33" s="43">
        <v>20</v>
      </c>
      <c r="D33" s="18">
        <f>D25/C33</f>
        <v>3476.9669235211172</v>
      </c>
      <c r="E33" s="11" t="str">
        <f t="shared" ca="1" si="1"/>
        <v>=D25/C33</v>
      </c>
      <c r="F33" s="41">
        <f t="shared" ref="F33:F34" si="3">_xlfn.RANK.EQ(D33,$D$32:$D$34)</f>
        <v>1</v>
      </c>
      <c r="G33" s="11" t="str">
        <f t="shared" ca="1" si="2"/>
        <v>=RANK.EQ(D33,$D$32:$D$34)</v>
      </c>
    </row>
    <row r="34" spans="2:7" s="1" customFormat="1" ht="20.5" x14ac:dyDescent="0.45">
      <c r="B34" s="22" t="s">
        <v>82</v>
      </c>
      <c r="C34" s="43">
        <v>50</v>
      </c>
      <c r="D34" s="18">
        <f>E25/C34</f>
        <v>1742.2679772246047</v>
      </c>
      <c r="E34" s="11" t="str">
        <f t="shared" ca="1" si="1"/>
        <v>=E25/C34</v>
      </c>
      <c r="F34" s="41">
        <f t="shared" si="3"/>
        <v>3</v>
      </c>
      <c r="G34" s="11" t="str">
        <f t="shared" ca="1" si="2"/>
        <v>=RANK.EQ(D34,$D$32:$D$34)</v>
      </c>
    </row>
    <row r="35" spans="2:7" s="1" customFormat="1" ht="20" x14ac:dyDescent="0.4"/>
    <row r="36" spans="2:7" s="1" customFormat="1" ht="20" x14ac:dyDescent="0.4"/>
    <row r="37" spans="2:7" s="1" customFormat="1" ht="20" x14ac:dyDescent="0.4">
      <c r="B37" s="1" t="s">
        <v>89</v>
      </c>
    </row>
    <row r="38" spans="2:7" s="1" customFormat="1" ht="20" x14ac:dyDescent="0.4"/>
    <row r="39" spans="2:7" s="1" customFormat="1" ht="60" x14ac:dyDescent="0.4">
      <c r="B39" s="17" t="s">
        <v>79</v>
      </c>
      <c r="C39" s="16" t="s">
        <v>35</v>
      </c>
      <c r="D39" s="16" t="s">
        <v>87</v>
      </c>
      <c r="E39" s="37" t="s">
        <v>85</v>
      </c>
      <c r="F39" s="17" t="s">
        <v>88</v>
      </c>
      <c r="G39" s="37" t="s">
        <v>85</v>
      </c>
    </row>
    <row r="40" spans="2:7" s="1" customFormat="1" ht="20.5" x14ac:dyDescent="0.45">
      <c r="B40" s="22" t="s">
        <v>80</v>
      </c>
      <c r="C40" s="21">
        <f>C19</f>
        <v>-100000</v>
      </c>
      <c r="D40" s="44">
        <f>C25/-C40</f>
        <v>0.54415371528273626</v>
      </c>
      <c r="E40" s="11" t="str">
        <f t="shared" ref="E40:E42" ca="1" si="4">_xlfn.FORMULATEXT(D40)</f>
        <v>=C25/-C40</v>
      </c>
      <c r="F40" s="41">
        <f>_xlfn.RANK.EQ(D40,$D$40:$D$42)</f>
        <v>3</v>
      </c>
      <c r="G40" s="11" t="str">
        <f t="shared" ref="G40:G42" ca="1" si="5">_xlfn.FORMULATEXT(F40)</f>
        <v>=RANK.EQ(D40,$D$40:$D$42)</v>
      </c>
    </row>
    <row r="41" spans="2:7" s="1" customFormat="1" ht="20.5" x14ac:dyDescent="0.45">
      <c r="B41" s="22" t="s">
        <v>81</v>
      </c>
      <c r="C41" s="21">
        <f>D19</f>
        <v>-120000</v>
      </c>
      <c r="D41" s="44">
        <f>D25/-C41</f>
        <v>0.57949448725351949</v>
      </c>
      <c r="E41" s="11" t="str">
        <f t="shared" ca="1" si="4"/>
        <v>=D25/-C41</v>
      </c>
      <c r="F41" s="41">
        <f t="shared" ref="F41:F42" si="6">_xlfn.RANK.EQ(D41,$D$40:$D$42)</f>
        <v>2</v>
      </c>
      <c r="G41" s="11" t="str">
        <f t="shared" ca="1" si="5"/>
        <v>=RANK.EQ(D41,$D$40:$D$42)</v>
      </c>
    </row>
    <row r="42" spans="2:7" s="1" customFormat="1" ht="20.5" x14ac:dyDescent="0.45">
      <c r="B42" s="22" t="s">
        <v>82</v>
      </c>
      <c r="C42" s="21">
        <f>E19</f>
        <v>-150000</v>
      </c>
      <c r="D42" s="44">
        <f>E25/-C42</f>
        <v>0.58075599240820153</v>
      </c>
      <c r="E42" s="11" t="str">
        <f t="shared" ca="1" si="4"/>
        <v>=E25/-C42</v>
      </c>
      <c r="F42" s="41">
        <f t="shared" si="6"/>
        <v>1</v>
      </c>
      <c r="G42" s="11" t="str">
        <f t="shared" ca="1" si="5"/>
        <v>=RANK.EQ(D42,$D$40:$D$42)</v>
      </c>
    </row>
    <row r="43" spans="2:7" s="1" customFormat="1" ht="20" x14ac:dyDescent="0.4"/>
    <row r="44" spans="2:7" s="1" customFormat="1" ht="20" x14ac:dyDescent="0.4"/>
    <row r="45" spans="2:7" s="1" customFormat="1" ht="20" x14ac:dyDescent="0.4"/>
    <row r="46" spans="2:7" s="1" customFormat="1" ht="20" x14ac:dyDescent="0.4"/>
    <row r="47" spans="2:7" s="1" customFormat="1" ht="20" x14ac:dyDescent="0.4"/>
    <row r="48" spans="2:7" s="1" customFormat="1" ht="20" x14ac:dyDescent="0.4"/>
    <row r="49" s="1" customFormat="1" ht="20" x14ac:dyDescent="0.4"/>
    <row r="50" s="1" customFormat="1" ht="20" x14ac:dyDescent="0.4"/>
    <row r="51" s="1" customFormat="1" ht="20" x14ac:dyDescent="0.4"/>
    <row r="52" s="1" customFormat="1" ht="20" x14ac:dyDescent="0.4"/>
    <row r="53" s="1" customFormat="1" ht="20" x14ac:dyDescent="0.4"/>
    <row r="54" s="1" customFormat="1" ht="20" x14ac:dyDescent="0.4"/>
    <row r="55" s="1" customFormat="1" ht="20" x14ac:dyDescent="0.4"/>
    <row r="56" s="1" customFormat="1" ht="20" x14ac:dyDescent="0.4"/>
    <row r="57" s="1" customFormat="1" ht="20" x14ac:dyDescent="0.4"/>
    <row r="58" s="1" customFormat="1" ht="20" x14ac:dyDescent="0.4"/>
    <row r="59" s="1" customFormat="1" ht="20" x14ac:dyDescent="0.4"/>
    <row r="60" s="1" customFormat="1" ht="20" x14ac:dyDescent="0.4"/>
    <row r="61" s="1" customFormat="1" ht="20" x14ac:dyDescent="0.4"/>
    <row r="62" s="1" customFormat="1" ht="20" x14ac:dyDescent="0.4"/>
    <row r="63" s="1" customFormat="1" ht="20" x14ac:dyDescent="0.4"/>
    <row r="64" s="1" customFormat="1" ht="20" x14ac:dyDescent="0.4"/>
    <row r="65" s="1" customFormat="1" ht="20" x14ac:dyDescent="0.4"/>
    <row r="66" s="1" customFormat="1" ht="20" x14ac:dyDescent="0.4"/>
    <row r="67" s="1" customFormat="1" ht="20" x14ac:dyDescent="0.4"/>
    <row r="68" s="1" customFormat="1" ht="20" x14ac:dyDescent="0.4"/>
    <row r="69" s="1" customFormat="1" ht="20" x14ac:dyDescent="0.4"/>
    <row r="70" s="1" customFormat="1" ht="20" x14ac:dyDescent="0.4"/>
    <row r="71" s="1" customFormat="1" ht="20" x14ac:dyDescent="0.4"/>
    <row r="72" s="1" customFormat="1" ht="20" x14ac:dyDescent="0.4"/>
    <row r="73" s="1" customFormat="1" ht="20" x14ac:dyDescent="0.4"/>
    <row r="74" s="1" customFormat="1" ht="20" x14ac:dyDescent="0.4"/>
    <row r="75" s="1" customFormat="1" ht="20" x14ac:dyDescent="0.4"/>
    <row r="76" s="1" customFormat="1" ht="20" x14ac:dyDescent="0.4"/>
    <row r="77" s="1" customFormat="1" ht="20" x14ac:dyDescent="0.4"/>
    <row r="78" s="1" customFormat="1" ht="20" x14ac:dyDescent="0.4"/>
    <row r="79" s="1" customFormat="1" ht="20" x14ac:dyDescent="0.4"/>
    <row r="80" s="1" customFormat="1" ht="20" x14ac:dyDescent="0.4"/>
    <row r="81" s="1" customFormat="1" ht="20" x14ac:dyDescent="0.4"/>
    <row r="82" s="1" customFormat="1" ht="20" x14ac:dyDescent="0.4"/>
    <row r="83" s="1" customFormat="1" ht="20" x14ac:dyDescent="0.4"/>
    <row r="84" s="1" customFormat="1" ht="20" x14ac:dyDescent="0.4"/>
    <row r="85" s="1" customFormat="1" ht="20" x14ac:dyDescent="0.4"/>
    <row r="86" s="1" customFormat="1" ht="20" x14ac:dyDescent="0.4"/>
    <row r="87" s="1" customFormat="1" ht="20" x14ac:dyDescent="0.4"/>
    <row r="88" s="1" customFormat="1" ht="20" x14ac:dyDescent="0.4"/>
    <row r="89" s="1" customFormat="1" ht="20" x14ac:dyDescent="0.4"/>
    <row r="90" s="1" customFormat="1" ht="20" x14ac:dyDescent="0.4"/>
    <row r="91" s="1" customFormat="1" ht="20" x14ac:dyDescent="0.4"/>
    <row r="92" s="1" customFormat="1" ht="20" x14ac:dyDescent="0.4"/>
    <row r="93" s="1" customFormat="1" ht="20" x14ac:dyDescent="0.4"/>
    <row r="94" s="1" customFormat="1" ht="20" x14ac:dyDescent="0.4"/>
    <row r="95" s="1" customFormat="1" ht="20" x14ac:dyDescent="0.4"/>
    <row r="96" s="1" customFormat="1" ht="20" x14ac:dyDescent="0.4"/>
    <row r="97" s="1" customFormat="1" ht="20" x14ac:dyDescent="0.4"/>
    <row r="98" s="1" customFormat="1" ht="20" x14ac:dyDescent="0.4"/>
    <row r="99" s="1" customFormat="1" ht="20" x14ac:dyDescent="0.4"/>
    <row r="100" s="1" customFormat="1" ht="20" x14ac:dyDescent="0.4"/>
    <row r="101" s="1" customFormat="1" ht="20" x14ac:dyDescent="0.4"/>
    <row r="102" s="1" customFormat="1" ht="20" x14ac:dyDescent="0.4"/>
    <row r="103" s="1" customFormat="1" ht="20" x14ac:dyDescent="0.4"/>
    <row r="104" s="1" customFormat="1" ht="20" x14ac:dyDescent="0.4"/>
    <row r="105" s="1" customFormat="1" ht="20" x14ac:dyDescent="0.4"/>
    <row r="106" s="1" customFormat="1" ht="20" x14ac:dyDescent="0.4"/>
    <row r="107" s="1" customFormat="1" ht="20" x14ac:dyDescent="0.4"/>
    <row r="108" s="1" customFormat="1" ht="20" x14ac:dyDescent="0.4"/>
    <row r="109" s="1" customFormat="1" ht="20" x14ac:dyDescent="0.4"/>
    <row r="110" s="1" customFormat="1" ht="20" x14ac:dyDescent="0.4"/>
    <row r="111" s="1" customFormat="1" ht="20" x14ac:dyDescent="0.4"/>
    <row r="112" s="1" customFormat="1" ht="20" x14ac:dyDescent="0.4"/>
    <row r="113" s="1" customFormat="1" ht="20" x14ac:dyDescent="0.4"/>
    <row r="114" s="1" customFormat="1" ht="20" x14ac:dyDescent="0.4"/>
    <row r="115" s="1" customFormat="1" ht="20" x14ac:dyDescent="0.4"/>
    <row r="116" s="1" customFormat="1" ht="20" x14ac:dyDescent="0.4"/>
    <row r="117" s="1" customFormat="1" ht="20" x14ac:dyDescent="0.4"/>
    <row r="118" s="1" customFormat="1" ht="20" x14ac:dyDescent="0.4"/>
    <row r="119" s="1" customFormat="1" ht="20" x14ac:dyDescent="0.4"/>
    <row r="120" s="1" customFormat="1" ht="20" x14ac:dyDescent="0.4"/>
    <row r="121" s="1" customFormat="1" ht="20" x14ac:dyDescent="0.4"/>
    <row r="122" s="1" customFormat="1" ht="20" x14ac:dyDescent="0.4"/>
    <row r="123" s="1" customFormat="1" ht="20" x14ac:dyDescent="0.4"/>
    <row r="124" s="1" customFormat="1" ht="20" x14ac:dyDescent="0.4"/>
    <row r="125" s="1" customFormat="1" ht="20" x14ac:dyDescent="0.4"/>
    <row r="126" s="1" customFormat="1" ht="20" x14ac:dyDescent="0.4"/>
    <row r="127" s="1" customFormat="1" ht="20" x14ac:dyDescent="0.4"/>
    <row r="128" s="1" customFormat="1" ht="20" x14ac:dyDescent="0.4"/>
  </sheetData>
  <mergeCells count="1">
    <mergeCell ref="G18:M18"/>
  </mergeCells>
  <conditionalFormatting sqref="D40:D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:D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scale="5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IRR v NPV</vt:lpstr>
      <vt:lpstr>Non-Conventional CF</vt:lpstr>
      <vt:lpstr>EAC</vt:lpstr>
      <vt:lpstr>EAC Case Study</vt:lpstr>
      <vt:lpstr>Profitability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Spicer</dc:creator>
  <cp:lastModifiedBy>David Corcoran</cp:lastModifiedBy>
  <cp:lastPrinted>2021-01-04T20:22:16Z</cp:lastPrinted>
  <dcterms:created xsi:type="dcterms:W3CDTF">2021-01-03T19:19:02Z</dcterms:created>
  <dcterms:modified xsi:type="dcterms:W3CDTF">2021-09-20T22:28:56Z</dcterms:modified>
</cp:coreProperties>
</file>