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windsorhuang/Desktop/"/>
    </mc:Choice>
  </mc:AlternateContent>
  <xr:revisionPtr revIDLastSave="0" documentId="8_{E564120B-6309-6945-A2E8-BE3D39C1864D}" xr6:coauthVersionLast="47" xr6:coauthVersionMax="47" xr10:uidLastSave="{00000000-0000-0000-0000-000000000000}"/>
  <bookViews>
    <workbookView xWindow="0" yWindow="460" windowWidth="38400" windowHeight="21140" tabRatio="838" activeTab="3" xr2:uid="{00000000-000D-0000-FFFF-FFFF00000000}"/>
  </bookViews>
  <sheets>
    <sheet name="User Assumptions" sheetId="6" r:id="rId1"/>
    <sheet name="Cost Assumptions" sheetId="7" r:id="rId2"/>
    <sheet name="Visualize" sheetId="3" r:id="rId3"/>
    <sheet name="Executive Summary" sheetId="9" r:id="rId4"/>
    <sheet name="5-Year Annual P&amp;L" sheetId="2" r:id="rId5"/>
    <sheet name="5-Year Monthly P&amp;L" sheetId="1" r:id="rId6"/>
    <sheet name="Valuations" sheetId="8" r:id="rId7"/>
    <sheet name="Financing - Injection 1" sheetId="4" r:id="rId8"/>
    <sheet name="Financing - Injection 2" sheetId="10" r:id="rId9"/>
    <sheet name="Instructions" sheetId="5" r:id="rId10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2" i="1" l="1"/>
  <c r="P92" i="1"/>
  <c r="D95" i="1"/>
  <c r="C34" i="7"/>
  <c r="C28" i="7"/>
  <c r="K22" i="7"/>
  <c r="G20" i="7"/>
  <c r="F20" i="7"/>
  <c r="S1234" i="10"/>
  <c r="R1234" i="10"/>
  <c r="Q1234" i="10"/>
  <c r="S1233" i="10"/>
  <c r="R1233" i="10"/>
  <c r="Q1233" i="10"/>
  <c r="S1232" i="10"/>
  <c r="R1232" i="10"/>
  <c r="Q1232" i="10"/>
  <c r="S1231" i="10"/>
  <c r="R1231" i="10"/>
  <c r="Q1231" i="10"/>
  <c r="S1230" i="10"/>
  <c r="R1230" i="10"/>
  <c r="Q1230" i="10"/>
  <c r="S1229" i="10"/>
  <c r="R1229" i="10"/>
  <c r="Q1229" i="10"/>
  <c r="S1228" i="10"/>
  <c r="R1228" i="10"/>
  <c r="Q1228" i="10"/>
  <c r="S1227" i="10"/>
  <c r="R1227" i="10"/>
  <c r="Q1227" i="10"/>
  <c r="S1226" i="10"/>
  <c r="R1226" i="10"/>
  <c r="Q1226" i="10"/>
  <c r="S1225" i="10"/>
  <c r="R1225" i="10"/>
  <c r="Q1225" i="10"/>
  <c r="S1224" i="10"/>
  <c r="R1224" i="10"/>
  <c r="Q1224" i="10"/>
  <c r="S1223" i="10"/>
  <c r="R1223" i="10"/>
  <c r="Q1223" i="10"/>
  <c r="S1222" i="10"/>
  <c r="R1222" i="10"/>
  <c r="Q1222" i="10"/>
  <c r="S1221" i="10"/>
  <c r="R1221" i="10"/>
  <c r="Q1221" i="10"/>
  <c r="S1220" i="10"/>
  <c r="R1220" i="10"/>
  <c r="Q1220" i="10"/>
  <c r="S1219" i="10"/>
  <c r="R1219" i="10"/>
  <c r="Q1219" i="10"/>
  <c r="S1218" i="10"/>
  <c r="R1218" i="10"/>
  <c r="Q1218" i="10"/>
  <c r="S1217" i="10"/>
  <c r="R1217" i="10"/>
  <c r="Q1217" i="10"/>
  <c r="S1216" i="10"/>
  <c r="R1216" i="10"/>
  <c r="Q1216" i="10"/>
  <c r="S1215" i="10"/>
  <c r="R1215" i="10"/>
  <c r="Q1215" i="10"/>
  <c r="S1214" i="10"/>
  <c r="R1214" i="10"/>
  <c r="Q1214" i="10"/>
  <c r="S1213" i="10"/>
  <c r="R1213" i="10"/>
  <c r="Q1213" i="10"/>
  <c r="S1212" i="10"/>
  <c r="R1212" i="10"/>
  <c r="Q1212" i="10"/>
  <c r="S1211" i="10"/>
  <c r="R1211" i="10"/>
  <c r="Q1211" i="10"/>
  <c r="S1210" i="10"/>
  <c r="R1210" i="10"/>
  <c r="Q1210" i="10"/>
  <c r="S1209" i="10"/>
  <c r="R1209" i="10"/>
  <c r="Q1209" i="10"/>
  <c r="S1208" i="10"/>
  <c r="R1208" i="10"/>
  <c r="Q1208" i="10"/>
  <c r="S1207" i="10"/>
  <c r="R1207" i="10"/>
  <c r="Q1207" i="10"/>
  <c r="S1206" i="10"/>
  <c r="R1206" i="10"/>
  <c r="Q1206" i="10"/>
  <c r="S1205" i="10"/>
  <c r="R1205" i="10"/>
  <c r="Q1205" i="10"/>
  <c r="S1204" i="10"/>
  <c r="R1204" i="10"/>
  <c r="Q1204" i="10"/>
  <c r="S1203" i="10"/>
  <c r="R1203" i="10"/>
  <c r="Q1203" i="10"/>
  <c r="S1202" i="10"/>
  <c r="R1202" i="10"/>
  <c r="Q1202" i="10"/>
  <c r="S1201" i="10"/>
  <c r="R1201" i="10"/>
  <c r="Q1201" i="10"/>
  <c r="S1200" i="10"/>
  <c r="R1200" i="10"/>
  <c r="Q1200" i="10"/>
  <c r="S1199" i="10"/>
  <c r="R1199" i="10"/>
  <c r="Q1199" i="10"/>
  <c r="S1198" i="10"/>
  <c r="R1198" i="10"/>
  <c r="Q1198" i="10"/>
  <c r="S1197" i="10"/>
  <c r="R1197" i="10"/>
  <c r="Q1197" i="10"/>
  <c r="S1196" i="10"/>
  <c r="R1196" i="10"/>
  <c r="Q1196" i="10"/>
  <c r="S1195" i="10"/>
  <c r="R1195" i="10"/>
  <c r="Q1195" i="10"/>
  <c r="S1194" i="10"/>
  <c r="R1194" i="10"/>
  <c r="Q1194" i="10"/>
  <c r="S1193" i="10"/>
  <c r="R1193" i="10"/>
  <c r="Q1193" i="10"/>
  <c r="S1192" i="10"/>
  <c r="R1192" i="10"/>
  <c r="Q1192" i="10"/>
  <c r="S1191" i="10"/>
  <c r="R1191" i="10"/>
  <c r="Q1191" i="10"/>
  <c r="S1190" i="10"/>
  <c r="R1190" i="10"/>
  <c r="Q1190" i="10"/>
  <c r="S1189" i="10"/>
  <c r="R1189" i="10"/>
  <c r="Q1189" i="10"/>
  <c r="S1188" i="10"/>
  <c r="R1188" i="10"/>
  <c r="Q1188" i="10"/>
  <c r="S1187" i="10"/>
  <c r="R1187" i="10"/>
  <c r="Q1187" i="10"/>
  <c r="S1186" i="10"/>
  <c r="R1186" i="10"/>
  <c r="Q1186" i="10"/>
  <c r="S1185" i="10"/>
  <c r="R1185" i="10"/>
  <c r="Q1185" i="10"/>
  <c r="S1184" i="10"/>
  <c r="R1184" i="10"/>
  <c r="Q1184" i="10"/>
  <c r="S1183" i="10"/>
  <c r="R1183" i="10"/>
  <c r="Q1183" i="10"/>
  <c r="S1182" i="10"/>
  <c r="R1182" i="10"/>
  <c r="Q1182" i="10"/>
  <c r="S1181" i="10"/>
  <c r="R1181" i="10"/>
  <c r="Q1181" i="10"/>
  <c r="S1180" i="10"/>
  <c r="R1180" i="10"/>
  <c r="Q1180" i="10"/>
  <c r="S1179" i="10"/>
  <c r="R1179" i="10"/>
  <c r="Q1179" i="10"/>
  <c r="S1178" i="10"/>
  <c r="R1178" i="10"/>
  <c r="Q1178" i="10"/>
  <c r="S1177" i="10"/>
  <c r="R1177" i="10"/>
  <c r="Q1177" i="10"/>
  <c r="S1176" i="10"/>
  <c r="R1176" i="10"/>
  <c r="Q1176" i="10"/>
  <c r="S1175" i="10"/>
  <c r="R1175" i="10"/>
  <c r="Q1175" i="10"/>
  <c r="S1174" i="10"/>
  <c r="R1174" i="10"/>
  <c r="Q1174" i="10"/>
  <c r="S1173" i="10"/>
  <c r="R1173" i="10"/>
  <c r="Q1173" i="10"/>
  <c r="S1172" i="10"/>
  <c r="R1172" i="10"/>
  <c r="Q1172" i="10"/>
  <c r="S1171" i="10"/>
  <c r="R1171" i="10"/>
  <c r="Q1171" i="10"/>
  <c r="S1170" i="10"/>
  <c r="R1170" i="10"/>
  <c r="Q1170" i="10"/>
  <c r="S1169" i="10"/>
  <c r="R1169" i="10"/>
  <c r="Q1169" i="10"/>
  <c r="S1168" i="10"/>
  <c r="R1168" i="10"/>
  <c r="Q1168" i="10"/>
  <c r="S1167" i="10"/>
  <c r="R1167" i="10"/>
  <c r="Q1167" i="10"/>
  <c r="S1166" i="10"/>
  <c r="R1166" i="10"/>
  <c r="Q1166" i="10"/>
  <c r="S1165" i="10"/>
  <c r="R1165" i="10"/>
  <c r="Q1165" i="10"/>
  <c r="S1164" i="10"/>
  <c r="R1164" i="10"/>
  <c r="Q1164" i="10"/>
  <c r="S1163" i="10"/>
  <c r="R1163" i="10"/>
  <c r="Q1163" i="10"/>
  <c r="S1162" i="10"/>
  <c r="R1162" i="10"/>
  <c r="Q1162" i="10"/>
  <c r="S1161" i="10"/>
  <c r="R1161" i="10"/>
  <c r="Q1161" i="10"/>
  <c r="S1160" i="10"/>
  <c r="R1160" i="10"/>
  <c r="Q1160" i="10"/>
  <c r="S1159" i="10"/>
  <c r="R1159" i="10"/>
  <c r="Q1159" i="10"/>
  <c r="S1158" i="10"/>
  <c r="R1158" i="10"/>
  <c r="Q1158" i="10"/>
  <c r="S1157" i="10"/>
  <c r="R1157" i="10"/>
  <c r="Q1157" i="10"/>
  <c r="S1156" i="10"/>
  <c r="R1156" i="10"/>
  <c r="Q1156" i="10"/>
  <c r="S1155" i="10"/>
  <c r="R1155" i="10"/>
  <c r="Q1155" i="10"/>
  <c r="S1154" i="10"/>
  <c r="R1154" i="10"/>
  <c r="Q1154" i="10"/>
  <c r="S1153" i="10"/>
  <c r="R1153" i="10"/>
  <c r="Q1153" i="10"/>
  <c r="S1152" i="10"/>
  <c r="R1152" i="10"/>
  <c r="Q1152" i="10"/>
  <c r="S1151" i="10"/>
  <c r="R1151" i="10"/>
  <c r="Q1151" i="10"/>
  <c r="S1150" i="10"/>
  <c r="R1150" i="10"/>
  <c r="Q1150" i="10"/>
  <c r="S1149" i="10"/>
  <c r="R1149" i="10"/>
  <c r="Q1149" i="10"/>
  <c r="S1148" i="10"/>
  <c r="R1148" i="10"/>
  <c r="Q1148" i="10"/>
  <c r="S1147" i="10"/>
  <c r="R1147" i="10"/>
  <c r="Q1147" i="10"/>
  <c r="S1146" i="10"/>
  <c r="R1146" i="10"/>
  <c r="Q1146" i="10"/>
  <c r="S1145" i="10"/>
  <c r="R1145" i="10"/>
  <c r="Q1145" i="10"/>
  <c r="S1144" i="10"/>
  <c r="R1144" i="10"/>
  <c r="Q1144" i="10"/>
  <c r="S1143" i="10"/>
  <c r="R1143" i="10"/>
  <c r="Q1143" i="10"/>
  <c r="S1142" i="10"/>
  <c r="R1142" i="10"/>
  <c r="Q1142" i="10"/>
  <c r="S1141" i="10"/>
  <c r="R1141" i="10"/>
  <c r="Q1141" i="10"/>
  <c r="S1140" i="10"/>
  <c r="R1140" i="10"/>
  <c r="Q1140" i="10"/>
  <c r="S1139" i="10"/>
  <c r="R1139" i="10"/>
  <c r="Q1139" i="10"/>
  <c r="S1138" i="10"/>
  <c r="R1138" i="10"/>
  <c r="Q1138" i="10"/>
  <c r="S1137" i="10"/>
  <c r="R1137" i="10"/>
  <c r="Q1137" i="10"/>
  <c r="S1136" i="10"/>
  <c r="R1136" i="10"/>
  <c r="Q1136" i="10"/>
  <c r="S1135" i="10"/>
  <c r="R1135" i="10"/>
  <c r="Q1135" i="10"/>
  <c r="S1134" i="10"/>
  <c r="R1134" i="10"/>
  <c r="Q1134" i="10"/>
  <c r="S1133" i="10"/>
  <c r="R1133" i="10"/>
  <c r="Q1133" i="10"/>
  <c r="S1132" i="10"/>
  <c r="R1132" i="10"/>
  <c r="Q1132" i="10"/>
  <c r="S1131" i="10"/>
  <c r="R1131" i="10"/>
  <c r="Q1131" i="10"/>
  <c r="S1130" i="10"/>
  <c r="R1130" i="10"/>
  <c r="Q1130" i="10"/>
  <c r="S1129" i="10"/>
  <c r="R1129" i="10"/>
  <c r="Q1129" i="10"/>
  <c r="S1128" i="10"/>
  <c r="R1128" i="10"/>
  <c r="Q1128" i="10"/>
  <c r="S1127" i="10"/>
  <c r="R1127" i="10"/>
  <c r="Q1127" i="10"/>
  <c r="S1126" i="10"/>
  <c r="R1126" i="10"/>
  <c r="Q1126" i="10"/>
  <c r="S1125" i="10"/>
  <c r="R1125" i="10"/>
  <c r="Q1125" i="10"/>
  <c r="S1124" i="10"/>
  <c r="R1124" i="10"/>
  <c r="Q1124" i="10"/>
  <c r="S1123" i="10"/>
  <c r="R1123" i="10"/>
  <c r="Q1123" i="10"/>
  <c r="S1122" i="10"/>
  <c r="R1122" i="10"/>
  <c r="Q1122" i="10"/>
  <c r="S1121" i="10"/>
  <c r="R1121" i="10"/>
  <c r="Q1121" i="10"/>
  <c r="S1120" i="10"/>
  <c r="R1120" i="10"/>
  <c r="Q1120" i="10"/>
  <c r="S1119" i="10"/>
  <c r="R1119" i="10"/>
  <c r="Q1119" i="10"/>
  <c r="S1118" i="10"/>
  <c r="R1118" i="10"/>
  <c r="Q1118" i="10"/>
  <c r="S1117" i="10"/>
  <c r="R1117" i="10"/>
  <c r="Q1117" i="10"/>
  <c r="S1116" i="10"/>
  <c r="R1116" i="10"/>
  <c r="Q1116" i="10"/>
  <c r="S1115" i="10"/>
  <c r="R1115" i="10"/>
  <c r="Q1115" i="10"/>
  <c r="S1114" i="10"/>
  <c r="R1114" i="10"/>
  <c r="Q1114" i="10"/>
  <c r="S1113" i="10"/>
  <c r="R1113" i="10"/>
  <c r="Q1113" i="10"/>
  <c r="S1112" i="10"/>
  <c r="R1112" i="10"/>
  <c r="Q1112" i="10"/>
  <c r="S1111" i="10"/>
  <c r="R1111" i="10"/>
  <c r="Q1111" i="10"/>
  <c r="S1110" i="10"/>
  <c r="R1110" i="10"/>
  <c r="Q1110" i="10"/>
  <c r="S1109" i="10"/>
  <c r="R1109" i="10"/>
  <c r="Q1109" i="10"/>
  <c r="S1108" i="10"/>
  <c r="R1108" i="10"/>
  <c r="Q1108" i="10"/>
  <c r="S1107" i="10"/>
  <c r="R1107" i="10"/>
  <c r="Q1107" i="10"/>
  <c r="S1106" i="10"/>
  <c r="R1106" i="10"/>
  <c r="Q1106" i="10"/>
  <c r="S1105" i="10"/>
  <c r="R1105" i="10"/>
  <c r="Q1105" i="10"/>
  <c r="S1104" i="10"/>
  <c r="R1104" i="10"/>
  <c r="Q1104" i="10"/>
  <c r="S1103" i="10"/>
  <c r="R1103" i="10"/>
  <c r="Q1103" i="10"/>
  <c r="S1102" i="10"/>
  <c r="R1102" i="10"/>
  <c r="Q1102" i="10"/>
  <c r="S1101" i="10"/>
  <c r="R1101" i="10"/>
  <c r="Q1101" i="10"/>
  <c r="S1100" i="10"/>
  <c r="R1100" i="10"/>
  <c r="Q1100" i="10"/>
  <c r="S1099" i="10"/>
  <c r="R1099" i="10"/>
  <c r="Q1099" i="10"/>
  <c r="S1098" i="10"/>
  <c r="R1098" i="10"/>
  <c r="Q1098" i="10"/>
  <c r="S1097" i="10"/>
  <c r="R1097" i="10"/>
  <c r="Q1097" i="10"/>
  <c r="S1096" i="10"/>
  <c r="R1096" i="10"/>
  <c r="Q1096" i="10"/>
  <c r="S1095" i="10"/>
  <c r="R1095" i="10"/>
  <c r="Q1095" i="10"/>
  <c r="S1094" i="10"/>
  <c r="R1094" i="10"/>
  <c r="Q1094" i="10"/>
  <c r="S1093" i="10"/>
  <c r="R1093" i="10"/>
  <c r="Q1093" i="10"/>
  <c r="S1092" i="10"/>
  <c r="R1092" i="10"/>
  <c r="Q1092" i="10"/>
  <c r="S1091" i="10"/>
  <c r="R1091" i="10"/>
  <c r="Q1091" i="10"/>
  <c r="S1090" i="10"/>
  <c r="R1090" i="10"/>
  <c r="Q1090" i="10"/>
  <c r="S1089" i="10"/>
  <c r="R1089" i="10"/>
  <c r="Q1089" i="10"/>
  <c r="S1088" i="10"/>
  <c r="R1088" i="10"/>
  <c r="Q1088" i="10"/>
  <c r="S1087" i="10"/>
  <c r="R1087" i="10"/>
  <c r="Q1087" i="10"/>
  <c r="S1086" i="10"/>
  <c r="R1086" i="10"/>
  <c r="Q1086" i="10"/>
  <c r="S1085" i="10"/>
  <c r="R1085" i="10"/>
  <c r="Q1085" i="10"/>
  <c r="S1084" i="10"/>
  <c r="R1084" i="10"/>
  <c r="Q1084" i="10"/>
  <c r="S1083" i="10"/>
  <c r="R1083" i="10"/>
  <c r="Q1083" i="10"/>
  <c r="S1082" i="10"/>
  <c r="R1082" i="10"/>
  <c r="Q1082" i="10"/>
  <c r="S1081" i="10"/>
  <c r="R1081" i="10"/>
  <c r="Q1081" i="10"/>
  <c r="S1080" i="10"/>
  <c r="R1080" i="10"/>
  <c r="Q1080" i="10"/>
  <c r="S1079" i="10"/>
  <c r="R1079" i="10"/>
  <c r="Q1079" i="10"/>
  <c r="S1078" i="10"/>
  <c r="R1078" i="10"/>
  <c r="Q1078" i="10"/>
  <c r="S1077" i="10"/>
  <c r="R1077" i="10"/>
  <c r="Q1077" i="10"/>
  <c r="S1076" i="10"/>
  <c r="R1076" i="10"/>
  <c r="Q1076" i="10"/>
  <c r="S1075" i="10"/>
  <c r="R1075" i="10"/>
  <c r="Q1075" i="10"/>
  <c r="S1074" i="10"/>
  <c r="R1074" i="10"/>
  <c r="Q1074" i="10"/>
  <c r="S1073" i="10"/>
  <c r="R1073" i="10"/>
  <c r="Q1073" i="10"/>
  <c r="S1072" i="10"/>
  <c r="R1072" i="10"/>
  <c r="Q1072" i="10"/>
  <c r="S1071" i="10"/>
  <c r="R1071" i="10"/>
  <c r="Q1071" i="10"/>
  <c r="S1070" i="10"/>
  <c r="R1070" i="10"/>
  <c r="Q1070" i="10"/>
  <c r="S1069" i="10"/>
  <c r="R1069" i="10"/>
  <c r="Q1069" i="10"/>
  <c r="S1068" i="10"/>
  <c r="R1068" i="10"/>
  <c r="Q1068" i="10"/>
  <c r="S1067" i="10"/>
  <c r="R1067" i="10"/>
  <c r="Q1067" i="10"/>
  <c r="S1066" i="10"/>
  <c r="R1066" i="10"/>
  <c r="Q1066" i="10"/>
  <c r="S1065" i="10"/>
  <c r="R1065" i="10"/>
  <c r="Q1065" i="10"/>
  <c r="S1064" i="10"/>
  <c r="R1064" i="10"/>
  <c r="Q1064" i="10"/>
  <c r="S1063" i="10"/>
  <c r="R1063" i="10"/>
  <c r="Q1063" i="10"/>
  <c r="S1062" i="10"/>
  <c r="R1062" i="10"/>
  <c r="Q1062" i="10"/>
  <c r="S1061" i="10"/>
  <c r="R1061" i="10"/>
  <c r="Q1061" i="10"/>
  <c r="S1060" i="10"/>
  <c r="R1060" i="10"/>
  <c r="Q1060" i="10"/>
  <c r="S1059" i="10"/>
  <c r="R1059" i="10"/>
  <c r="Q1059" i="10"/>
  <c r="S1058" i="10"/>
  <c r="R1058" i="10"/>
  <c r="Q1058" i="10"/>
  <c r="S1057" i="10"/>
  <c r="R1057" i="10"/>
  <c r="Q1057" i="10"/>
  <c r="S1056" i="10"/>
  <c r="R1056" i="10"/>
  <c r="Q1056" i="10"/>
  <c r="S1055" i="10"/>
  <c r="R1055" i="10"/>
  <c r="Q1055" i="10"/>
  <c r="S1054" i="10"/>
  <c r="R1054" i="10"/>
  <c r="Q1054" i="10"/>
  <c r="S1053" i="10"/>
  <c r="R1053" i="10"/>
  <c r="Q1053" i="10"/>
  <c r="S1052" i="10"/>
  <c r="R1052" i="10"/>
  <c r="Q1052" i="10"/>
  <c r="S1051" i="10"/>
  <c r="R1051" i="10"/>
  <c r="Q1051" i="10"/>
  <c r="S1050" i="10"/>
  <c r="R1050" i="10"/>
  <c r="Q1050" i="10"/>
  <c r="S1049" i="10"/>
  <c r="R1049" i="10"/>
  <c r="Q1049" i="10"/>
  <c r="S1048" i="10"/>
  <c r="R1048" i="10"/>
  <c r="Q1048" i="10"/>
  <c r="S1047" i="10"/>
  <c r="R1047" i="10"/>
  <c r="Q1047" i="10"/>
  <c r="S1046" i="10"/>
  <c r="R1046" i="10"/>
  <c r="Q1046" i="10"/>
  <c r="S1045" i="10"/>
  <c r="R1045" i="10"/>
  <c r="Q1045" i="10"/>
  <c r="S1044" i="10"/>
  <c r="R1044" i="10"/>
  <c r="Q1044" i="10"/>
  <c r="S1043" i="10"/>
  <c r="R1043" i="10"/>
  <c r="Q1043" i="10"/>
  <c r="S1042" i="10"/>
  <c r="R1042" i="10"/>
  <c r="Q1042" i="10"/>
  <c r="S1041" i="10"/>
  <c r="R1041" i="10"/>
  <c r="Q1041" i="10"/>
  <c r="S1040" i="10"/>
  <c r="R1040" i="10"/>
  <c r="Q1040" i="10"/>
  <c r="S1039" i="10"/>
  <c r="R1039" i="10"/>
  <c r="Q1039" i="10"/>
  <c r="S1038" i="10"/>
  <c r="R1038" i="10"/>
  <c r="Q1038" i="10"/>
  <c r="S1037" i="10"/>
  <c r="R1037" i="10"/>
  <c r="Q1037" i="10"/>
  <c r="S1036" i="10"/>
  <c r="R1036" i="10"/>
  <c r="Q1036" i="10"/>
  <c r="S1035" i="10"/>
  <c r="R1035" i="10"/>
  <c r="Q1035" i="10"/>
  <c r="S1034" i="10"/>
  <c r="R1034" i="10"/>
  <c r="Q1034" i="10"/>
  <c r="S1033" i="10"/>
  <c r="R1033" i="10"/>
  <c r="Q1033" i="10"/>
  <c r="S1032" i="10"/>
  <c r="R1032" i="10"/>
  <c r="Q1032" i="10"/>
  <c r="S1031" i="10"/>
  <c r="R1031" i="10"/>
  <c r="Q1031" i="10"/>
  <c r="S1030" i="10"/>
  <c r="R1030" i="10"/>
  <c r="Q1030" i="10"/>
  <c r="S1029" i="10"/>
  <c r="R1029" i="10"/>
  <c r="Q1029" i="10"/>
  <c r="S1028" i="10"/>
  <c r="R1028" i="10"/>
  <c r="Q1028" i="10"/>
  <c r="S1027" i="10"/>
  <c r="R1027" i="10"/>
  <c r="Q1027" i="10"/>
  <c r="S1026" i="10"/>
  <c r="R1026" i="10"/>
  <c r="Q1026" i="10"/>
  <c r="S1025" i="10"/>
  <c r="R1025" i="10"/>
  <c r="Q1025" i="10"/>
  <c r="S1024" i="10"/>
  <c r="R1024" i="10"/>
  <c r="Q1024" i="10"/>
  <c r="S1023" i="10"/>
  <c r="R1023" i="10"/>
  <c r="Q1023" i="10"/>
  <c r="S1022" i="10"/>
  <c r="R1022" i="10"/>
  <c r="Q1022" i="10"/>
  <c r="S1021" i="10"/>
  <c r="R1021" i="10"/>
  <c r="Q1021" i="10"/>
  <c r="S1020" i="10"/>
  <c r="R1020" i="10"/>
  <c r="Q1020" i="10"/>
  <c r="S1019" i="10"/>
  <c r="R1019" i="10"/>
  <c r="Q1019" i="10"/>
  <c r="S1018" i="10"/>
  <c r="R1018" i="10"/>
  <c r="Q1018" i="10"/>
  <c r="S1017" i="10"/>
  <c r="R1017" i="10"/>
  <c r="Q1017" i="10"/>
  <c r="S1016" i="10"/>
  <c r="R1016" i="10"/>
  <c r="Q1016" i="10"/>
  <c r="S1015" i="10"/>
  <c r="R1015" i="10"/>
  <c r="Q1015" i="10"/>
  <c r="S1014" i="10"/>
  <c r="R1014" i="10"/>
  <c r="Q1014" i="10"/>
  <c r="S1013" i="10"/>
  <c r="R1013" i="10"/>
  <c r="Q1013" i="10"/>
  <c r="S1012" i="10"/>
  <c r="R1012" i="10"/>
  <c r="Q1012" i="10"/>
  <c r="S1011" i="10"/>
  <c r="R1011" i="10"/>
  <c r="Q1011" i="10"/>
  <c r="S1010" i="10"/>
  <c r="R1010" i="10"/>
  <c r="Q1010" i="10"/>
  <c r="S1009" i="10"/>
  <c r="R1009" i="10"/>
  <c r="Q1009" i="10"/>
  <c r="S1008" i="10"/>
  <c r="R1008" i="10"/>
  <c r="Q1008" i="10"/>
  <c r="S1007" i="10"/>
  <c r="R1007" i="10"/>
  <c r="Q1007" i="10"/>
  <c r="S1006" i="10"/>
  <c r="R1006" i="10"/>
  <c r="Q1006" i="10"/>
  <c r="S1005" i="10"/>
  <c r="R1005" i="10"/>
  <c r="Q1005" i="10"/>
  <c r="S1004" i="10"/>
  <c r="R1004" i="10"/>
  <c r="Q1004" i="10"/>
  <c r="S1003" i="10"/>
  <c r="R1003" i="10"/>
  <c r="Q1003" i="10"/>
  <c r="S1002" i="10"/>
  <c r="R1002" i="10"/>
  <c r="Q1002" i="10"/>
  <c r="S1001" i="10"/>
  <c r="R1001" i="10"/>
  <c r="Q1001" i="10"/>
  <c r="R1000" i="10"/>
  <c r="I1000" i="10"/>
  <c r="B1000" i="10" s="1"/>
  <c r="K1000" i="10" s="1"/>
  <c r="G1000" i="10"/>
  <c r="F1000" i="10"/>
  <c r="E1000" i="10"/>
  <c r="D1000" i="10"/>
  <c r="I999" i="10"/>
  <c r="B999" i="10" s="1"/>
  <c r="S999" i="10" s="1"/>
  <c r="G999" i="10"/>
  <c r="F999" i="10"/>
  <c r="E999" i="10"/>
  <c r="D999" i="10"/>
  <c r="R999" i="10" s="1"/>
  <c r="R998" i="10"/>
  <c r="I998" i="10"/>
  <c r="B998" i="10" s="1"/>
  <c r="G998" i="10"/>
  <c r="F998" i="10"/>
  <c r="E998" i="10"/>
  <c r="D998" i="10"/>
  <c r="I997" i="10"/>
  <c r="B997" i="10" s="1"/>
  <c r="G997" i="10"/>
  <c r="F997" i="10"/>
  <c r="E997" i="10"/>
  <c r="D997" i="10"/>
  <c r="R997" i="10" s="1"/>
  <c r="I996" i="10"/>
  <c r="B996" i="10" s="1"/>
  <c r="G996" i="10"/>
  <c r="F996" i="10"/>
  <c r="E996" i="10"/>
  <c r="D996" i="10"/>
  <c r="R996" i="10" s="1"/>
  <c r="I995" i="10"/>
  <c r="B995" i="10" s="1"/>
  <c r="G995" i="10"/>
  <c r="F995" i="10"/>
  <c r="E995" i="10"/>
  <c r="D995" i="10"/>
  <c r="R995" i="10" s="1"/>
  <c r="I994" i="10"/>
  <c r="G994" i="10"/>
  <c r="F994" i="10"/>
  <c r="E994" i="10"/>
  <c r="D994" i="10"/>
  <c r="R994" i="10" s="1"/>
  <c r="B994" i="10"/>
  <c r="S994" i="10" s="1"/>
  <c r="I993" i="10"/>
  <c r="B993" i="10" s="1"/>
  <c r="G993" i="10"/>
  <c r="F993" i="10"/>
  <c r="E993" i="10"/>
  <c r="D993" i="10"/>
  <c r="R993" i="10" s="1"/>
  <c r="I992" i="10"/>
  <c r="B992" i="10" s="1"/>
  <c r="G992" i="10"/>
  <c r="F992" i="10"/>
  <c r="E992" i="10"/>
  <c r="D992" i="10"/>
  <c r="R992" i="10" s="1"/>
  <c r="I991" i="10"/>
  <c r="B991" i="10" s="1"/>
  <c r="G991" i="10"/>
  <c r="F991" i="10"/>
  <c r="E991" i="10"/>
  <c r="D991" i="10"/>
  <c r="R991" i="10" s="1"/>
  <c r="I990" i="10"/>
  <c r="B990" i="10" s="1"/>
  <c r="S990" i="10" s="1"/>
  <c r="G990" i="10"/>
  <c r="F990" i="10"/>
  <c r="E990" i="10"/>
  <c r="D990" i="10"/>
  <c r="R990" i="10" s="1"/>
  <c r="I989" i="10"/>
  <c r="G989" i="10"/>
  <c r="F989" i="10"/>
  <c r="E989" i="10"/>
  <c r="D989" i="10"/>
  <c r="R989" i="10" s="1"/>
  <c r="B989" i="10"/>
  <c r="K989" i="10" s="1"/>
  <c r="I988" i="10"/>
  <c r="B988" i="10" s="1"/>
  <c r="G988" i="10"/>
  <c r="F988" i="10"/>
  <c r="E988" i="10"/>
  <c r="D988" i="10"/>
  <c r="R988" i="10" s="1"/>
  <c r="I987" i="10"/>
  <c r="B987" i="10" s="1"/>
  <c r="S987" i="10" s="1"/>
  <c r="G987" i="10"/>
  <c r="F987" i="10"/>
  <c r="E987" i="10"/>
  <c r="D987" i="10"/>
  <c r="R987" i="10" s="1"/>
  <c r="I986" i="10"/>
  <c r="B986" i="10" s="1"/>
  <c r="G986" i="10"/>
  <c r="F986" i="10"/>
  <c r="E986" i="10"/>
  <c r="D986" i="10"/>
  <c r="R986" i="10" s="1"/>
  <c r="I985" i="10"/>
  <c r="B985" i="10" s="1"/>
  <c r="S985" i="10" s="1"/>
  <c r="G985" i="10"/>
  <c r="F985" i="10"/>
  <c r="E985" i="10"/>
  <c r="D985" i="10"/>
  <c r="R985" i="10" s="1"/>
  <c r="I984" i="10"/>
  <c r="B984" i="10" s="1"/>
  <c r="K984" i="10" s="1"/>
  <c r="G984" i="10"/>
  <c r="F984" i="10"/>
  <c r="E984" i="10"/>
  <c r="D984" i="10"/>
  <c r="R984" i="10" s="1"/>
  <c r="I983" i="10"/>
  <c r="G983" i="10"/>
  <c r="F983" i="10"/>
  <c r="E983" i="10"/>
  <c r="D983" i="10"/>
  <c r="R983" i="10" s="1"/>
  <c r="B983" i="10"/>
  <c r="S983" i="10" s="1"/>
  <c r="I982" i="10"/>
  <c r="B982" i="10" s="1"/>
  <c r="G982" i="10"/>
  <c r="F982" i="10"/>
  <c r="E982" i="10"/>
  <c r="D982" i="10"/>
  <c r="R982" i="10" s="1"/>
  <c r="I981" i="10"/>
  <c r="B981" i="10" s="1"/>
  <c r="G981" i="10"/>
  <c r="F981" i="10"/>
  <c r="E981" i="10"/>
  <c r="D981" i="10"/>
  <c r="R981" i="10" s="1"/>
  <c r="I980" i="10"/>
  <c r="B980" i="10" s="1"/>
  <c r="G980" i="10"/>
  <c r="F980" i="10"/>
  <c r="E980" i="10"/>
  <c r="D980" i="10"/>
  <c r="R980" i="10" s="1"/>
  <c r="I979" i="10"/>
  <c r="B979" i="10" s="1"/>
  <c r="K979" i="10" s="1"/>
  <c r="G979" i="10"/>
  <c r="F979" i="10"/>
  <c r="E979" i="10"/>
  <c r="D979" i="10"/>
  <c r="R979" i="10" s="1"/>
  <c r="I978" i="10"/>
  <c r="G978" i="10"/>
  <c r="F978" i="10"/>
  <c r="E978" i="10"/>
  <c r="D978" i="10"/>
  <c r="R978" i="10" s="1"/>
  <c r="B978" i="10"/>
  <c r="S978" i="10" s="1"/>
  <c r="I977" i="10"/>
  <c r="G977" i="10"/>
  <c r="F977" i="10"/>
  <c r="E977" i="10"/>
  <c r="D977" i="10"/>
  <c r="R977" i="10" s="1"/>
  <c r="B977" i="10"/>
  <c r="K977" i="10" s="1"/>
  <c r="I976" i="10"/>
  <c r="B976" i="10" s="1"/>
  <c r="G976" i="10"/>
  <c r="F976" i="10"/>
  <c r="E976" i="10"/>
  <c r="D976" i="10"/>
  <c r="R976" i="10" s="1"/>
  <c r="I975" i="10"/>
  <c r="G975" i="10"/>
  <c r="F975" i="10"/>
  <c r="E975" i="10"/>
  <c r="D975" i="10"/>
  <c r="R975" i="10" s="1"/>
  <c r="B975" i="10"/>
  <c r="I974" i="10"/>
  <c r="B974" i="10" s="1"/>
  <c r="G974" i="10"/>
  <c r="F974" i="10"/>
  <c r="E974" i="10"/>
  <c r="D974" i="10"/>
  <c r="R974" i="10" s="1"/>
  <c r="I973" i="10"/>
  <c r="G973" i="10"/>
  <c r="F973" i="10"/>
  <c r="E973" i="10"/>
  <c r="D973" i="10"/>
  <c r="R973" i="10" s="1"/>
  <c r="B973" i="10"/>
  <c r="K973" i="10" s="1"/>
  <c r="I972" i="10"/>
  <c r="B972" i="10" s="1"/>
  <c r="G972" i="10"/>
  <c r="F972" i="10"/>
  <c r="E972" i="10"/>
  <c r="D972" i="10"/>
  <c r="R972" i="10" s="1"/>
  <c r="I971" i="10"/>
  <c r="B971" i="10" s="1"/>
  <c r="S971" i="10" s="1"/>
  <c r="G971" i="10"/>
  <c r="F971" i="10"/>
  <c r="E971" i="10"/>
  <c r="D971" i="10"/>
  <c r="R971" i="10" s="1"/>
  <c r="I970" i="10"/>
  <c r="B970" i="10" s="1"/>
  <c r="G970" i="10"/>
  <c r="F970" i="10"/>
  <c r="E970" i="10"/>
  <c r="D970" i="10"/>
  <c r="R970" i="10" s="1"/>
  <c r="I969" i="10"/>
  <c r="B969" i="10" s="1"/>
  <c r="G969" i="10"/>
  <c r="F969" i="10"/>
  <c r="E969" i="10"/>
  <c r="D969" i="10"/>
  <c r="R969" i="10" s="1"/>
  <c r="I968" i="10"/>
  <c r="B968" i="10" s="1"/>
  <c r="K968" i="10" s="1"/>
  <c r="G968" i="10"/>
  <c r="F968" i="10"/>
  <c r="E968" i="10"/>
  <c r="D968" i="10"/>
  <c r="R968" i="10" s="1"/>
  <c r="I967" i="10"/>
  <c r="G967" i="10"/>
  <c r="F967" i="10"/>
  <c r="E967" i="10"/>
  <c r="D967" i="10"/>
  <c r="R967" i="10" s="1"/>
  <c r="B967" i="10"/>
  <c r="S967" i="10" s="1"/>
  <c r="I966" i="10"/>
  <c r="B966" i="10" s="1"/>
  <c r="G966" i="10"/>
  <c r="F966" i="10"/>
  <c r="E966" i="10"/>
  <c r="D966" i="10"/>
  <c r="R966" i="10" s="1"/>
  <c r="I965" i="10"/>
  <c r="B965" i="10" s="1"/>
  <c r="G965" i="10"/>
  <c r="F965" i="10"/>
  <c r="E965" i="10"/>
  <c r="D965" i="10"/>
  <c r="R965" i="10" s="1"/>
  <c r="I964" i="10"/>
  <c r="B964" i="10" s="1"/>
  <c r="G964" i="10"/>
  <c r="F964" i="10"/>
  <c r="E964" i="10"/>
  <c r="D964" i="10"/>
  <c r="R964" i="10" s="1"/>
  <c r="I963" i="10"/>
  <c r="G963" i="10"/>
  <c r="F963" i="10"/>
  <c r="E963" i="10"/>
  <c r="D963" i="10"/>
  <c r="R963" i="10" s="1"/>
  <c r="B963" i="10"/>
  <c r="K963" i="10" s="1"/>
  <c r="I962" i="10"/>
  <c r="B962" i="10" s="1"/>
  <c r="G962" i="10"/>
  <c r="F962" i="10"/>
  <c r="E962" i="10"/>
  <c r="D962" i="10"/>
  <c r="R962" i="10" s="1"/>
  <c r="I961" i="10"/>
  <c r="G961" i="10"/>
  <c r="F961" i="10"/>
  <c r="E961" i="10"/>
  <c r="D961" i="10"/>
  <c r="R961" i="10" s="1"/>
  <c r="B961" i="10"/>
  <c r="K961" i="10" s="1"/>
  <c r="R960" i="10"/>
  <c r="I960" i="10"/>
  <c r="B960" i="10" s="1"/>
  <c r="G960" i="10"/>
  <c r="F960" i="10"/>
  <c r="E960" i="10"/>
  <c r="D960" i="10"/>
  <c r="I959" i="10"/>
  <c r="G959" i="10"/>
  <c r="F959" i="10"/>
  <c r="E959" i="10"/>
  <c r="D959" i="10"/>
  <c r="R959" i="10" s="1"/>
  <c r="B959" i="10"/>
  <c r="I958" i="10"/>
  <c r="B958" i="10" s="1"/>
  <c r="G958" i="10"/>
  <c r="F958" i="10"/>
  <c r="E958" i="10"/>
  <c r="D958" i="10"/>
  <c r="R958" i="10" s="1"/>
  <c r="I957" i="10"/>
  <c r="B957" i="10" s="1"/>
  <c r="K957" i="10" s="1"/>
  <c r="G957" i="10"/>
  <c r="F957" i="10"/>
  <c r="E957" i="10"/>
  <c r="D957" i="10"/>
  <c r="R957" i="10" s="1"/>
  <c r="I956" i="10"/>
  <c r="B956" i="10" s="1"/>
  <c r="G956" i="10"/>
  <c r="F956" i="10"/>
  <c r="E956" i="10"/>
  <c r="D956" i="10"/>
  <c r="R956" i="10" s="1"/>
  <c r="I955" i="10"/>
  <c r="G955" i="10"/>
  <c r="F955" i="10"/>
  <c r="E955" i="10"/>
  <c r="D955" i="10"/>
  <c r="R955" i="10" s="1"/>
  <c r="B955" i="10"/>
  <c r="S955" i="10" s="1"/>
  <c r="I954" i="10"/>
  <c r="B954" i="10" s="1"/>
  <c r="G954" i="10"/>
  <c r="F954" i="10"/>
  <c r="E954" i="10"/>
  <c r="D954" i="10"/>
  <c r="R954" i="10" s="1"/>
  <c r="I953" i="10"/>
  <c r="G953" i="10"/>
  <c r="F953" i="10"/>
  <c r="E953" i="10"/>
  <c r="D953" i="10"/>
  <c r="R953" i="10" s="1"/>
  <c r="B953" i="10"/>
  <c r="S953" i="10" s="1"/>
  <c r="R952" i="10"/>
  <c r="I952" i="10"/>
  <c r="G952" i="10"/>
  <c r="F952" i="10"/>
  <c r="E952" i="10"/>
  <c r="D952" i="10"/>
  <c r="B952" i="10"/>
  <c r="K952" i="10" s="1"/>
  <c r="I951" i="10"/>
  <c r="G951" i="10"/>
  <c r="F951" i="10"/>
  <c r="E951" i="10"/>
  <c r="D951" i="10"/>
  <c r="R951" i="10" s="1"/>
  <c r="B951" i="10"/>
  <c r="K951" i="10" s="1"/>
  <c r="I950" i="10"/>
  <c r="B950" i="10" s="1"/>
  <c r="G950" i="10"/>
  <c r="F950" i="10"/>
  <c r="E950" i="10"/>
  <c r="D950" i="10"/>
  <c r="R950" i="10" s="1"/>
  <c r="I949" i="10"/>
  <c r="B949" i="10" s="1"/>
  <c r="G949" i="10"/>
  <c r="F949" i="10"/>
  <c r="E949" i="10"/>
  <c r="D949" i="10"/>
  <c r="R949" i="10" s="1"/>
  <c r="I948" i="10"/>
  <c r="B948" i="10" s="1"/>
  <c r="G948" i="10"/>
  <c r="F948" i="10"/>
  <c r="E948" i="10"/>
  <c r="D948" i="10"/>
  <c r="R948" i="10" s="1"/>
  <c r="I947" i="10"/>
  <c r="G947" i="10"/>
  <c r="F947" i="10"/>
  <c r="E947" i="10"/>
  <c r="D947" i="10"/>
  <c r="R947" i="10" s="1"/>
  <c r="B947" i="10"/>
  <c r="K947" i="10" s="1"/>
  <c r="I946" i="10"/>
  <c r="B946" i="10" s="1"/>
  <c r="S946" i="10" s="1"/>
  <c r="G946" i="10"/>
  <c r="F946" i="10"/>
  <c r="E946" i="10"/>
  <c r="D946" i="10"/>
  <c r="R946" i="10" s="1"/>
  <c r="R945" i="10"/>
  <c r="I945" i="10"/>
  <c r="G945" i="10"/>
  <c r="F945" i="10"/>
  <c r="E945" i="10"/>
  <c r="D945" i="10"/>
  <c r="B945" i="10"/>
  <c r="K945" i="10" s="1"/>
  <c r="I944" i="10"/>
  <c r="B944" i="10" s="1"/>
  <c r="G944" i="10"/>
  <c r="F944" i="10"/>
  <c r="E944" i="10"/>
  <c r="D944" i="10"/>
  <c r="R944" i="10" s="1"/>
  <c r="I943" i="10"/>
  <c r="G943" i="10"/>
  <c r="F943" i="10"/>
  <c r="E943" i="10"/>
  <c r="D943" i="10"/>
  <c r="R943" i="10" s="1"/>
  <c r="B943" i="10"/>
  <c r="I942" i="10"/>
  <c r="B942" i="10" s="1"/>
  <c r="G942" i="10"/>
  <c r="F942" i="10"/>
  <c r="E942" i="10"/>
  <c r="D942" i="10"/>
  <c r="R942" i="10" s="1"/>
  <c r="I941" i="10"/>
  <c r="B941" i="10" s="1"/>
  <c r="K941" i="10" s="1"/>
  <c r="G941" i="10"/>
  <c r="F941" i="10"/>
  <c r="E941" i="10"/>
  <c r="D941" i="10"/>
  <c r="R941" i="10" s="1"/>
  <c r="I940" i="10"/>
  <c r="B940" i="10" s="1"/>
  <c r="G940" i="10"/>
  <c r="F940" i="10"/>
  <c r="E940" i="10"/>
  <c r="D940" i="10"/>
  <c r="R940" i="10" s="1"/>
  <c r="I939" i="10"/>
  <c r="G939" i="10"/>
  <c r="F939" i="10"/>
  <c r="E939" i="10"/>
  <c r="D939" i="10"/>
  <c r="R939" i="10" s="1"/>
  <c r="B939" i="10"/>
  <c r="S939" i="10" s="1"/>
  <c r="I938" i="10"/>
  <c r="B938" i="10" s="1"/>
  <c r="G938" i="10"/>
  <c r="F938" i="10"/>
  <c r="E938" i="10"/>
  <c r="D938" i="10"/>
  <c r="R938" i="10" s="1"/>
  <c r="I937" i="10"/>
  <c r="B937" i="10" s="1"/>
  <c r="G937" i="10"/>
  <c r="F937" i="10"/>
  <c r="E937" i="10"/>
  <c r="D937" i="10"/>
  <c r="R937" i="10" s="1"/>
  <c r="I936" i="10"/>
  <c r="G936" i="10"/>
  <c r="F936" i="10"/>
  <c r="E936" i="10"/>
  <c r="D936" i="10"/>
  <c r="R936" i="10" s="1"/>
  <c r="B936" i="10"/>
  <c r="K936" i="10" s="1"/>
  <c r="I935" i="10"/>
  <c r="G935" i="10"/>
  <c r="F935" i="10"/>
  <c r="E935" i="10"/>
  <c r="D935" i="10"/>
  <c r="R935" i="10" s="1"/>
  <c r="B935" i="10"/>
  <c r="S935" i="10" s="1"/>
  <c r="I934" i="10"/>
  <c r="G934" i="10"/>
  <c r="F934" i="10"/>
  <c r="E934" i="10"/>
  <c r="D934" i="10"/>
  <c r="R934" i="10" s="1"/>
  <c r="B934" i="10"/>
  <c r="S934" i="10" s="1"/>
  <c r="I933" i="10"/>
  <c r="B933" i="10" s="1"/>
  <c r="G933" i="10"/>
  <c r="F933" i="10"/>
  <c r="E933" i="10"/>
  <c r="D933" i="10"/>
  <c r="R933" i="10" s="1"/>
  <c r="I932" i="10"/>
  <c r="G932" i="10"/>
  <c r="F932" i="10"/>
  <c r="E932" i="10"/>
  <c r="D932" i="10"/>
  <c r="R932" i="10" s="1"/>
  <c r="B932" i="10"/>
  <c r="S932" i="10" s="1"/>
  <c r="I931" i="10"/>
  <c r="B931" i="10" s="1"/>
  <c r="K931" i="10" s="1"/>
  <c r="G931" i="10"/>
  <c r="F931" i="10"/>
  <c r="E931" i="10"/>
  <c r="D931" i="10"/>
  <c r="R931" i="10" s="1"/>
  <c r="I930" i="10"/>
  <c r="B930" i="10" s="1"/>
  <c r="S930" i="10" s="1"/>
  <c r="G930" i="10"/>
  <c r="F930" i="10"/>
  <c r="E930" i="10"/>
  <c r="D930" i="10"/>
  <c r="R930" i="10" s="1"/>
  <c r="I929" i="10"/>
  <c r="B929" i="10" s="1"/>
  <c r="K929" i="10" s="1"/>
  <c r="G929" i="10"/>
  <c r="F929" i="10"/>
  <c r="E929" i="10"/>
  <c r="D929" i="10"/>
  <c r="R929" i="10" s="1"/>
  <c r="R928" i="10"/>
  <c r="I928" i="10"/>
  <c r="B928" i="10" s="1"/>
  <c r="S928" i="10" s="1"/>
  <c r="G928" i="10"/>
  <c r="F928" i="10"/>
  <c r="E928" i="10"/>
  <c r="D928" i="10"/>
  <c r="I927" i="10"/>
  <c r="B927" i="10" s="1"/>
  <c r="G927" i="10"/>
  <c r="F927" i="10"/>
  <c r="E927" i="10"/>
  <c r="D927" i="10"/>
  <c r="R927" i="10" s="1"/>
  <c r="I926" i="10"/>
  <c r="B926" i="10" s="1"/>
  <c r="G926" i="10"/>
  <c r="F926" i="10"/>
  <c r="E926" i="10"/>
  <c r="D926" i="10"/>
  <c r="R926" i="10" s="1"/>
  <c r="I925" i="10"/>
  <c r="B925" i="10" s="1"/>
  <c r="G925" i="10"/>
  <c r="F925" i="10"/>
  <c r="E925" i="10"/>
  <c r="D925" i="10"/>
  <c r="R925" i="10" s="1"/>
  <c r="I924" i="10"/>
  <c r="B924" i="10" s="1"/>
  <c r="K924" i="10" s="1"/>
  <c r="G924" i="10"/>
  <c r="F924" i="10"/>
  <c r="E924" i="10"/>
  <c r="D924" i="10"/>
  <c r="R924" i="10" s="1"/>
  <c r="I923" i="10"/>
  <c r="G923" i="10"/>
  <c r="F923" i="10"/>
  <c r="E923" i="10"/>
  <c r="D923" i="10"/>
  <c r="R923" i="10" s="1"/>
  <c r="B923" i="10"/>
  <c r="S923" i="10" s="1"/>
  <c r="I922" i="10"/>
  <c r="B922" i="10" s="1"/>
  <c r="G922" i="10"/>
  <c r="F922" i="10"/>
  <c r="E922" i="10"/>
  <c r="D922" i="10"/>
  <c r="R922" i="10" s="1"/>
  <c r="I921" i="10"/>
  <c r="B921" i="10" s="1"/>
  <c r="K921" i="10" s="1"/>
  <c r="G921" i="10"/>
  <c r="F921" i="10"/>
  <c r="E921" i="10"/>
  <c r="D921" i="10"/>
  <c r="R921" i="10" s="1"/>
  <c r="I920" i="10"/>
  <c r="B920" i="10" s="1"/>
  <c r="G920" i="10"/>
  <c r="F920" i="10"/>
  <c r="E920" i="10"/>
  <c r="D920" i="10"/>
  <c r="R920" i="10" s="1"/>
  <c r="I919" i="10"/>
  <c r="B919" i="10" s="1"/>
  <c r="S919" i="10" s="1"/>
  <c r="G919" i="10"/>
  <c r="F919" i="10"/>
  <c r="E919" i="10"/>
  <c r="D919" i="10"/>
  <c r="R919" i="10" s="1"/>
  <c r="I918" i="10"/>
  <c r="G918" i="10"/>
  <c r="F918" i="10"/>
  <c r="E918" i="10"/>
  <c r="D918" i="10"/>
  <c r="R918" i="10" s="1"/>
  <c r="B918" i="10"/>
  <c r="S918" i="10" s="1"/>
  <c r="I917" i="10"/>
  <c r="B917" i="10" s="1"/>
  <c r="G917" i="10"/>
  <c r="F917" i="10"/>
  <c r="E917" i="10"/>
  <c r="D917" i="10"/>
  <c r="R917" i="10" s="1"/>
  <c r="I916" i="10"/>
  <c r="G916" i="10"/>
  <c r="F916" i="10"/>
  <c r="E916" i="10"/>
  <c r="D916" i="10"/>
  <c r="R916" i="10" s="1"/>
  <c r="B916" i="10"/>
  <c r="S916" i="10" s="1"/>
  <c r="I915" i="10"/>
  <c r="B915" i="10" s="1"/>
  <c r="K915" i="10" s="1"/>
  <c r="G915" i="10"/>
  <c r="F915" i="10"/>
  <c r="E915" i="10"/>
  <c r="D915" i="10"/>
  <c r="R915" i="10" s="1"/>
  <c r="I914" i="10"/>
  <c r="B914" i="10" s="1"/>
  <c r="S914" i="10" s="1"/>
  <c r="G914" i="10"/>
  <c r="F914" i="10"/>
  <c r="E914" i="10"/>
  <c r="D914" i="10"/>
  <c r="R914" i="10" s="1"/>
  <c r="I913" i="10"/>
  <c r="B913" i="10" s="1"/>
  <c r="K913" i="10" s="1"/>
  <c r="G913" i="10"/>
  <c r="F913" i="10"/>
  <c r="E913" i="10"/>
  <c r="D913" i="10"/>
  <c r="R913" i="10" s="1"/>
  <c r="I912" i="10"/>
  <c r="B912" i="10" s="1"/>
  <c r="S912" i="10" s="1"/>
  <c r="G912" i="10"/>
  <c r="F912" i="10"/>
  <c r="E912" i="10"/>
  <c r="D912" i="10"/>
  <c r="R912" i="10" s="1"/>
  <c r="I911" i="10"/>
  <c r="G911" i="10"/>
  <c r="F911" i="10"/>
  <c r="E911" i="10"/>
  <c r="D911" i="10"/>
  <c r="R911" i="10" s="1"/>
  <c r="B911" i="10"/>
  <c r="K911" i="10" s="1"/>
  <c r="I910" i="10"/>
  <c r="B910" i="10" s="1"/>
  <c r="S910" i="10" s="1"/>
  <c r="G910" i="10"/>
  <c r="F910" i="10"/>
  <c r="E910" i="10"/>
  <c r="D910" i="10"/>
  <c r="R910" i="10" s="1"/>
  <c r="R909" i="10"/>
  <c r="I909" i="10"/>
  <c r="B909" i="10" s="1"/>
  <c r="G909" i="10"/>
  <c r="F909" i="10"/>
  <c r="E909" i="10"/>
  <c r="D909" i="10"/>
  <c r="I908" i="10"/>
  <c r="B908" i="10" s="1"/>
  <c r="K908" i="10" s="1"/>
  <c r="G908" i="10"/>
  <c r="F908" i="10"/>
  <c r="E908" i="10"/>
  <c r="D908" i="10"/>
  <c r="R908" i="10" s="1"/>
  <c r="I907" i="10"/>
  <c r="B907" i="10" s="1"/>
  <c r="S907" i="10" s="1"/>
  <c r="G907" i="10"/>
  <c r="F907" i="10"/>
  <c r="E907" i="10"/>
  <c r="D907" i="10"/>
  <c r="R907" i="10" s="1"/>
  <c r="I906" i="10"/>
  <c r="B906" i="10" s="1"/>
  <c r="G906" i="10"/>
  <c r="F906" i="10"/>
  <c r="E906" i="10"/>
  <c r="D906" i="10"/>
  <c r="R906" i="10" s="1"/>
  <c r="I905" i="10"/>
  <c r="B905" i="10" s="1"/>
  <c r="K905" i="10" s="1"/>
  <c r="G905" i="10"/>
  <c r="F905" i="10"/>
  <c r="E905" i="10"/>
  <c r="D905" i="10"/>
  <c r="R905" i="10" s="1"/>
  <c r="I904" i="10"/>
  <c r="B904" i="10" s="1"/>
  <c r="S904" i="10" s="1"/>
  <c r="G904" i="10"/>
  <c r="F904" i="10"/>
  <c r="E904" i="10"/>
  <c r="D904" i="10"/>
  <c r="R904" i="10" s="1"/>
  <c r="S903" i="10"/>
  <c r="I903" i="10"/>
  <c r="G903" i="10"/>
  <c r="F903" i="10"/>
  <c r="E903" i="10"/>
  <c r="D903" i="10"/>
  <c r="R903" i="10" s="1"/>
  <c r="B903" i="10"/>
  <c r="K903" i="10" s="1"/>
  <c r="I902" i="10"/>
  <c r="G902" i="10"/>
  <c r="F902" i="10"/>
  <c r="E902" i="10"/>
  <c r="D902" i="10"/>
  <c r="R902" i="10" s="1"/>
  <c r="B902" i="10"/>
  <c r="S902" i="10" s="1"/>
  <c r="I901" i="10"/>
  <c r="B901" i="10" s="1"/>
  <c r="G901" i="10"/>
  <c r="F901" i="10"/>
  <c r="E901" i="10"/>
  <c r="D901" i="10"/>
  <c r="R901" i="10" s="1"/>
  <c r="I900" i="10"/>
  <c r="G900" i="10"/>
  <c r="F900" i="10"/>
  <c r="E900" i="10"/>
  <c r="D900" i="10"/>
  <c r="R900" i="10" s="1"/>
  <c r="B900" i="10"/>
  <c r="S900" i="10" s="1"/>
  <c r="I899" i="10"/>
  <c r="G899" i="10"/>
  <c r="F899" i="10"/>
  <c r="E899" i="10"/>
  <c r="D899" i="10"/>
  <c r="R899" i="10" s="1"/>
  <c r="B899" i="10"/>
  <c r="K899" i="10" s="1"/>
  <c r="I898" i="10"/>
  <c r="B898" i="10" s="1"/>
  <c r="S898" i="10" s="1"/>
  <c r="G898" i="10"/>
  <c r="F898" i="10"/>
  <c r="E898" i="10"/>
  <c r="D898" i="10"/>
  <c r="R898" i="10" s="1"/>
  <c r="I897" i="10"/>
  <c r="G897" i="10"/>
  <c r="F897" i="10"/>
  <c r="E897" i="10"/>
  <c r="D897" i="10"/>
  <c r="R897" i="10" s="1"/>
  <c r="B897" i="10"/>
  <c r="K897" i="10" s="1"/>
  <c r="R896" i="10"/>
  <c r="I896" i="10"/>
  <c r="B896" i="10" s="1"/>
  <c r="S896" i="10" s="1"/>
  <c r="G896" i="10"/>
  <c r="F896" i="10"/>
  <c r="E896" i="10"/>
  <c r="D896" i="10"/>
  <c r="I895" i="10"/>
  <c r="G895" i="10"/>
  <c r="F895" i="10"/>
  <c r="E895" i="10"/>
  <c r="D895" i="10"/>
  <c r="R895" i="10" s="1"/>
  <c r="B895" i="10"/>
  <c r="K895" i="10" s="1"/>
  <c r="I894" i="10"/>
  <c r="B894" i="10" s="1"/>
  <c r="S894" i="10" s="1"/>
  <c r="G894" i="10"/>
  <c r="F894" i="10"/>
  <c r="E894" i="10"/>
  <c r="D894" i="10"/>
  <c r="R894" i="10" s="1"/>
  <c r="I893" i="10"/>
  <c r="B893" i="10" s="1"/>
  <c r="G893" i="10"/>
  <c r="F893" i="10"/>
  <c r="E893" i="10"/>
  <c r="D893" i="10"/>
  <c r="R893" i="10" s="1"/>
  <c r="I892" i="10"/>
  <c r="B892" i="10" s="1"/>
  <c r="K892" i="10" s="1"/>
  <c r="G892" i="10"/>
  <c r="F892" i="10"/>
  <c r="E892" i="10"/>
  <c r="D892" i="10"/>
  <c r="R892" i="10" s="1"/>
  <c r="I891" i="10"/>
  <c r="B891" i="10" s="1"/>
  <c r="S891" i="10" s="1"/>
  <c r="G891" i="10"/>
  <c r="F891" i="10"/>
  <c r="E891" i="10"/>
  <c r="D891" i="10"/>
  <c r="R891" i="10" s="1"/>
  <c r="I890" i="10"/>
  <c r="B890" i="10" s="1"/>
  <c r="G890" i="10"/>
  <c r="F890" i="10"/>
  <c r="E890" i="10"/>
  <c r="D890" i="10"/>
  <c r="R890" i="10" s="1"/>
  <c r="I889" i="10"/>
  <c r="B889" i="10" s="1"/>
  <c r="K889" i="10" s="1"/>
  <c r="G889" i="10"/>
  <c r="F889" i="10"/>
  <c r="E889" i="10"/>
  <c r="D889" i="10"/>
  <c r="R889" i="10" s="1"/>
  <c r="I888" i="10"/>
  <c r="B888" i="10" s="1"/>
  <c r="G888" i="10"/>
  <c r="F888" i="10"/>
  <c r="E888" i="10"/>
  <c r="D888" i="10"/>
  <c r="R888" i="10" s="1"/>
  <c r="I887" i="10"/>
  <c r="B887" i="10" s="1"/>
  <c r="S887" i="10" s="1"/>
  <c r="G887" i="10"/>
  <c r="F887" i="10"/>
  <c r="E887" i="10"/>
  <c r="D887" i="10"/>
  <c r="R887" i="10" s="1"/>
  <c r="I886" i="10"/>
  <c r="G886" i="10"/>
  <c r="F886" i="10"/>
  <c r="E886" i="10"/>
  <c r="D886" i="10"/>
  <c r="R886" i="10" s="1"/>
  <c r="B886" i="10"/>
  <c r="S886" i="10" s="1"/>
  <c r="I885" i="10"/>
  <c r="G885" i="10"/>
  <c r="F885" i="10"/>
  <c r="E885" i="10"/>
  <c r="D885" i="10"/>
  <c r="R885" i="10" s="1"/>
  <c r="B885" i="10"/>
  <c r="K885" i="10" s="1"/>
  <c r="I884" i="10"/>
  <c r="G884" i="10"/>
  <c r="F884" i="10"/>
  <c r="E884" i="10"/>
  <c r="D884" i="10"/>
  <c r="R884" i="10" s="1"/>
  <c r="B884" i="10"/>
  <c r="S884" i="10" s="1"/>
  <c r="I883" i="10"/>
  <c r="G883" i="10"/>
  <c r="F883" i="10"/>
  <c r="E883" i="10"/>
  <c r="D883" i="10"/>
  <c r="R883" i="10" s="1"/>
  <c r="B883" i="10"/>
  <c r="K883" i="10" s="1"/>
  <c r="I882" i="10"/>
  <c r="B882" i="10" s="1"/>
  <c r="S882" i="10" s="1"/>
  <c r="G882" i="10"/>
  <c r="F882" i="10"/>
  <c r="E882" i="10"/>
  <c r="D882" i="10"/>
  <c r="R882" i="10" s="1"/>
  <c r="I881" i="10"/>
  <c r="G881" i="10"/>
  <c r="F881" i="10"/>
  <c r="E881" i="10"/>
  <c r="D881" i="10"/>
  <c r="R881" i="10" s="1"/>
  <c r="B881" i="10"/>
  <c r="K881" i="10" s="1"/>
  <c r="I880" i="10"/>
  <c r="B880" i="10" s="1"/>
  <c r="S880" i="10" s="1"/>
  <c r="G880" i="10"/>
  <c r="F880" i="10"/>
  <c r="E880" i="10"/>
  <c r="D880" i="10"/>
  <c r="R880" i="10" s="1"/>
  <c r="R879" i="10"/>
  <c r="I879" i="10"/>
  <c r="B879" i="10" s="1"/>
  <c r="K879" i="10" s="1"/>
  <c r="G879" i="10"/>
  <c r="F879" i="10"/>
  <c r="E879" i="10"/>
  <c r="D879" i="10"/>
  <c r="I878" i="10"/>
  <c r="B878" i="10" s="1"/>
  <c r="S878" i="10" s="1"/>
  <c r="G878" i="10"/>
  <c r="F878" i="10"/>
  <c r="E878" i="10"/>
  <c r="D878" i="10"/>
  <c r="R878" i="10" s="1"/>
  <c r="I877" i="10"/>
  <c r="B877" i="10" s="1"/>
  <c r="G877" i="10"/>
  <c r="F877" i="10"/>
  <c r="E877" i="10"/>
  <c r="D877" i="10"/>
  <c r="R877" i="10" s="1"/>
  <c r="I876" i="10"/>
  <c r="B876" i="10" s="1"/>
  <c r="K876" i="10" s="1"/>
  <c r="G876" i="10"/>
  <c r="F876" i="10"/>
  <c r="E876" i="10"/>
  <c r="D876" i="10"/>
  <c r="R876" i="10" s="1"/>
  <c r="I875" i="10"/>
  <c r="G875" i="10"/>
  <c r="F875" i="10"/>
  <c r="E875" i="10"/>
  <c r="D875" i="10"/>
  <c r="R875" i="10" s="1"/>
  <c r="B875" i="10"/>
  <c r="S875" i="10" s="1"/>
  <c r="I874" i="10"/>
  <c r="B874" i="10" s="1"/>
  <c r="S874" i="10" s="1"/>
  <c r="G874" i="10"/>
  <c r="F874" i="10"/>
  <c r="E874" i="10"/>
  <c r="D874" i="10"/>
  <c r="R874" i="10" s="1"/>
  <c r="I873" i="10"/>
  <c r="B873" i="10" s="1"/>
  <c r="K873" i="10" s="1"/>
  <c r="G873" i="10"/>
  <c r="F873" i="10"/>
  <c r="E873" i="10"/>
  <c r="D873" i="10"/>
  <c r="R873" i="10" s="1"/>
  <c r="I872" i="10"/>
  <c r="G872" i="10"/>
  <c r="F872" i="10"/>
  <c r="E872" i="10"/>
  <c r="D872" i="10"/>
  <c r="R872" i="10" s="1"/>
  <c r="B872" i="10"/>
  <c r="I871" i="10"/>
  <c r="G871" i="10"/>
  <c r="F871" i="10"/>
  <c r="E871" i="10"/>
  <c r="D871" i="10"/>
  <c r="R871" i="10" s="1"/>
  <c r="B871" i="10"/>
  <c r="S871" i="10" s="1"/>
  <c r="I870" i="10"/>
  <c r="G870" i="10"/>
  <c r="F870" i="10"/>
  <c r="E870" i="10"/>
  <c r="D870" i="10"/>
  <c r="R870" i="10" s="1"/>
  <c r="B870" i="10"/>
  <c r="S870" i="10" s="1"/>
  <c r="I869" i="10"/>
  <c r="B869" i="10" s="1"/>
  <c r="G869" i="10"/>
  <c r="F869" i="10"/>
  <c r="E869" i="10"/>
  <c r="D869" i="10"/>
  <c r="R869" i="10" s="1"/>
  <c r="I868" i="10"/>
  <c r="B868" i="10" s="1"/>
  <c r="K868" i="10" s="1"/>
  <c r="G868" i="10"/>
  <c r="F868" i="10"/>
  <c r="E868" i="10"/>
  <c r="D868" i="10"/>
  <c r="R868" i="10" s="1"/>
  <c r="I867" i="10"/>
  <c r="G867" i="10"/>
  <c r="F867" i="10"/>
  <c r="E867" i="10"/>
  <c r="D867" i="10"/>
  <c r="R867" i="10" s="1"/>
  <c r="B867" i="10"/>
  <c r="S867" i="10" s="1"/>
  <c r="I866" i="10"/>
  <c r="B866" i="10" s="1"/>
  <c r="G866" i="10"/>
  <c r="F866" i="10"/>
  <c r="E866" i="10"/>
  <c r="D866" i="10"/>
  <c r="R866" i="10" s="1"/>
  <c r="I865" i="10"/>
  <c r="B865" i="10" s="1"/>
  <c r="K865" i="10" s="1"/>
  <c r="G865" i="10"/>
  <c r="F865" i="10"/>
  <c r="E865" i="10"/>
  <c r="D865" i="10"/>
  <c r="R865" i="10" s="1"/>
  <c r="I864" i="10"/>
  <c r="G864" i="10"/>
  <c r="F864" i="10"/>
  <c r="E864" i="10"/>
  <c r="D864" i="10"/>
  <c r="R864" i="10" s="1"/>
  <c r="B864" i="10"/>
  <c r="S864" i="10" s="1"/>
  <c r="I863" i="10"/>
  <c r="B863" i="10" s="1"/>
  <c r="G863" i="10"/>
  <c r="F863" i="10"/>
  <c r="E863" i="10"/>
  <c r="D863" i="10"/>
  <c r="R863" i="10" s="1"/>
  <c r="I862" i="10"/>
  <c r="B862" i="10" s="1"/>
  <c r="S862" i="10" s="1"/>
  <c r="G862" i="10"/>
  <c r="F862" i="10"/>
  <c r="E862" i="10"/>
  <c r="D862" i="10"/>
  <c r="R862" i="10" s="1"/>
  <c r="I861" i="10"/>
  <c r="B861" i="10" s="1"/>
  <c r="G861" i="10"/>
  <c r="F861" i="10"/>
  <c r="E861" i="10"/>
  <c r="D861" i="10"/>
  <c r="R861" i="10" s="1"/>
  <c r="I860" i="10"/>
  <c r="B860" i="10" s="1"/>
  <c r="K860" i="10" s="1"/>
  <c r="G860" i="10"/>
  <c r="F860" i="10"/>
  <c r="E860" i="10"/>
  <c r="D860" i="10"/>
  <c r="R860" i="10" s="1"/>
  <c r="I859" i="10"/>
  <c r="B859" i="10" s="1"/>
  <c r="G859" i="10"/>
  <c r="F859" i="10"/>
  <c r="E859" i="10"/>
  <c r="D859" i="10"/>
  <c r="R859" i="10" s="1"/>
  <c r="I858" i="10"/>
  <c r="B858" i="10" s="1"/>
  <c r="S858" i="10" s="1"/>
  <c r="G858" i="10"/>
  <c r="F858" i="10"/>
  <c r="E858" i="10"/>
  <c r="D858" i="10"/>
  <c r="R858" i="10" s="1"/>
  <c r="R857" i="10"/>
  <c r="I857" i="10"/>
  <c r="B857" i="10" s="1"/>
  <c r="S857" i="10" s="1"/>
  <c r="G857" i="10"/>
  <c r="F857" i="10"/>
  <c r="E857" i="10"/>
  <c r="D857" i="10"/>
  <c r="I856" i="10"/>
  <c r="G856" i="10"/>
  <c r="F856" i="10"/>
  <c r="E856" i="10"/>
  <c r="D856" i="10"/>
  <c r="R856" i="10" s="1"/>
  <c r="B856" i="10"/>
  <c r="I855" i="10"/>
  <c r="G855" i="10"/>
  <c r="F855" i="10"/>
  <c r="E855" i="10"/>
  <c r="D855" i="10"/>
  <c r="R855" i="10" s="1"/>
  <c r="B855" i="10"/>
  <c r="S855" i="10" s="1"/>
  <c r="I854" i="10"/>
  <c r="B854" i="10" s="1"/>
  <c r="S854" i="10" s="1"/>
  <c r="G854" i="10"/>
  <c r="F854" i="10"/>
  <c r="E854" i="10"/>
  <c r="D854" i="10"/>
  <c r="R854" i="10" s="1"/>
  <c r="I853" i="10"/>
  <c r="B853" i="10" s="1"/>
  <c r="G853" i="10"/>
  <c r="F853" i="10"/>
  <c r="E853" i="10"/>
  <c r="D853" i="10"/>
  <c r="R853" i="10" s="1"/>
  <c r="I852" i="10"/>
  <c r="B852" i="10" s="1"/>
  <c r="G852" i="10"/>
  <c r="F852" i="10"/>
  <c r="E852" i="10"/>
  <c r="D852" i="10"/>
  <c r="R852" i="10" s="1"/>
  <c r="I851" i="10"/>
  <c r="B851" i="10" s="1"/>
  <c r="K851" i="10" s="1"/>
  <c r="G851" i="10"/>
  <c r="F851" i="10"/>
  <c r="E851" i="10"/>
  <c r="D851" i="10"/>
  <c r="R851" i="10" s="1"/>
  <c r="I850" i="10"/>
  <c r="B850" i="10" s="1"/>
  <c r="S850" i="10" s="1"/>
  <c r="G850" i="10"/>
  <c r="F850" i="10"/>
  <c r="E850" i="10"/>
  <c r="D850" i="10"/>
  <c r="R850" i="10" s="1"/>
  <c r="I849" i="10"/>
  <c r="B849" i="10" s="1"/>
  <c r="G849" i="10"/>
  <c r="F849" i="10"/>
  <c r="E849" i="10"/>
  <c r="D849" i="10"/>
  <c r="R849" i="10" s="1"/>
  <c r="I848" i="10"/>
  <c r="B848" i="10" s="1"/>
  <c r="S848" i="10" s="1"/>
  <c r="G848" i="10"/>
  <c r="F848" i="10"/>
  <c r="E848" i="10"/>
  <c r="D848" i="10"/>
  <c r="R848" i="10" s="1"/>
  <c r="I847" i="10"/>
  <c r="B847" i="10" s="1"/>
  <c r="K847" i="10" s="1"/>
  <c r="G847" i="10"/>
  <c r="F847" i="10"/>
  <c r="E847" i="10"/>
  <c r="D847" i="10"/>
  <c r="R847" i="10" s="1"/>
  <c r="I846" i="10"/>
  <c r="G846" i="10"/>
  <c r="F846" i="10"/>
  <c r="E846" i="10"/>
  <c r="D846" i="10"/>
  <c r="R846" i="10" s="1"/>
  <c r="B846" i="10"/>
  <c r="S846" i="10" s="1"/>
  <c r="I845" i="10"/>
  <c r="B845" i="10" s="1"/>
  <c r="G845" i="10"/>
  <c r="F845" i="10"/>
  <c r="E845" i="10"/>
  <c r="D845" i="10"/>
  <c r="R845" i="10" s="1"/>
  <c r="I844" i="10"/>
  <c r="G844" i="10"/>
  <c r="F844" i="10"/>
  <c r="E844" i="10"/>
  <c r="D844" i="10"/>
  <c r="R844" i="10" s="1"/>
  <c r="B844" i="10"/>
  <c r="I843" i="10"/>
  <c r="B843" i="10" s="1"/>
  <c r="K843" i="10" s="1"/>
  <c r="G843" i="10"/>
  <c r="F843" i="10"/>
  <c r="E843" i="10"/>
  <c r="D843" i="10"/>
  <c r="R843" i="10" s="1"/>
  <c r="I842" i="10"/>
  <c r="B842" i="10" s="1"/>
  <c r="S842" i="10" s="1"/>
  <c r="G842" i="10"/>
  <c r="F842" i="10"/>
  <c r="E842" i="10"/>
  <c r="D842" i="10"/>
  <c r="R842" i="10" s="1"/>
  <c r="I841" i="10"/>
  <c r="B841" i="10" s="1"/>
  <c r="S841" i="10" s="1"/>
  <c r="G841" i="10"/>
  <c r="F841" i="10"/>
  <c r="E841" i="10"/>
  <c r="D841" i="10"/>
  <c r="R841" i="10" s="1"/>
  <c r="I840" i="10"/>
  <c r="B840" i="10" s="1"/>
  <c r="G840" i="10"/>
  <c r="F840" i="10"/>
  <c r="E840" i="10"/>
  <c r="D840" i="10"/>
  <c r="R840" i="10" s="1"/>
  <c r="I839" i="10"/>
  <c r="G839" i="10"/>
  <c r="F839" i="10"/>
  <c r="E839" i="10"/>
  <c r="D839" i="10"/>
  <c r="R839" i="10" s="1"/>
  <c r="B839" i="10"/>
  <c r="K839" i="10" s="1"/>
  <c r="I838" i="10"/>
  <c r="B838" i="10" s="1"/>
  <c r="G838" i="10"/>
  <c r="F838" i="10"/>
  <c r="E838" i="10"/>
  <c r="D838" i="10"/>
  <c r="R838" i="10" s="1"/>
  <c r="I837" i="10"/>
  <c r="B837" i="10" s="1"/>
  <c r="G837" i="10"/>
  <c r="F837" i="10"/>
  <c r="E837" i="10"/>
  <c r="D837" i="10"/>
  <c r="R837" i="10" s="1"/>
  <c r="I836" i="10"/>
  <c r="G836" i="10"/>
  <c r="F836" i="10"/>
  <c r="E836" i="10"/>
  <c r="D836" i="10"/>
  <c r="R836" i="10" s="1"/>
  <c r="B836" i="10"/>
  <c r="I835" i="10"/>
  <c r="G835" i="10"/>
  <c r="F835" i="10"/>
  <c r="E835" i="10"/>
  <c r="D835" i="10"/>
  <c r="R835" i="10" s="1"/>
  <c r="B835" i="10"/>
  <c r="S835" i="10" s="1"/>
  <c r="I834" i="10"/>
  <c r="G834" i="10"/>
  <c r="F834" i="10"/>
  <c r="E834" i="10"/>
  <c r="D834" i="10"/>
  <c r="R834" i="10" s="1"/>
  <c r="B834" i="10"/>
  <c r="S834" i="10" s="1"/>
  <c r="R833" i="10"/>
  <c r="I833" i="10"/>
  <c r="B833" i="10" s="1"/>
  <c r="G833" i="10"/>
  <c r="F833" i="10"/>
  <c r="E833" i="10"/>
  <c r="D833" i="10"/>
  <c r="I832" i="10"/>
  <c r="B832" i="10" s="1"/>
  <c r="G832" i="10"/>
  <c r="F832" i="10"/>
  <c r="E832" i="10"/>
  <c r="D832" i="10"/>
  <c r="R832" i="10" s="1"/>
  <c r="I831" i="10"/>
  <c r="B831" i="10" s="1"/>
  <c r="G831" i="10"/>
  <c r="F831" i="10"/>
  <c r="E831" i="10"/>
  <c r="D831" i="10"/>
  <c r="R831" i="10" s="1"/>
  <c r="I830" i="10"/>
  <c r="B830" i="10" s="1"/>
  <c r="K830" i="10" s="1"/>
  <c r="G830" i="10"/>
  <c r="F830" i="10"/>
  <c r="E830" i="10"/>
  <c r="D830" i="10"/>
  <c r="R830" i="10" s="1"/>
  <c r="I829" i="10"/>
  <c r="B829" i="10" s="1"/>
  <c r="S829" i="10" s="1"/>
  <c r="G829" i="10"/>
  <c r="F829" i="10"/>
  <c r="E829" i="10"/>
  <c r="D829" i="10"/>
  <c r="R829" i="10" s="1"/>
  <c r="I828" i="10"/>
  <c r="B828" i="10" s="1"/>
  <c r="G828" i="10"/>
  <c r="F828" i="10"/>
  <c r="E828" i="10"/>
  <c r="D828" i="10"/>
  <c r="R828" i="10" s="1"/>
  <c r="I827" i="10"/>
  <c r="B827" i="10" s="1"/>
  <c r="G827" i="10"/>
  <c r="F827" i="10"/>
  <c r="E827" i="10"/>
  <c r="D827" i="10"/>
  <c r="R827" i="10" s="1"/>
  <c r="I826" i="10"/>
  <c r="B826" i="10" s="1"/>
  <c r="S826" i="10" s="1"/>
  <c r="G826" i="10"/>
  <c r="F826" i="10"/>
  <c r="E826" i="10"/>
  <c r="D826" i="10"/>
  <c r="R826" i="10" s="1"/>
  <c r="I825" i="10"/>
  <c r="B825" i="10" s="1"/>
  <c r="S825" i="10" s="1"/>
  <c r="G825" i="10"/>
  <c r="F825" i="10"/>
  <c r="E825" i="10"/>
  <c r="D825" i="10"/>
  <c r="R825" i="10" s="1"/>
  <c r="I824" i="10"/>
  <c r="B824" i="10" s="1"/>
  <c r="G824" i="10"/>
  <c r="F824" i="10"/>
  <c r="E824" i="10"/>
  <c r="D824" i="10"/>
  <c r="R824" i="10" s="1"/>
  <c r="I823" i="10"/>
  <c r="B823" i="10" s="1"/>
  <c r="G823" i="10"/>
  <c r="F823" i="10"/>
  <c r="E823" i="10"/>
  <c r="D823" i="10"/>
  <c r="R823" i="10" s="1"/>
  <c r="I822" i="10"/>
  <c r="B822" i="10" s="1"/>
  <c r="G822" i="10"/>
  <c r="F822" i="10"/>
  <c r="E822" i="10"/>
  <c r="D822" i="10"/>
  <c r="R822" i="10" s="1"/>
  <c r="I821" i="10"/>
  <c r="B821" i="10" s="1"/>
  <c r="K821" i="10" s="1"/>
  <c r="G821" i="10"/>
  <c r="F821" i="10"/>
  <c r="E821" i="10"/>
  <c r="D821" i="10"/>
  <c r="R821" i="10" s="1"/>
  <c r="I820" i="10"/>
  <c r="B820" i="10" s="1"/>
  <c r="S820" i="10" s="1"/>
  <c r="G820" i="10"/>
  <c r="F820" i="10"/>
  <c r="E820" i="10"/>
  <c r="D820" i="10"/>
  <c r="R820" i="10" s="1"/>
  <c r="I819" i="10"/>
  <c r="B819" i="10" s="1"/>
  <c r="G819" i="10"/>
  <c r="F819" i="10"/>
  <c r="E819" i="10"/>
  <c r="D819" i="10"/>
  <c r="R819" i="10" s="1"/>
  <c r="I818" i="10"/>
  <c r="B818" i="10" s="1"/>
  <c r="G818" i="10"/>
  <c r="F818" i="10"/>
  <c r="E818" i="10"/>
  <c r="D818" i="10"/>
  <c r="R818" i="10" s="1"/>
  <c r="I817" i="10"/>
  <c r="B817" i="10" s="1"/>
  <c r="G817" i="10"/>
  <c r="F817" i="10"/>
  <c r="E817" i="10"/>
  <c r="D817" i="10"/>
  <c r="R817" i="10" s="1"/>
  <c r="I816" i="10"/>
  <c r="G816" i="10"/>
  <c r="F816" i="10"/>
  <c r="E816" i="10"/>
  <c r="D816" i="10"/>
  <c r="R816" i="10" s="1"/>
  <c r="B816" i="10"/>
  <c r="S816" i="10" s="1"/>
  <c r="I815" i="10"/>
  <c r="G815" i="10"/>
  <c r="F815" i="10"/>
  <c r="E815" i="10"/>
  <c r="D815" i="10"/>
  <c r="R815" i="10" s="1"/>
  <c r="B815" i="10"/>
  <c r="K815" i="10" s="1"/>
  <c r="S814" i="10"/>
  <c r="I814" i="10"/>
  <c r="B814" i="10" s="1"/>
  <c r="K814" i="10" s="1"/>
  <c r="G814" i="10"/>
  <c r="F814" i="10"/>
  <c r="E814" i="10"/>
  <c r="D814" i="10"/>
  <c r="R814" i="10" s="1"/>
  <c r="I813" i="10"/>
  <c r="B813" i="10" s="1"/>
  <c r="S813" i="10" s="1"/>
  <c r="G813" i="10"/>
  <c r="F813" i="10"/>
  <c r="E813" i="10"/>
  <c r="D813" i="10"/>
  <c r="R813" i="10" s="1"/>
  <c r="I812" i="10"/>
  <c r="B812" i="10" s="1"/>
  <c r="S812" i="10" s="1"/>
  <c r="G812" i="10"/>
  <c r="F812" i="10"/>
  <c r="E812" i="10"/>
  <c r="D812" i="10"/>
  <c r="R812" i="10" s="1"/>
  <c r="I811" i="10"/>
  <c r="B811" i="10" s="1"/>
  <c r="G811" i="10"/>
  <c r="F811" i="10"/>
  <c r="E811" i="10"/>
  <c r="D811" i="10"/>
  <c r="R811" i="10" s="1"/>
  <c r="I810" i="10"/>
  <c r="G810" i="10"/>
  <c r="F810" i="10"/>
  <c r="E810" i="10"/>
  <c r="D810" i="10"/>
  <c r="R810" i="10" s="1"/>
  <c r="B810" i="10"/>
  <c r="I809" i="10"/>
  <c r="G809" i="10"/>
  <c r="F809" i="10"/>
  <c r="E809" i="10"/>
  <c r="D809" i="10"/>
  <c r="R809" i="10" s="1"/>
  <c r="B809" i="10"/>
  <c r="I808" i="10"/>
  <c r="B808" i="10" s="1"/>
  <c r="K808" i="10" s="1"/>
  <c r="G808" i="10"/>
  <c r="F808" i="10"/>
  <c r="E808" i="10"/>
  <c r="D808" i="10"/>
  <c r="R808" i="10" s="1"/>
  <c r="I807" i="10"/>
  <c r="B807" i="10" s="1"/>
  <c r="S807" i="10" s="1"/>
  <c r="G807" i="10"/>
  <c r="F807" i="10"/>
  <c r="E807" i="10"/>
  <c r="D807" i="10"/>
  <c r="R807" i="10" s="1"/>
  <c r="I806" i="10"/>
  <c r="B806" i="10" s="1"/>
  <c r="G806" i="10"/>
  <c r="F806" i="10"/>
  <c r="E806" i="10"/>
  <c r="D806" i="10"/>
  <c r="R806" i="10" s="1"/>
  <c r="I805" i="10"/>
  <c r="B805" i="10" s="1"/>
  <c r="K805" i="10" s="1"/>
  <c r="G805" i="10"/>
  <c r="F805" i="10"/>
  <c r="E805" i="10"/>
  <c r="D805" i="10"/>
  <c r="R805" i="10" s="1"/>
  <c r="K804" i="10"/>
  <c r="I804" i="10"/>
  <c r="G804" i="10"/>
  <c r="F804" i="10"/>
  <c r="E804" i="10"/>
  <c r="D804" i="10"/>
  <c r="R804" i="10" s="1"/>
  <c r="B804" i="10"/>
  <c r="S804" i="10" s="1"/>
  <c r="K803" i="10"/>
  <c r="I803" i="10"/>
  <c r="B803" i="10" s="1"/>
  <c r="S803" i="10" s="1"/>
  <c r="G803" i="10"/>
  <c r="F803" i="10"/>
  <c r="E803" i="10"/>
  <c r="D803" i="10"/>
  <c r="R803" i="10" s="1"/>
  <c r="I802" i="10"/>
  <c r="B802" i="10" s="1"/>
  <c r="G802" i="10"/>
  <c r="F802" i="10"/>
  <c r="E802" i="10"/>
  <c r="D802" i="10"/>
  <c r="R802" i="10" s="1"/>
  <c r="I801" i="10"/>
  <c r="B801" i="10" s="1"/>
  <c r="G801" i="10"/>
  <c r="F801" i="10"/>
  <c r="E801" i="10"/>
  <c r="D801" i="10"/>
  <c r="R801" i="10" s="1"/>
  <c r="I800" i="10"/>
  <c r="B800" i="10" s="1"/>
  <c r="G800" i="10"/>
  <c r="F800" i="10"/>
  <c r="E800" i="10"/>
  <c r="D800" i="10"/>
  <c r="R800" i="10" s="1"/>
  <c r="I799" i="10"/>
  <c r="B799" i="10" s="1"/>
  <c r="G799" i="10"/>
  <c r="F799" i="10"/>
  <c r="E799" i="10"/>
  <c r="D799" i="10"/>
  <c r="R799" i="10" s="1"/>
  <c r="I798" i="10"/>
  <c r="B798" i="10" s="1"/>
  <c r="S798" i="10" s="1"/>
  <c r="G798" i="10"/>
  <c r="F798" i="10"/>
  <c r="E798" i="10"/>
  <c r="D798" i="10"/>
  <c r="R798" i="10" s="1"/>
  <c r="I797" i="10"/>
  <c r="B797" i="10" s="1"/>
  <c r="K797" i="10" s="1"/>
  <c r="G797" i="10"/>
  <c r="F797" i="10"/>
  <c r="E797" i="10"/>
  <c r="D797" i="10"/>
  <c r="R797" i="10" s="1"/>
  <c r="I796" i="10"/>
  <c r="B796" i="10" s="1"/>
  <c r="S796" i="10" s="1"/>
  <c r="G796" i="10"/>
  <c r="F796" i="10"/>
  <c r="E796" i="10"/>
  <c r="D796" i="10"/>
  <c r="R796" i="10" s="1"/>
  <c r="I795" i="10"/>
  <c r="B795" i="10" s="1"/>
  <c r="G795" i="10"/>
  <c r="F795" i="10"/>
  <c r="E795" i="10"/>
  <c r="D795" i="10"/>
  <c r="R795" i="10" s="1"/>
  <c r="I794" i="10"/>
  <c r="G794" i="10"/>
  <c r="F794" i="10"/>
  <c r="E794" i="10"/>
  <c r="D794" i="10"/>
  <c r="R794" i="10" s="1"/>
  <c r="B794" i="10"/>
  <c r="K794" i="10" s="1"/>
  <c r="I793" i="10"/>
  <c r="G793" i="10"/>
  <c r="F793" i="10"/>
  <c r="E793" i="10"/>
  <c r="D793" i="10"/>
  <c r="R793" i="10" s="1"/>
  <c r="B793" i="10"/>
  <c r="S793" i="10" s="1"/>
  <c r="I792" i="10"/>
  <c r="B792" i="10" s="1"/>
  <c r="K792" i="10" s="1"/>
  <c r="G792" i="10"/>
  <c r="F792" i="10"/>
  <c r="E792" i="10"/>
  <c r="D792" i="10"/>
  <c r="R792" i="10" s="1"/>
  <c r="I791" i="10"/>
  <c r="B791" i="10" s="1"/>
  <c r="S791" i="10" s="1"/>
  <c r="G791" i="10"/>
  <c r="F791" i="10"/>
  <c r="E791" i="10"/>
  <c r="D791" i="10"/>
  <c r="R791" i="10" s="1"/>
  <c r="I790" i="10"/>
  <c r="B790" i="10" s="1"/>
  <c r="G790" i="10"/>
  <c r="F790" i="10"/>
  <c r="E790" i="10"/>
  <c r="D790" i="10"/>
  <c r="R790" i="10" s="1"/>
  <c r="S789" i="10"/>
  <c r="I789" i="10"/>
  <c r="B789" i="10" s="1"/>
  <c r="K789" i="10" s="1"/>
  <c r="G789" i="10"/>
  <c r="F789" i="10"/>
  <c r="E789" i="10"/>
  <c r="D789" i="10"/>
  <c r="R789" i="10" s="1"/>
  <c r="I788" i="10"/>
  <c r="B788" i="10" s="1"/>
  <c r="K788" i="10" s="1"/>
  <c r="G788" i="10"/>
  <c r="F788" i="10"/>
  <c r="E788" i="10"/>
  <c r="D788" i="10"/>
  <c r="R788" i="10" s="1"/>
  <c r="R787" i="10"/>
  <c r="I787" i="10"/>
  <c r="B787" i="10" s="1"/>
  <c r="S787" i="10" s="1"/>
  <c r="G787" i="10"/>
  <c r="F787" i="10"/>
  <c r="E787" i="10"/>
  <c r="D787" i="10"/>
  <c r="I786" i="10"/>
  <c r="B786" i="10" s="1"/>
  <c r="G786" i="10"/>
  <c r="F786" i="10"/>
  <c r="E786" i="10"/>
  <c r="D786" i="10"/>
  <c r="R786" i="10" s="1"/>
  <c r="I785" i="10"/>
  <c r="B785" i="10" s="1"/>
  <c r="G785" i="10"/>
  <c r="F785" i="10"/>
  <c r="E785" i="10"/>
  <c r="D785" i="10"/>
  <c r="R785" i="10" s="1"/>
  <c r="I784" i="10"/>
  <c r="B784" i="10" s="1"/>
  <c r="G784" i="10"/>
  <c r="F784" i="10"/>
  <c r="E784" i="10"/>
  <c r="D784" i="10"/>
  <c r="R784" i="10" s="1"/>
  <c r="I783" i="10"/>
  <c r="G783" i="10"/>
  <c r="F783" i="10"/>
  <c r="E783" i="10"/>
  <c r="D783" i="10"/>
  <c r="R783" i="10" s="1"/>
  <c r="B783" i="10"/>
  <c r="K783" i="10" s="1"/>
  <c r="I782" i="10"/>
  <c r="B782" i="10" s="1"/>
  <c r="S782" i="10" s="1"/>
  <c r="G782" i="10"/>
  <c r="F782" i="10"/>
  <c r="E782" i="10"/>
  <c r="D782" i="10"/>
  <c r="R782" i="10" s="1"/>
  <c r="I781" i="10"/>
  <c r="B781" i="10" s="1"/>
  <c r="K781" i="10" s="1"/>
  <c r="G781" i="10"/>
  <c r="F781" i="10"/>
  <c r="E781" i="10"/>
  <c r="D781" i="10"/>
  <c r="R781" i="10" s="1"/>
  <c r="I780" i="10"/>
  <c r="B780" i="10" s="1"/>
  <c r="K780" i="10" s="1"/>
  <c r="G780" i="10"/>
  <c r="F780" i="10"/>
  <c r="E780" i="10"/>
  <c r="D780" i="10"/>
  <c r="R780" i="10" s="1"/>
  <c r="I779" i="10"/>
  <c r="G779" i="10"/>
  <c r="F779" i="10"/>
  <c r="E779" i="10"/>
  <c r="D779" i="10"/>
  <c r="R779" i="10" s="1"/>
  <c r="B779" i="10"/>
  <c r="S779" i="10" s="1"/>
  <c r="I778" i="10"/>
  <c r="G778" i="10"/>
  <c r="F778" i="10"/>
  <c r="E778" i="10"/>
  <c r="D778" i="10"/>
  <c r="R778" i="10" s="1"/>
  <c r="B778" i="10"/>
  <c r="K778" i="10" s="1"/>
  <c r="R777" i="10"/>
  <c r="I777" i="10"/>
  <c r="G777" i="10"/>
  <c r="F777" i="10"/>
  <c r="E777" i="10"/>
  <c r="D777" i="10"/>
  <c r="B777" i="10"/>
  <c r="S777" i="10" s="1"/>
  <c r="I776" i="10"/>
  <c r="B776" i="10" s="1"/>
  <c r="G776" i="10"/>
  <c r="F776" i="10"/>
  <c r="E776" i="10"/>
  <c r="D776" i="10"/>
  <c r="R776" i="10" s="1"/>
  <c r="I775" i="10"/>
  <c r="B775" i="10" s="1"/>
  <c r="S775" i="10" s="1"/>
  <c r="G775" i="10"/>
  <c r="F775" i="10"/>
  <c r="E775" i="10"/>
  <c r="D775" i="10"/>
  <c r="R775" i="10" s="1"/>
  <c r="I774" i="10"/>
  <c r="B774" i="10" s="1"/>
  <c r="G774" i="10"/>
  <c r="F774" i="10"/>
  <c r="E774" i="10"/>
  <c r="D774" i="10"/>
  <c r="R774" i="10" s="1"/>
  <c r="I773" i="10"/>
  <c r="B773" i="10" s="1"/>
  <c r="K773" i="10" s="1"/>
  <c r="G773" i="10"/>
  <c r="F773" i="10"/>
  <c r="E773" i="10"/>
  <c r="D773" i="10"/>
  <c r="R773" i="10" s="1"/>
  <c r="I772" i="10"/>
  <c r="B772" i="10" s="1"/>
  <c r="G772" i="10"/>
  <c r="F772" i="10"/>
  <c r="E772" i="10"/>
  <c r="D772" i="10"/>
  <c r="R772" i="10" s="1"/>
  <c r="I771" i="10"/>
  <c r="B771" i="10" s="1"/>
  <c r="S771" i="10" s="1"/>
  <c r="G771" i="10"/>
  <c r="F771" i="10"/>
  <c r="E771" i="10"/>
  <c r="D771" i="10"/>
  <c r="R771" i="10" s="1"/>
  <c r="I770" i="10"/>
  <c r="B770" i="10" s="1"/>
  <c r="S770" i="10" s="1"/>
  <c r="G770" i="10"/>
  <c r="F770" i="10"/>
  <c r="E770" i="10"/>
  <c r="D770" i="10"/>
  <c r="R770" i="10" s="1"/>
  <c r="I769" i="10"/>
  <c r="B769" i="10" s="1"/>
  <c r="G769" i="10"/>
  <c r="F769" i="10"/>
  <c r="E769" i="10"/>
  <c r="D769" i="10"/>
  <c r="R769" i="10" s="1"/>
  <c r="I768" i="10"/>
  <c r="B768" i="10" s="1"/>
  <c r="G768" i="10"/>
  <c r="F768" i="10"/>
  <c r="E768" i="10"/>
  <c r="D768" i="10"/>
  <c r="R768" i="10" s="1"/>
  <c r="I767" i="10"/>
  <c r="G767" i="10"/>
  <c r="F767" i="10"/>
  <c r="E767" i="10"/>
  <c r="D767" i="10"/>
  <c r="R767" i="10" s="1"/>
  <c r="B767" i="10"/>
  <c r="K767" i="10" s="1"/>
  <c r="I766" i="10"/>
  <c r="B766" i="10" s="1"/>
  <c r="S766" i="10" s="1"/>
  <c r="G766" i="10"/>
  <c r="F766" i="10"/>
  <c r="E766" i="10"/>
  <c r="D766" i="10"/>
  <c r="R766" i="10" s="1"/>
  <c r="I765" i="10"/>
  <c r="B765" i="10" s="1"/>
  <c r="S765" i="10" s="1"/>
  <c r="G765" i="10"/>
  <c r="F765" i="10"/>
  <c r="E765" i="10"/>
  <c r="D765" i="10"/>
  <c r="R765" i="10" s="1"/>
  <c r="I764" i="10"/>
  <c r="B764" i="10" s="1"/>
  <c r="S764" i="10" s="1"/>
  <c r="G764" i="10"/>
  <c r="F764" i="10"/>
  <c r="E764" i="10"/>
  <c r="D764" i="10"/>
  <c r="R764" i="10" s="1"/>
  <c r="I763" i="10"/>
  <c r="G763" i="10"/>
  <c r="F763" i="10"/>
  <c r="E763" i="10"/>
  <c r="D763" i="10"/>
  <c r="R763" i="10" s="1"/>
  <c r="B763" i="10"/>
  <c r="S763" i="10" s="1"/>
  <c r="I762" i="10"/>
  <c r="B762" i="10" s="1"/>
  <c r="K762" i="10" s="1"/>
  <c r="G762" i="10"/>
  <c r="F762" i="10"/>
  <c r="E762" i="10"/>
  <c r="D762" i="10"/>
  <c r="R762" i="10" s="1"/>
  <c r="I761" i="10"/>
  <c r="G761" i="10"/>
  <c r="F761" i="10"/>
  <c r="E761" i="10"/>
  <c r="D761" i="10"/>
  <c r="R761" i="10" s="1"/>
  <c r="B761" i="10"/>
  <c r="S761" i="10" s="1"/>
  <c r="I760" i="10"/>
  <c r="B760" i="10" s="1"/>
  <c r="G760" i="10"/>
  <c r="F760" i="10"/>
  <c r="E760" i="10"/>
  <c r="D760" i="10"/>
  <c r="R760" i="10" s="1"/>
  <c r="I759" i="10"/>
  <c r="B759" i="10" s="1"/>
  <c r="S759" i="10" s="1"/>
  <c r="G759" i="10"/>
  <c r="F759" i="10"/>
  <c r="E759" i="10"/>
  <c r="D759" i="10"/>
  <c r="R759" i="10" s="1"/>
  <c r="I758" i="10"/>
  <c r="B758" i="10" s="1"/>
  <c r="S758" i="10" s="1"/>
  <c r="G758" i="10"/>
  <c r="F758" i="10"/>
  <c r="E758" i="10"/>
  <c r="D758" i="10"/>
  <c r="R758" i="10" s="1"/>
  <c r="I757" i="10"/>
  <c r="B757" i="10" s="1"/>
  <c r="K757" i="10" s="1"/>
  <c r="G757" i="10"/>
  <c r="F757" i="10"/>
  <c r="E757" i="10"/>
  <c r="D757" i="10"/>
  <c r="R757" i="10" s="1"/>
  <c r="I756" i="10"/>
  <c r="B756" i="10" s="1"/>
  <c r="K756" i="10" s="1"/>
  <c r="G756" i="10"/>
  <c r="F756" i="10"/>
  <c r="E756" i="10"/>
  <c r="D756" i="10"/>
  <c r="R756" i="10" s="1"/>
  <c r="I755" i="10"/>
  <c r="B755" i="10" s="1"/>
  <c r="G755" i="10"/>
  <c r="F755" i="10"/>
  <c r="E755" i="10"/>
  <c r="D755" i="10"/>
  <c r="R755" i="10" s="1"/>
  <c r="I754" i="10"/>
  <c r="B754" i="10" s="1"/>
  <c r="S754" i="10" s="1"/>
  <c r="G754" i="10"/>
  <c r="F754" i="10"/>
  <c r="E754" i="10"/>
  <c r="D754" i="10"/>
  <c r="R754" i="10" s="1"/>
  <c r="I753" i="10"/>
  <c r="G753" i="10"/>
  <c r="F753" i="10"/>
  <c r="E753" i="10"/>
  <c r="D753" i="10"/>
  <c r="R753" i="10" s="1"/>
  <c r="B753" i="10"/>
  <c r="I752" i="10"/>
  <c r="B752" i="10" s="1"/>
  <c r="G752" i="10"/>
  <c r="F752" i="10"/>
  <c r="E752" i="10"/>
  <c r="D752" i="10"/>
  <c r="R752" i="10" s="1"/>
  <c r="I751" i="10"/>
  <c r="B751" i="10" s="1"/>
  <c r="K751" i="10" s="1"/>
  <c r="G751" i="10"/>
  <c r="F751" i="10"/>
  <c r="E751" i="10"/>
  <c r="D751" i="10"/>
  <c r="R751" i="10" s="1"/>
  <c r="I750" i="10"/>
  <c r="B750" i="10" s="1"/>
  <c r="G750" i="10"/>
  <c r="F750" i="10"/>
  <c r="E750" i="10"/>
  <c r="D750" i="10"/>
  <c r="R750" i="10" s="1"/>
  <c r="S749" i="10"/>
  <c r="I749" i="10"/>
  <c r="B749" i="10" s="1"/>
  <c r="K749" i="10" s="1"/>
  <c r="G749" i="10"/>
  <c r="F749" i="10"/>
  <c r="E749" i="10"/>
  <c r="D749" i="10"/>
  <c r="R749" i="10" s="1"/>
  <c r="I748" i="10"/>
  <c r="B748" i="10" s="1"/>
  <c r="S748" i="10" s="1"/>
  <c r="G748" i="10"/>
  <c r="F748" i="10"/>
  <c r="E748" i="10"/>
  <c r="D748" i="10"/>
  <c r="R748" i="10" s="1"/>
  <c r="I747" i="10"/>
  <c r="G747" i="10"/>
  <c r="F747" i="10"/>
  <c r="E747" i="10"/>
  <c r="D747" i="10"/>
  <c r="R747" i="10" s="1"/>
  <c r="B747" i="10"/>
  <c r="S747" i="10" s="1"/>
  <c r="I746" i="10"/>
  <c r="G746" i="10"/>
  <c r="F746" i="10"/>
  <c r="E746" i="10"/>
  <c r="D746" i="10"/>
  <c r="R746" i="10" s="1"/>
  <c r="B746" i="10"/>
  <c r="K746" i="10" s="1"/>
  <c r="I745" i="10"/>
  <c r="G745" i="10"/>
  <c r="F745" i="10"/>
  <c r="E745" i="10"/>
  <c r="D745" i="10"/>
  <c r="R745" i="10" s="1"/>
  <c r="B745" i="10"/>
  <c r="S745" i="10" s="1"/>
  <c r="I744" i="10"/>
  <c r="B744" i="10" s="1"/>
  <c r="K744" i="10" s="1"/>
  <c r="G744" i="10"/>
  <c r="F744" i="10"/>
  <c r="E744" i="10"/>
  <c r="D744" i="10"/>
  <c r="R744" i="10" s="1"/>
  <c r="I743" i="10"/>
  <c r="B743" i="10" s="1"/>
  <c r="G743" i="10"/>
  <c r="F743" i="10"/>
  <c r="E743" i="10"/>
  <c r="D743" i="10"/>
  <c r="R743" i="10" s="1"/>
  <c r="I742" i="10"/>
  <c r="B742" i="10" s="1"/>
  <c r="G742" i="10"/>
  <c r="F742" i="10"/>
  <c r="E742" i="10"/>
  <c r="D742" i="10"/>
  <c r="R742" i="10" s="1"/>
  <c r="I741" i="10"/>
  <c r="B741" i="10" s="1"/>
  <c r="K741" i="10" s="1"/>
  <c r="G741" i="10"/>
  <c r="F741" i="10"/>
  <c r="E741" i="10"/>
  <c r="D741" i="10"/>
  <c r="R741" i="10" s="1"/>
  <c r="R740" i="10"/>
  <c r="I740" i="10"/>
  <c r="B740" i="10" s="1"/>
  <c r="G740" i="10"/>
  <c r="F740" i="10"/>
  <c r="E740" i="10"/>
  <c r="D740" i="10"/>
  <c r="I739" i="10"/>
  <c r="G739" i="10"/>
  <c r="F739" i="10"/>
  <c r="E739" i="10"/>
  <c r="D739" i="10"/>
  <c r="R739" i="10" s="1"/>
  <c r="B739" i="10"/>
  <c r="I738" i="10"/>
  <c r="B738" i="10" s="1"/>
  <c r="G738" i="10"/>
  <c r="F738" i="10"/>
  <c r="E738" i="10"/>
  <c r="D738" i="10"/>
  <c r="R738" i="10" s="1"/>
  <c r="I737" i="10"/>
  <c r="B737" i="10" s="1"/>
  <c r="S737" i="10" s="1"/>
  <c r="G737" i="10"/>
  <c r="F737" i="10"/>
  <c r="E737" i="10"/>
  <c r="D737" i="10"/>
  <c r="R737" i="10" s="1"/>
  <c r="I736" i="10"/>
  <c r="B736" i="10" s="1"/>
  <c r="G736" i="10"/>
  <c r="F736" i="10"/>
  <c r="E736" i="10"/>
  <c r="D736" i="10"/>
  <c r="R736" i="10" s="1"/>
  <c r="I735" i="10"/>
  <c r="B735" i="10" s="1"/>
  <c r="G735" i="10"/>
  <c r="F735" i="10"/>
  <c r="E735" i="10"/>
  <c r="D735" i="10"/>
  <c r="R735" i="10" s="1"/>
  <c r="I734" i="10"/>
  <c r="B734" i="10" s="1"/>
  <c r="G734" i="10"/>
  <c r="F734" i="10"/>
  <c r="E734" i="10"/>
  <c r="D734" i="10"/>
  <c r="R734" i="10" s="1"/>
  <c r="K733" i="10"/>
  <c r="I733" i="10"/>
  <c r="B733" i="10" s="1"/>
  <c r="S733" i="10" s="1"/>
  <c r="G733" i="10"/>
  <c r="F733" i="10"/>
  <c r="E733" i="10"/>
  <c r="D733" i="10"/>
  <c r="R733" i="10" s="1"/>
  <c r="R732" i="10"/>
  <c r="I732" i="10"/>
  <c r="B732" i="10" s="1"/>
  <c r="G732" i="10"/>
  <c r="F732" i="10"/>
  <c r="E732" i="10"/>
  <c r="D732" i="10"/>
  <c r="I731" i="10"/>
  <c r="B731" i="10" s="1"/>
  <c r="G731" i="10"/>
  <c r="F731" i="10"/>
  <c r="E731" i="10"/>
  <c r="D731" i="10"/>
  <c r="R731" i="10" s="1"/>
  <c r="I730" i="10"/>
  <c r="G730" i="10"/>
  <c r="F730" i="10"/>
  <c r="E730" i="10"/>
  <c r="D730" i="10"/>
  <c r="R730" i="10" s="1"/>
  <c r="B730" i="10"/>
  <c r="S730" i="10" s="1"/>
  <c r="I729" i="10"/>
  <c r="G729" i="10"/>
  <c r="F729" i="10"/>
  <c r="E729" i="10"/>
  <c r="D729" i="10"/>
  <c r="R729" i="10" s="1"/>
  <c r="B729" i="10"/>
  <c r="I728" i="10"/>
  <c r="B728" i="10" s="1"/>
  <c r="S728" i="10" s="1"/>
  <c r="G728" i="10"/>
  <c r="F728" i="10"/>
  <c r="E728" i="10"/>
  <c r="D728" i="10"/>
  <c r="R728" i="10" s="1"/>
  <c r="I727" i="10"/>
  <c r="B727" i="10" s="1"/>
  <c r="G727" i="10"/>
  <c r="F727" i="10"/>
  <c r="E727" i="10"/>
  <c r="D727" i="10"/>
  <c r="R727" i="10" s="1"/>
  <c r="I726" i="10"/>
  <c r="B726" i="10" s="1"/>
  <c r="K726" i="10" s="1"/>
  <c r="G726" i="10"/>
  <c r="F726" i="10"/>
  <c r="E726" i="10"/>
  <c r="D726" i="10"/>
  <c r="R726" i="10" s="1"/>
  <c r="I725" i="10"/>
  <c r="B725" i="10" s="1"/>
  <c r="S725" i="10" s="1"/>
  <c r="G725" i="10"/>
  <c r="F725" i="10"/>
  <c r="E725" i="10"/>
  <c r="D725" i="10"/>
  <c r="R725" i="10" s="1"/>
  <c r="I724" i="10"/>
  <c r="B724" i="10" s="1"/>
  <c r="K724" i="10" s="1"/>
  <c r="G724" i="10"/>
  <c r="F724" i="10"/>
  <c r="E724" i="10"/>
  <c r="D724" i="10"/>
  <c r="R724" i="10" s="1"/>
  <c r="I723" i="10"/>
  <c r="B723" i="10" s="1"/>
  <c r="G723" i="10"/>
  <c r="F723" i="10"/>
  <c r="E723" i="10"/>
  <c r="D723" i="10"/>
  <c r="R723" i="10" s="1"/>
  <c r="I722" i="10"/>
  <c r="B722" i="10" s="1"/>
  <c r="G722" i="10"/>
  <c r="F722" i="10"/>
  <c r="E722" i="10"/>
  <c r="D722" i="10"/>
  <c r="R722" i="10" s="1"/>
  <c r="I721" i="10"/>
  <c r="B721" i="10" s="1"/>
  <c r="G721" i="10"/>
  <c r="F721" i="10"/>
  <c r="E721" i="10"/>
  <c r="D721" i="10"/>
  <c r="R721" i="10" s="1"/>
  <c r="I720" i="10"/>
  <c r="B720" i="10" s="1"/>
  <c r="G720" i="10"/>
  <c r="F720" i="10"/>
  <c r="E720" i="10"/>
  <c r="D720" i="10"/>
  <c r="R720" i="10" s="1"/>
  <c r="I719" i="10"/>
  <c r="G719" i="10"/>
  <c r="F719" i="10"/>
  <c r="E719" i="10"/>
  <c r="D719" i="10"/>
  <c r="R719" i="10" s="1"/>
  <c r="B719" i="10"/>
  <c r="S719" i="10" s="1"/>
  <c r="I718" i="10"/>
  <c r="B718" i="10" s="1"/>
  <c r="K718" i="10" s="1"/>
  <c r="G718" i="10"/>
  <c r="F718" i="10"/>
  <c r="E718" i="10"/>
  <c r="D718" i="10"/>
  <c r="R718" i="10" s="1"/>
  <c r="I717" i="10"/>
  <c r="B717" i="10" s="1"/>
  <c r="S717" i="10" s="1"/>
  <c r="G717" i="10"/>
  <c r="F717" i="10"/>
  <c r="E717" i="10"/>
  <c r="D717" i="10"/>
  <c r="R717" i="10" s="1"/>
  <c r="I716" i="10"/>
  <c r="G716" i="10"/>
  <c r="F716" i="10"/>
  <c r="E716" i="10"/>
  <c r="D716" i="10"/>
  <c r="R716" i="10" s="1"/>
  <c r="B716" i="10"/>
  <c r="S716" i="10" s="1"/>
  <c r="I715" i="10"/>
  <c r="B715" i="10" s="1"/>
  <c r="G715" i="10"/>
  <c r="F715" i="10"/>
  <c r="E715" i="10"/>
  <c r="D715" i="10"/>
  <c r="R715" i="10" s="1"/>
  <c r="I714" i="10"/>
  <c r="B714" i="10" s="1"/>
  <c r="G714" i="10"/>
  <c r="F714" i="10"/>
  <c r="E714" i="10"/>
  <c r="D714" i="10"/>
  <c r="R714" i="10" s="1"/>
  <c r="I713" i="10"/>
  <c r="B713" i="10" s="1"/>
  <c r="G713" i="10"/>
  <c r="F713" i="10"/>
  <c r="E713" i="10"/>
  <c r="D713" i="10"/>
  <c r="R713" i="10" s="1"/>
  <c r="I712" i="10"/>
  <c r="B712" i="10" s="1"/>
  <c r="S712" i="10" s="1"/>
  <c r="G712" i="10"/>
  <c r="F712" i="10"/>
  <c r="E712" i="10"/>
  <c r="D712" i="10"/>
  <c r="R712" i="10" s="1"/>
  <c r="I711" i="10"/>
  <c r="B711" i="10" s="1"/>
  <c r="G711" i="10"/>
  <c r="F711" i="10"/>
  <c r="E711" i="10"/>
  <c r="D711" i="10"/>
  <c r="R711" i="10" s="1"/>
  <c r="I710" i="10"/>
  <c r="B710" i="10" s="1"/>
  <c r="G710" i="10"/>
  <c r="F710" i="10"/>
  <c r="E710" i="10"/>
  <c r="D710" i="10"/>
  <c r="R710" i="10" s="1"/>
  <c r="I709" i="10"/>
  <c r="B709" i="10" s="1"/>
  <c r="K709" i="10" s="1"/>
  <c r="G709" i="10"/>
  <c r="F709" i="10"/>
  <c r="E709" i="10"/>
  <c r="D709" i="10"/>
  <c r="R709" i="10" s="1"/>
  <c r="I708" i="10"/>
  <c r="B708" i="10" s="1"/>
  <c r="S708" i="10" s="1"/>
  <c r="G708" i="10"/>
  <c r="F708" i="10"/>
  <c r="E708" i="10"/>
  <c r="D708" i="10"/>
  <c r="R708" i="10" s="1"/>
  <c r="I707" i="10"/>
  <c r="B707" i="10" s="1"/>
  <c r="S707" i="10" s="1"/>
  <c r="G707" i="10"/>
  <c r="F707" i="10"/>
  <c r="E707" i="10"/>
  <c r="D707" i="10"/>
  <c r="R707" i="10" s="1"/>
  <c r="I706" i="10"/>
  <c r="B706" i="10" s="1"/>
  <c r="G706" i="10"/>
  <c r="F706" i="10"/>
  <c r="E706" i="10"/>
  <c r="D706" i="10"/>
  <c r="R706" i="10" s="1"/>
  <c r="I705" i="10"/>
  <c r="G705" i="10"/>
  <c r="F705" i="10"/>
  <c r="E705" i="10"/>
  <c r="D705" i="10"/>
  <c r="R705" i="10" s="1"/>
  <c r="B705" i="10"/>
  <c r="S705" i="10" s="1"/>
  <c r="I704" i="10"/>
  <c r="B704" i="10" s="1"/>
  <c r="K704" i="10" s="1"/>
  <c r="G704" i="10"/>
  <c r="F704" i="10"/>
  <c r="E704" i="10"/>
  <c r="D704" i="10"/>
  <c r="R704" i="10" s="1"/>
  <c r="I703" i="10"/>
  <c r="B703" i="10" s="1"/>
  <c r="K703" i="10" s="1"/>
  <c r="G703" i="10"/>
  <c r="F703" i="10"/>
  <c r="E703" i="10"/>
  <c r="D703" i="10"/>
  <c r="R703" i="10" s="1"/>
  <c r="I702" i="10"/>
  <c r="G702" i="10"/>
  <c r="F702" i="10"/>
  <c r="E702" i="10"/>
  <c r="D702" i="10"/>
  <c r="R702" i="10" s="1"/>
  <c r="B702" i="10"/>
  <c r="K702" i="10" s="1"/>
  <c r="I701" i="10"/>
  <c r="B701" i="10" s="1"/>
  <c r="S701" i="10" s="1"/>
  <c r="G701" i="10"/>
  <c r="F701" i="10"/>
  <c r="E701" i="10"/>
  <c r="D701" i="10"/>
  <c r="R701" i="10" s="1"/>
  <c r="K700" i="10"/>
  <c r="I700" i="10"/>
  <c r="G700" i="10"/>
  <c r="F700" i="10"/>
  <c r="E700" i="10"/>
  <c r="D700" i="10"/>
  <c r="R700" i="10" s="1"/>
  <c r="B700" i="10"/>
  <c r="S700" i="10" s="1"/>
  <c r="I699" i="10"/>
  <c r="B699" i="10" s="1"/>
  <c r="G699" i="10"/>
  <c r="F699" i="10"/>
  <c r="E699" i="10"/>
  <c r="D699" i="10"/>
  <c r="R699" i="10" s="1"/>
  <c r="I698" i="10"/>
  <c r="B698" i="10" s="1"/>
  <c r="G698" i="10"/>
  <c r="F698" i="10"/>
  <c r="E698" i="10"/>
  <c r="D698" i="10"/>
  <c r="R698" i="10" s="1"/>
  <c r="S697" i="10"/>
  <c r="I697" i="10"/>
  <c r="G697" i="10"/>
  <c r="F697" i="10"/>
  <c r="E697" i="10"/>
  <c r="D697" i="10"/>
  <c r="R697" i="10" s="1"/>
  <c r="B697" i="10"/>
  <c r="K697" i="10" s="1"/>
  <c r="I696" i="10"/>
  <c r="B696" i="10" s="1"/>
  <c r="S696" i="10" s="1"/>
  <c r="G696" i="10"/>
  <c r="F696" i="10"/>
  <c r="E696" i="10"/>
  <c r="D696" i="10"/>
  <c r="R696" i="10" s="1"/>
  <c r="I695" i="10"/>
  <c r="B695" i="10" s="1"/>
  <c r="S695" i="10" s="1"/>
  <c r="G695" i="10"/>
  <c r="F695" i="10"/>
  <c r="E695" i="10"/>
  <c r="D695" i="10"/>
  <c r="R695" i="10" s="1"/>
  <c r="I694" i="10"/>
  <c r="B694" i="10" s="1"/>
  <c r="G694" i="10"/>
  <c r="F694" i="10"/>
  <c r="E694" i="10"/>
  <c r="D694" i="10"/>
  <c r="R694" i="10" s="1"/>
  <c r="I693" i="10"/>
  <c r="G693" i="10"/>
  <c r="F693" i="10"/>
  <c r="E693" i="10"/>
  <c r="D693" i="10"/>
  <c r="R693" i="10" s="1"/>
  <c r="B693" i="10"/>
  <c r="K693" i="10" s="1"/>
  <c r="S692" i="10"/>
  <c r="R692" i="10"/>
  <c r="I692" i="10"/>
  <c r="G692" i="10"/>
  <c r="F692" i="10"/>
  <c r="E692" i="10"/>
  <c r="D692" i="10"/>
  <c r="B692" i="10"/>
  <c r="K692" i="10" s="1"/>
  <c r="I691" i="10"/>
  <c r="B691" i="10" s="1"/>
  <c r="S691" i="10" s="1"/>
  <c r="G691" i="10"/>
  <c r="F691" i="10"/>
  <c r="E691" i="10"/>
  <c r="D691" i="10"/>
  <c r="R691" i="10" s="1"/>
  <c r="R690" i="10"/>
  <c r="I690" i="10"/>
  <c r="B690" i="10" s="1"/>
  <c r="K690" i="10" s="1"/>
  <c r="G690" i="10"/>
  <c r="F690" i="10"/>
  <c r="E690" i="10"/>
  <c r="D690" i="10"/>
  <c r="I689" i="10"/>
  <c r="B689" i="10" s="1"/>
  <c r="G689" i="10"/>
  <c r="F689" i="10"/>
  <c r="E689" i="10"/>
  <c r="D689" i="10"/>
  <c r="R689" i="10" s="1"/>
  <c r="I688" i="10"/>
  <c r="B688" i="10" s="1"/>
  <c r="K688" i="10" s="1"/>
  <c r="G688" i="10"/>
  <c r="F688" i="10"/>
  <c r="E688" i="10"/>
  <c r="D688" i="10"/>
  <c r="R688" i="10" s="1"/>
  <c r="R687" i="10"/>
  <c r="I687" i="10"/>
  <c r="B687" i="10" s="1"/>
  <c r="K687" i="10" s="1"/>
  <c r="G687" i="10"/>
  <c r="F687" i="10"/>
  <c r="E687" i="10"/>
  <c r="D687" i="10"/>
  <c r="I686" i="10"/>
  <c r="B686" i="10" s="1"/>
  <c r="G686" i="10"/>
  <c r="F686" i="10"/>
  <c r="E686" i="10"/>
  <c r="D686" i="10"/>
  <c r="R686" i="10" s="1"/>
  <c r="I685" i="10"/>
  <c r="B685" i="10" s="1"/>
  <c r="K685" i="10" s="1"/>
  <c r="G685" i="10"/>
  <c r="F685" i="10"/>
  <c r="E685" i="10"/>
  <c r="D685" i="10"/>
  <c r="R685" i="10" s="1"/>
  <c r="I684" i="10"/>
  <c r="B684" i="10" s="1"/>
  <c r="S684" i="10" s="1"/>
  <c r="G684" i="10"/>
  <c r="F684" i="10"/>
  <c r="E684" i="10"/>
  <c r="D684" i="10"/>
  <c r="R684" i="10" s="1"/>
  <c r="I683" i="10"/>
  <c r="B683" i="10" s="1"/>
  <c r="G683" i="10"/>
  <c r="F683" i="10"/>
  <c r="E683" i="10"/>
  <c r="D683" i="10"/>
  <c r="R683" i="10" s="1"/>
  <c r="I682" i="10"/>
  <c r="B682" i="10" s="1"/>
  <c r="G682" i="10"/>
  <c r="F682" i="10"/>
  <c r="E682" i="10"/>
  <c r="D682" i="10"/>
  <c r="R682" i="10" s="1"/>
  <c r="I681" i="10"/>
  <c r="B681" i="10" s="1"/>
  <c r="G681" i="10"/>
  <c r="F681" i="10"/>
  <c r="E681" i="10"/>
  <c r="D681" i="10"/>
  <c r="R681" i="10" s="1"/>
  <c r="I680" i="10"/>
  <c r="B680" i="10" s="1"/>
  <c r="S680" i="10" s="1"/>
  <c r="G680" i="10"/>
  <c r="F680" i="10"/>
  <c r="E680" i="10"/>
  <c r="D680" i="10"/>
  <c r="R680" i="10" s="1"/>
  <c r="I679" i="10"/>
  <c r="B679" i="10" s="1"/>
  <c r="G679" i="10"/>
  <c r="F679" i="10"/>
  <c r="E679" i="10"/>
  <c r="D679" i="10"/>
  <c r="R679" i="10" s="1"/>
  <c r="I678" i="10"/>
  <c r="B678" i="10" s="1"/>
  <c r="K678" i="10" s="1"/>
  <c r="G678" i="10"/>
  <c r="F678" i="10"/>
  <c r="E678" i="10"/>
  <c r="D678" i="10"/>
  <c r="R678" i="10" s="1"/>
  <c r="I677" i="10"/>
  <c r="B677" i="10" s="1"/>
  <c r="G677" i="10"/>
  <c r="F677" i="10"/>
  <c r="E677" i="10"/>
  <c r="D677" i="10"/>
  <c r="R677" i="10" s="1"/>
  <c r="I676" i="10"/>
  <c r="B676" i="10" s="1"/>
  <c r="G676" i="10"/>
  <c r="F676" i="10"/>
  <c r="E676" i="10"/>
  <c r="D676" i="10"/>
  <c r="R676" i="10" s="1"/>
  <c r="I675" i="10"/>
  <c r="B675" i="10" s="1"/>
  <c r="S675" i="10" s="1"/>
  <c r="G675" i="10"/>
  <c r="F675" i="10"/>
  <c r="E675" i="10"/>
  <c r="D675" i="10"/>
  <c r="R675" i="10" s="1"/>
  <c r="S674" i="10"/>
  <c r="I674" i="10"/>
  <c r="B674" i="10" s="1"/>
  <c r="K674" i="10" s="1"/>
  <c r="G674" i="10"/>
  <c r="F674" i="10"/>
  <c r="E674" i="10"/>
  <c r="D674" i="10"/>
  <c r="R674" i="10" s="1"/>
  <c r="I673" i="10"/>
  <c r="B673" i="10" s="1"/>
  <c r="G673" i="10"/>
  <c r="F673" i="10"/>
  <c r="E673" i="10"/>
  <c r="D673" i="10"/>
  <c r="R673" i="10" s="1"/>
  <c r="I672" i="10"/>
  <c r="G672" i="10"/>
  <c r="F672" i="10"/>
  <c r="E672" i="10"/>
  <c r="D672" i="10"/>
  <c r="R672" i="10" s="1"/>
  <c r="B672" i="10"/>
  <c r="K672" i="10" s="1"/>
  <c r="I671" i="10"/>
  <c r="B671" i="10" s="1"/>
  <c r="K671" i="10" s="1"/>
  <c r="G671" i="10"/>
  <c r="F671" i="10"/>
  <c r="E671" i="10"/>
  <c r="D671" i="10"/>
  <c r="R671" i="10" s="1"/>
  <c r="I670" i="10"/>
  <c r="B670" i="10" s="1"/>
  <c r="S670" i="10" s="1"/>
  <c r="G670" i="10"/>
  <c r="F670" i="10"/>
  <c r="E670" i="10"/>
  <c r="D670" i="10"/>
  <c r="R670" i="10" s="1"/>
  <c r="I669" i="10"/>
  <c r="B669" i="10" s="1"/>
  <c r="S669" i="10" s="1"/>
  <c r="G669" i="10"/>
  <c r="F669" i="10"/>
  <c r="E669" i="10"/>
  <c r="D669" i="10"/>
  <c r="R669" i="10" s="1"/>
  <c r="I668" i="10"/>
  <c r="G668" i="10"/>
  <c r="F668" i="10"/>
  <c r="E668" i="10"/>
  <c r="D668" i="10"/>
  <c r="R668" i="10" s="1"/>
  <c r="B668" i="10"/>
  <c r="S668" i="10" s="1"/>
  <c r="I667" i="10"/>
  <c r="G667" i="10"/>
  <c r="F667" i="10"/>
  <c r="E667" i="10"/>
  <c r="D667" i="10"/>
  <c r="R667" i="10" s="1"/>
  <c r="B667" i="10"/>
  <c r="S667" i="10" s="1"/>
  <c r="I666" i="10"/>
  <c r="B666" i="10" s="1"/>
  <c r="S666" i="10" s="1"/>
  <c r="G666" i="10"/>
  <c r="F666" i="10"/>
  <c r="E666" i="10"/>
  <c r="D666" i="10"/>
  <c r="R666" i="10" s="1"/>
  <c r="R665" i="10"/>
  <c r="I665" i="10"/>
  <c r="B665" i="10" s="1"/>
  <c r="G665" i="10"/>
  <c r="F665" i="10"/>
  <c r="E665" i="10"/>
  <c r="D665" i="10"/>
  <c r="I664" i="10"/>
  <c r="G664" i="10"/>
  <c r="F664" i="10"/>
  <c r="E664" i="10"/>
  <c r="D664" i="10"/>
  <c r="R664" i="10" s="1"/>
  <c r="B664" i="10"/>
  <c r="S664" i="10" s="1"/>
  <c r="I663" i="10"/>
  <c r="B663" i="10" s="1"/>
  <c r="G663" i="10"/>
  <c r="F663" i="10"/>
  <c r="E663" i="10"/>
  <c r="D663" i="10"/>
  <c r="R663" i="10" s="1"/>
  <c r="I662" i="10"/>
  <c r="B662" i="10" s="1"/>
  <c r="G662" i="10"/>
  <c r="F662" i="10"/>
  <c r="E662" i="10"/>
  <c r="D662" i="10"/>
  <c r="R662" i="10" s="1"/>
  <c r="I661" i="10"/>
  <c r="B661" i="10" s="1"/>
  <c r="G661" i="10"/>
  <c r="F661" i="10"/>
  <c r="E661" i="10"/>
  <c r="D661" i="10"/>
  <c r="R661" i="10" s="1"/>
  <c r="I660" i="10"/>
  <c r="G660" i="10"/>
  <c r="F660" i="10"/>
  <c r="E660" i="10"/>
  <c r="D660" i="10"/>
  <c r="R660" i="10" s="1"/>
  <c r="B660" i="10"/>
  <c r="K660" i="10" s="1"/>
  <c r="K659" i="10"/>
  <c r="I659" i="10"/>
  <c r="B659" i="10" s="1"/>
  <c r="S659" i="10" s="1"/>
  <c r="G659" i="10"/>
  <c r="F659" i="10"/>
  <c r="E659" i="10"/>
  <c r="D659" i="10"/>
  <c r="R659" i="10" s="1"/>
  <c r="I658" i="10"/>
  <c r="B658" i="10" s="1"/>
  <c r="G658" i="10"/>
  <c r="F658" i="10"/>
  <c r="E658" i="10"/>
  <c r="D658" i="10"/>
  <c r="R658" i="10" s="1"/>
  <c r="I657" i="10"/>
  <c r="B657" i="10" s="1"/>
  <c r="G657" i="10"/>
  <c r="F657" i="10"/>
  <c r="E657" i="10"/>
  <c r="D657" i="10"/>
  <c r="R657" i="10" s="1"/>
  <c r="I656" i="10"/>
  <c r="G656" i="10"/>
  <c r="F656" i="10"/>
  <c r="E656" i="10"/>
  <c r="D656" i="10"/>
  <c r="R656" i="10" s="1"/>
  <c r="B656" i="10"/>
  <c r="K656" i="10" s="1"/>
  <c r="I655" i="10"/>
  <c r="B655" i="10" s="1"/>
  <c r="S655" i="10" s="1"/>
  <c r="G655" i="10"/>
  <c r="F655" i="10"/>
  <c r="E655" i="10"/>
  <c r="D655" i="10"/>
  <c r="R655" i="10" s="1"/>
  <c r="R654" i="10"/>
  <c r="I654" i="10"/>
  <c r="B654" i="10" s="1"/>
  <c r="G654" i="10"/>
  <c r="F654" i="10"/>
  <c r="E654" i="10"/>
  <c r="D654" i="10"/>
  <c r="I653" i="10"/>
  <c r="B653" i="10" s="1"/>
  <c r="K653" i="10" s="1"/>
  <c r="G653" i="10"/>
  <c r="F653" i="10"/>
  <c r="E653" i="10"/>
  <c r="D653" i="10"/>
  <c r="R653" i="10" s="1"/>
  <c r="I652" i="10"/>
  <c r="G652" i="10"/>
  <c r="F652" i="10"/>
  <c r="E652" i="10"/>
  <c r="D652" i="10"/>
  <c r="R652" i="10" s="1"/>
  <c r="B652" i="10"/>
  <c r="S652" i="10" s="1"/>
  <c r="I651" i="10"/>
  <c r="B651" i="10" s="1"/>
  <c r="G651" i="10"/>
  <c r="F651" i="10"/>
  <c r="E651" i="10"/>
  <c r="D651" i="10"/>
  <c r="R651" i="10" s="1"/>
  <c r="I650" i="10"/>
  <c r="G650" i="10"/>
  <c r="F650" i="10"/>
  <c r="E650" i="10"/>
  <c r="D650" i="10"/>
  <c r="R650" i="10" s="1"/>
  <c r="B650" i="10"/>
  <c r="S650" i="10" s="1"/>
  <c r="R649" i="10"/>
  <c r="I649" i="10"/>
  <c r="B649" i="10" s="1"/>
  <c r="G649" i="10"/>
  <c r="F649" i="10"/>
  <c r="E649" i="10"/>
  <c r="D649" i="10"/>
  <c r="I648" i="10"/>
  <c r="B648" i="10" s="1"/>
  <c r="K648" i="10" s="1"/>
  <c r="G648" i="10"/>
  <c r="F648" i="10"/>
  <c r="E648" i="10"/>
  <c r="D648" i="10"/>
  <c r="R648" i="10" s="1"/>
  <c r="I647" i="10"/>
  <c r="B647" i="10" s="1"/>
  <c r="S647" i="10" s="1"/>
  <c r="G647" i="10"/>
  <c r="F647" i="10"/>
  <c r="E647" i="10"/>
  <c r="D647" i="10"/>
  <c r="R647" i="10" s="1"/>
  <c r="I646" i="10"/>
  <c r="B646" i="10" s="1"/>
  <c r="G646" i="10"/>
  <c r="F646" i="10"/>
  <c r="E646" i="10"/>
  <c r="D646" i="10"/>
  <c r="R646" i="10" s="1"/>
  <c r="I645" i="10"/>
  <c r="B645" i="10" s="1"/>
  <c r="G645" i="10"/>
  <c r="F645" i="10"/>
  <c r="E645" i="10"/>
  <c r="D645" i="10"/>
  <c r="R645" i="10" s="1"/>
  <c r="I644" i="10"/>
  <c r="G644" i="10"/>
  <c r="F644" i="10"/>
  <c r="E644" i="10"/>
  <c r="D644" i="10"/>
  <c r="R644" i="10" s="1"/>
  <c r="B644" i="10"/>
  <c r="K644" i="10" s="1"/>
  <c r="I643" i="10"/>
  <c r="B643" i="10" s="1"/>
  <c r="S643" i="10" s="1"/>
  <c r="G643" i="10"/>
  <c r="F643" i="10"/>
  <c r="E643" i="10"/>
  <c r="D643" i="10"/>
  <c r="R643" i="10" s="1"/>
  <c r="I642" i="10"/>
  <c r="B642" i="10" s="1"/>
  <c r="S642" i="10" s="1"/>
  <c r="G642" i="10"/>
  <c r="F642" i="10"/>
  <c r="E642" i="10"/>
  <c r="D642" i="10"/>
  <c r="R642" i="10" s="1"/>
  <c r="I641" i="10"/>
  <c r="B641" i="10" s="1"/>
  <c r="G641" i="10"/>
  <c r="F641" i="10"/>
  <c r="E641" i="10"/>
  <c r="D641" i="10"/>
  <c r="R641" i="10" s="1"/>
  <c r="I640" i="10"/>
  <c r="B640" i="10" s="1"/>
  <c r="K640" i="10" s="1"/>
  <c r="G640" i="10"/>
  <c r="F640" i="10"/>
  <c r="E640" i="10"/>
  <c r="D640" i="10"/>
  <c r="R640" i="10" s="1"/>
  <c r="I639" i="10"/>
  <c r="G639" i="10"/>
  <c r="F639" i="10"/>
  <c r="E639" i="10"/>
  <c r="D639" i="10"/>
  <c r="R639" i="10" s="1"/>
  <c r="B639" i="10"/>
  <c r="S639" i="10" s="1"/>
  <c r="I638" i="10"/>
  <c r="G638" i="10"/>
  <c r="F638" i="10"/>
  <c r="E638" i="10"/>
  <c r="D638" i="10"/>
  <c r="R638" i="10" s="1"/>
  <c r="B638" i="10"/>
  <c r="K638" i="10" s="1"/>
  <c r="I637" i="10"/>
  <c r="B637" i="10" s="1"/>
  <c r="G637" i="10"/>
  <c r="F637" i="10"/>
  <c r="E637" i="10"/>
  <c r="D637" i="10"/>
  <c r="R637" i="10" s="1"/>
  <c r="I636" i="10"/>
  <c r="G636" i="10"/>
  <c r="F636" i="10"/>
  <c r="E636" i="10"/>
  <c r="D636" i="10"/>
  <c r="R636" i="10" s="1"/>
  <c r="B636" i="10"/>
  <c r="I635" i="10"/>
  <c r="B635" i="10" s="1"/>
  <c r="G635" i="10"/>
  <c r="F635" i="10"/>
  <c r="E635" i="10"/>
  <c r="D635" i="10"/>
  <c r="R635" i="10" s="1"/>
  <c r="I634" i="10"/>
  <c r="B634" i="10" s="1"/>
  <c r="S634" i="10" s="1"/>
  <c r="G634" i="10"/>
  <c r="F634" i="10"/>
  <c r="E634" i="10"/>
  <c r="D634" i="10"/>
  <c r="R634" i="10" s="1"/>
  <c r="I633" i="10"/>
  <c r="G633" i="10"/>
  <c r="F633" i="10"/>
  <c r="E633" i="10"/>
  <c r="D633" i="10"/>
  <c r="R633" i="10" s="1"/>
  <c r="B633" i="10"/>
  <c r="K633" i="10" s="1"/>
  <c r="I632" i="10"/>
  <c r="B632" i="10" s="1"/>
  <c r="S632" i="10" s="1"/>
  <c r="G632" i="10"/>
  <c r="F632" i="10"/>
  <c r="E632" i="10"/>
  <c r="D632" i="10"/>
  <c r="R632" i="10" s="1"/>
  <c r="K631" i="10"/>
  <c r="I631" i="10"/>
  <c r="G631" i="10"/>
  <c r="F631" i="10"/>
  <c r="E631" i="10"/>
  <c r="D631" i="10"/>
  <c r="R631" i="10" s="1"/>
  <c r="B631" i="10"/>
  <c r="S631" i="10" s="1"/>
  <c r="I630" i="10"/>
  <c r="B630" i="10" s="1"/>
  <c r="K630" i="10" s="1"/>
  <c r="G630" i="10"/>
  <c r="F630" i="10"/>
  <c r="E630" i="10"/>
  <c r="D630" i="10"/>
  <c r="R630" i="10" s="1"/>
  <c r="R629" i="10"/>
  <c r="I629" i="10"/>
  <c r="B629" i="10" s="1"/>
  <c r="G629" i="10"/>
  <c r="F629" i="10"/>
  <c r="E629" i="10"/>
  <c r="D629" i="10"/>
  <c r="I628" i="10"/>
  <c r="B628" i="10" s="1"/>
  <c r="G628" i="10"/>
  <c r="F628" i="10"/>
  <c r="E628" i="10"/>
  <c r="D628" i="10"/>
  <c r="R628" i="10" s="1"/>
  <c r="I627" i="10"/>
  <c r="B627" i="10" s="1"/>
  <c r="G627" i="10"/>
  <c r="F627" i="10"/>
  <c r="E627" i="10"/>
  <c r="D627" i="10"/>
  <c r="R627" i="10" s="1"/>
  <c r="R626" i="10"/>
  <c r="I626" i="10"/>
  <c r="B626" i="10" s="1"/>
  <c r="S626" i="10" s="1"/>
  <c r="G626" i="10"/>
  <c r="F626" i="10"/>
  <c r="E626" i="10"/>
  <c r="D626" i="10"/>
  <c r="I625" i="10"/>
  <c r="B625" i="10" s="1"/>
  <c r="S625" i="10" s="1"/>
  <c r="G625" i="10"/>
  <c r="F625" i="10"/>
  <c r="E625" i="10"/>
  <c r="D625" i="10"/>
  <c r="R625" i="10" s="1"/>
  <c r="I624" i="10"/>
  <c r="B624" i="10" s="1"/>
  <c r="G624" i="10"/>
  <c r="F624" i="10"/>
  <c r="E624" i="10"/>
  <c r="D624" i="10"/>
  <c r="R624" i="10" s="1"/>
  <c r="I623" i="10"/>
  <c r="B623" i="10" s="1"/>
  <c r="K623" i="10" s="1"/>
  <c r="G623" i="10"/>
  <c r="F623" i="10"/>
  <c r="E623" i="10"/>
  <c r="D623" i="10"/>
  <c r="R623" i="10" s="1"/>
  <c r="I622" i="10"/>
  <c r="B622" i="10" s="1"/>
  <c r="S622" i="10" s="1"/>
  <c r="G622" i="10"/>
  <c r="F622" i="10"/>
  <c r="E622" i="10"/>
  <c r="D622" i="10"/>
  <c r="R622" i="10" s="1"/>
  <c r="I621" i="10"/>
  <c r="B621" i="10" s="1"/>
  <c r="K621" i="10" s="1"/>
  <c r="G621" i="10"/>
  <c r="F621" i="10"/>
  <c r="E621" i="10"/>
  <c r="D621" i="10"/>
  <c r="R621" i="10" s="1"/>
  <c r="I620" i="10"/>
  <c r="B620" i="10" s="1"/>
  <c r="S620" i="10" s="1"/>
  <c r="G620" i="10"/>
  <c r="F620" i="10"/>
  <c r="E620" i="10"/>
  <c r="D620" i="10"/>
  <c r="R620" i="10" s="1"/>
  <c r="I619" i="10"/>
  <c r="B619" i="10" s="1"/>
  <c r="G619" i="10"/>
  <c r="F619" i="10"/>
  <c r="E619" i="10"/>
  <c r="D619" i="10"/>
  <c r="R619" i="10" s="1"/>
  <c r="I618" i="10"/>
  <c r="B618" i="10" s="1"/>
  <c r="S618" i="10" s="1"/>
  <c r="G618" i="10"/>
  <c r="F618" i="10"/>
  <c r="E618" i="10"/>
  <c r="D618" i="10"/>
  <c r="R618" i="10" s="1"/>
  <c r="I617" i="10"/>
  <c r="G617" i="10"/>
  <c r="F617" i="10"/>
  <c r="E617" i="10"/>
  <c r="D617" i="10"/>
  <c r="R617" i="10" s="1"/>
  <c r="B617" i="10"/>
  <c r="S617" i="10" s="1"/>
  <c r="I616" i="10"/>
  <c r="B616" i="10" s="1"/>
  <c r="G616" i="10"/>
  <c r="F616" i="10"/>
  <c r="E616" i="10"/>
  <c r="D616" i="10"/>
  <c r="R616" i="10" s="1"/>
  <c r="I615" i="10"/>
  <c r="G615" i="10"/>
  <c r="F615" i="10"/>
  <c r="E615" i="10"/>
  <c r="D615" i="10"/>
  <c r="R615" i="10" s="1"/>
  <c r="B615" i="10"/>
  <c r="K615" i="10" s="1"/>
  <c r="R614" i="10"/>
  <c r="I614" i="10"/>
  <c r="G614" i="10"/>
  <c r="F614" i="10"/>
  <c r="E614" i="10"/>
  <c r="D614" i="10"/>
  <c r="B614" i="10"/>
  <c r="S614" i="10" s="1"/>
  <c r="I613" i="10"/>
  <c r="B613" i="10" s="1"/>
  <c r="G613" i="10"/>
  <c r="F613" i="10"/>
  <c r="E613" i="10"/>
  <c r="D613" i="10"/>
  <c r="R613" i="10" s="1"/>
  <c r="I612" i="10"/>
  <c r="B612" i="10" s="1"/>
  <c r="G612" i="10"/>
  <c r="F612" i="10"/>
  <c r="E612" i="10"/>
  <c r="D612" i="10"/>
  <c r="R612" i="10" s="1"/>
  <c r="I611" i="10"/>
  <c r="B611" i="10" s="1"/>
  <c r="G611" i="10"/>
  <c r="F611" i="10"/>
  <c r="E611" i="10"/>
  <c r="D611" i="10"/>
  <c r="R611" i="10" s="1"/>
  <c r="I610" i="10"/>
  <c r="B610" i="10" s="1"/>
  <c r="S610" i="10" s="1"/>
  <c r="G610" i="10"/>
  <c r="F610" i="10"/>
  <c r="E610" i="10"/>
  <c r="D610" i="10"/>
  <c r="R610" i="10" s="1"/>
  <c r="I609" i="10"/>
  <c r="B609" i="10" s="1"/>
  <c r="K609" i="10" s="1"/>
  <c r="G609" i="10"/>
  <c r="F609" i="10"/>
  <c r="E609" i="10"/>
  <c r="D609" i="10"/>
  <c r="R609" i="10" s="1"/>
  <c r="S608" i="10"/>
  <c r="I608" i="10"/>
  <c r="B608" i="10" s="1"/>
  <c r="K608" i="10" s="1"/>
  <c r="G608" i="10"/>
  <c r="F608" i="10"/>
  <c r="E608" i="10"/>
  <c r="D608" i="10"/>
  <c r="R608" i="10" s="1"/>
  <c r="I607" i="10"/>
  <c r="B607" i="10" s="1"/>
  <c r="K607" i="10" s="1"/>
  <c r="G607" i="10"/>
  <c r="F607" i="10"/>
  <c r="E607" i="10"/>
  <c r="D607" i="10"/>
  <c r="R607" i="10" s="1"/>
  <c r="I606" i="10"/>
  <c r="G606" i="10"/>
  <c r="F606" i="10"/>
  <c r="E606" i="10"/>
  <c r="D606" i="10"/>
  <c r="R606" i="10" s="1"/>
  <c r="B606" i="10"/>
  <c r="S606" i="10" s="1"/>
  <c r="I605" i="10"/>
  <c r="G605" i="10"/>
  <c r="F605" i="10"/>
  <c r="E605" i="10"/>
  <c r="D605" i="10"/>
  <c r="R605" i="10" s="1"/>
  <c r="B605" i="10"/>
  <c r="K605" i="10" s="1"/>
  <c r="I604" i="10"/>
  <c r="B604" i="10" s="1"/>
  <c r="G604" i="10"/>
  <c r="F604" i="10"/>
  <c r="E604" i="10"/>
  <c r="D604" i="10"/>
  <c r="R604" i="10" s="1"/>
  <c r="I603" i="10"/>
  <c r="G603" i="10"/>
  <c r="F603" i="10"/>
  <c r="E603" i="10"/>
  <c r="D603" i="10"/>
  <c r="R603" i="10" s="1"/>
  <c r="B603" i="10"/>
  <c r="S603" i="10" s="1"/>
  <c r="I602" i="10"/>
  <c r="B602" i="10" s="1"/>
  <c r="S602" i="10" s="1"/>
  <c r="G602" i="10"/>
  <c r="F602" i="10"/>
  <c r="E602" i="10"/>
  <c r="D602" i="10"/>
  <c r="R602" i="10" s="1"/>
  <c r="I601" i="10"/>
  <c r="B601" i="10" s="1"/>
  <c r="G601" i="10"/>
  <c r="F601" i="10"/>
  <c r="E601" i="10"/>
  <c r="D601" i="10"/>
  <c r="R601" i="10" s="1"/>
  <c r="I600" i="10"/>
  <c r="G600" i="10"/>
  <c r="F600" i="10"/>
  <c r="E600" i="10"/>
  <c r="D600" i="10"/>
  <c r="R600" i="10" s="1"/>
  <c r="B600" i="10"/>
  <c r="I599" i="10"/>
  <c r="B599" i="10" s="1"/>
  <c r="K599" i="10" s="1"/>
  <c r="G599" i="10"/>
  <c r="F599" i="10"/>
  <c r="E599" i="10"/>
  <c r="D599" i="10"/>
  <c r="R599" i="10" s="1"/>
  <c r="I598" i="10"/>
  <c r="B598" i="10" s="1"/>
  <c r="G598" i="10"/>
  <c r="F598" i="10"/>
  <c r="E598" i="10"/>
  <c r="D598" i="10"/>
  <c r="R598" i="10" s="1"/>
  <c r="I597" i="10"/>
  <c r="B597" i="10" s="1"/>
  <c r="G597" i="10"/>
  <c r="F597" i="10"/>
  <c r="E597" i="10"/>
  <c r="D597" i="10"/>
  <c r="R597" i="10" s="1"/>
  <c r="R596" i="10"/>
  <c r="I596" i="10"/>
  <c r="B596" i="10" s="1"/>
  <c r="G596" i="10"/>
  <c r="F596" i="10"/>
  <c r="E596" i="10"/>
  <c r="D596" i="10"/>
  <c r="I595" i="10"/>
  <c r="G595" i="10"/>
  <c r="F595" i="10"/>
  <c r="E595" i="10"/>
  <c r="D595" i="10"/>
  <c r="R595" i="10" s="1"/>
  <c r="B595" i="10"/>
  <c r="K595" i="10" s="1"/>
  <c r="I594" i="10"/>
  <c r="B594" i="10" s="1"/>
  <c r="K594" i="10" s="1"/>
  <c r="G594" i="10"/>
  <c r="F594" i="10"/>
  <c r="E594" i="10"/>
  <c r="D594" i="10"/>
  <c r="R594" i="10" s="1"/>
  <c r="I593" i="10"/>
  <c r="B593" i="10" s="1"/>
  <c r="S593" i="10" s="1"/>
  <c r="G593" i="10"/>
  <c r="F593" i="10"/>
  <c r="E593" i="10"/>
  <c r="D593" i="10"/>
  <c r="R593" i="10" s="1"/>
  <c r="I592" i="10"/>
  <c r="B592" i="10" s="1"/>
  <c r="S592" i="10" s="1"/>
  <c r="G592" i="10"/>
  <c r="F592" i="10"/>
  <c r="E592" i="10"/>
  <c r="D592" i="10"/>
  <c r="R592" i="10" s="1"/>
  <c r="I591" i="10"/>
  <c r="B591" i="10" s="1"/>
  <c r="G591" i="10"/>
  <c r="F591" i="10"/>
  <c r="E591" i="10"/>
  <c r="D591" i="10"/>
  <c r="R591" i="10" s="1"/>
  <c r="I590" i="10"/>
  <c r="B590" i="10" s="1"/>
  <c r="S590" i="10" s="1"/>
  <c r="G590" i="10"/>
  <c r="F590" i="10"/>
  <c r="E590" i="10"/>
  <c r="D590" i="10"/>
  <c r="R590" i="10" s="1"/>
  <c r="I589" i="10"/>
  <c r="B589" i="10" s="1"/>
  <c r="G589" i="10"/>
  <c r="F589" i="10"/>
  <c r="E589" i="10"/>
  <c r="D589" i="10"/>
  <c r="R589" i="10" s="1"/>
  <c r="I588" i="10"/>
  <c r="B588" i="10" s="1"/>
  <c r="G588" i="10"/>
  <c r="F588" i="10"/>
  <c r="E588" i="10"/>
  <c r="D588" i="10"/>
  <c r="R588" i="10" s="1"/>
  <c r="I587" i="10"/>
  <c r="G587" i="10"/>
  <c r="F587" i="10"/>
  <c r="E587" i="10"/>
  <c r="D587" i="10"/>
  <c r="R587" i="10" s="1"/>
  <c r="B587" i="10"/>
  <c r="S587" i="10" s="1"/>
  <c r="S586" i="10"/>
  <c r="I586" i="10"/>
  <c r="B586" i="10" s="1"/>
  <c r="K586" i="10" s="1"/>
  <c r="G586" i="10"/>
  <c r="F586" i="10"/>
  <c r="E586" i="10"/>
  <c r="D586" i="10"/>
  <c r="R586" i="10" s="1"/>
  <c r="I585" i="10"/>
  <c r="B585" i="10" s="1"/>
  <c r="K585" i="10" s="1"/>
  <c r="G585" i="10"/>
  <c r="F585" i="10"/>
  <c r="E585" i="10"/>
  <c r="D585" i="10"/>
  <c r="R585" i="10" s="1"/>
  <c r="I584" i="10"/>
  <c r="G584" i="10"/>
  <c r="F584" i="10"/>
  <c r="E584" i="10"/>
  <c r="D584" i="10"/>
  <c r="R584" i="10" s="1"/>
  <c r="B584" i="10"/>
  <c r="S584" i="10" s="1"/>
  <c r="I583" i="10"/>
  <c r="B583" i="10" s="1"/>
  <c r="K583" i="10" s="1"/>
  <c r="G583" i="10"/>
  <c r="F583" i="10"/>
  <c r="E583" i="10"/>
  <c r="D583" i="10"/>
  <c r="R583" i="10" s="1"/>
  <c r="I582" i="10"/>
  <c r="G582" i="10"/>
  <c r="F582" i="10"/>
  <c r="E582" i="10"/>
  <c r="D582" i="10"/>
  <c r="R582" i="10" s="1"/>
  <c r="B582" i="10"/>
  <c r="I581" i="10"/>
  <c r="B581" i="10" s="1"/>
  <c r="G581" i="10"/>
  <c r="F581" i="10"/>
  <c r="E581" i="10"/>
  <c r="D581" i="10"/>
  <c r="R581" i="10" s="1"/>
  <c r="I580" i="10"/>
  <c r="B580" i="10" s="1"/>
  <c r="K580" i="10" s="1"/>
  <c r="G580" i="10"/>
  <c r="F580" i="10"/>
  <c r="E580" i="10"/>
  <c r="D580" i="10"/>
  <c r="R580" i="10" s="1"/>
  <c r="I579" i="10"/>
  <c r="B579" i="10" s="1"/>
  <c r="G579" i="10"/>
  <c r="F579" i="10"/>
  <c r="E579" i="10"/>
  <c r="D579" i="10"/>
  <c r="R579" i="10" s="1"/>
  <c r="S578" i="10"/>
  <c r="I578" i="10"/>
  <c r="B578" i="10" s="1"/>
  <c r="K578" i="10" s="1"/>
  <c r="G578" i="10"/>
  <c r="F578" i="10"/>
  <c r="E578" i="10"/>
  <c r="D578" i="10"/>
  <c r="R578" i="10" s="1"/>
  <c r="R577" i="10"/>
  <c r="I577" i="10"/>
  <c r="B577" i="10" s="1"/>
  <c r="K577" i="10" s="1"/>
  <c r="G577" i="10"/>
  <c r="F577" i="10"/>
  <c r="E577" i="10"/>
  <c r="D577" i="10"/>
  <c r="I576" i="10"/>
  <c r="B576" i="10" s="1"/>
  <c r="G576" i="10"/>
  <c r="F576" i="10"/>
  <c r="E576" i="10"/>
  <c r="D576" i="10"/>
  <c r="R576" i="10" s="1"/>
  <c r="I575" i="10"/>
  <c r="G575" i="10"/>
  <c r="F575" i="10"/>
  <c r="E575" i="10"/>
  <c r="D575" i="10"/>
  <c r="R575" i="10" s="1"/>
  <c r="B575" i="10"/>
  <c r="S575" i="10" s="1"/>
  <c r="I574" i="10"/>
  <c r="G574" i="10"/>
  <c r="F574" i="10"/>
  <c r="E574" i="10"/>
  <c r="D574" i="10"/>
  <c r="R574" i="10" s="1"/>
  <c r="B574" i="10"/>
  <c r="S574" i="10" s="1"/>
  <c r="I573" i="10"/>
  <c r="B573" i="10" s="1"/>
  <c r="G573" i="10"/>
  <c r="F573" i="10"/>
  <c r="E573" i="10"/>
  <c r="D573" i="10"/>
  <c r="R573" i="10" s="1"/>
  <c r="I572" i="10"/>
  <c r="B572" i="10" s="1"/>
  <c r="G572" i="10"/>
  <c r="F572" i="10"/>
  <c r="E572" i="10"/>
  <c r="D572" i="10"/>
  <c r="R572" i="10" s="1"/>
  <c r="I571" i="10"/>
  <c r="G571" i="10"/>
  <c r="F571" i="10"/>
  <c r="E571" i="10"/>
  <c r="D571" i="10"/>
  <c r="R571" i="10" s="1"/>
  <c r="B571" i="10"/>
  <c r="S571" i="10" s="1"/>
  <c r="I570" i="10"/>
  <c r="B570" i="10" s="1"/>
  <c r="G570" i="10"/>
  <c r="F570" i="10"/>
  <c r="E570" i="10"/>
  <c r="D570" i="10"/>
  <c r="R570" i="10" s="1"/>
  <c r="I569" i="10"/>
  <c r="B569" i="10" s="1"/>
  <c r="S569" i="10" s="1"/>
  <c r="G569" i="10"/>
  <c r="F569" i="10"/>
  <c r="E569" i="10"/>
  <c r="D569" i="10"/>
  <c r="R569" i="10" s="1"/>
  <c r="I568" i="10"/>
  <c r="G568" i="10"/>
  <c r="F568" i="10"/>
  <c r="E568" i="10"/>
  <c r="D568" i="10"/>
  <c r="R568" i="10" s="1"/>
  <c r="B568" i="10"/>
  <c r="S568" i="10" s="1"/>
  <c r="R567" i="10"/>
  <c r="I567" i="10"/>
  <c r="B567" i="10" s="1"/>
  <c r="G567" i="10"/>
  <c r="F567" i="10"/>
  <c r="E567" i="10"/>
  <c r="D567" i="10"/>
  <c r="I566" i="10"/>
  <c r="B566" i="10" s="1"/>
  <c r="G566" i="10"/>
  <c r="F566" i="10"/>
  <c r="E566" i="10"/>
  <c r="D566" i="10"/>
  <c r="R566" i="10" s="1"/>
  <c r="I565" i="10"/>
  <c r="G565" i="10"/>
  <c r="F565" i="10"/>
  <c r="E565" i="10"/>
  <c r="D565" i="10"/>
  <c r="R565" i="10" s="1"/>
  <c r="B565" i="10"/>
  <c r="I564" i="10"/>
  <c r="B564" i="10" s="1"/>
  <c r="K564" i="10" s="1"/>
  <c r="G564" i="10"/>
  <c r="F564" i="10"/>
  <c r="E564" i="10"/>
  <c r="D564" i="10"/>
  <c r="R564" i="10" s="1"/>
  <c r="I563" i="10"/>
  <c r="B563" i="10" s="1"/>
  <c r="G563" i="10"/>
  <c r="F563" i="10"/>
  <c r="E563" i="10"/>
  <c r="D563" i="10"/>
  <c r="R563" i="10" s="1"/>
  <c r="I562" i="10"/>
  <c r="G562" i="10"/>
  <c r="F562" i="10"/>
  <c r="E562" i="10"/>
  <c r="D562" i="10"/>
  <c r="R562" i="10" s="1"/>
  <c r="B562" i="10"/>
  <c r="S562" i="10" s="1"/>
  <c r="I561" i="10"/>
  <c r="B561" i="10" s="1"/>
  <c r="K561" i="10" s="1"/>
  <c r="G561" i="10"/>
  <c r="F561" i="10"/>
  <c r="E561" i="10"/>
  <c r="D561" i="10"/>
  <c r="R561" i="10" s="1"/>
  <c r="I560" i="10"/>
  <c r="B560" i="10" s="1"/>
  <c r="K560" i="10" s="1"/>
  <c r="G560" i="10"/>
  <c r="F560" i="10"/>
  <c r="E560" i="10"/>
  <c r="D560" i="10"/>
  <c r="R560" i="10" s="1"/>
  <c r="I559" i="10"/>
  <c r="B559" i="10" s="1"/>
  <c r="G559" i="10"/>
  <c r="F559" i="10"/>
  <c r="E559" i="10"/>
  <c r="D559" i="10"/>
  <c r="R559" i="10" s="1"/>
  <c r="I558" i="10"/>
  <c r="G558" i="10"/>
  <c r="F558" i="10"/>
  <c r="E558" i="10"/>
  <c r="D558" i="10"/>
  <c r="R558" i="10" s="1"/>
  <c r="B558" i="10"/>
  <c r="S558" i="10" s="1"/>
  <c r="I557" i="10"/>
  <c r="B557" i="10" s="1"/>
  <c r="G557" i="10"/>
  <c r="F557" i="10"/>
  <c r="E557" i="10"/>
  <c r="D557" i="10"/>
  <c r="R557" i="10" s="1"/>
  <c r="I556" i="10"/>
  <c r="B556" i="10" s="1"/>
  <c r="G556" i="10"/>
  <c r="F556" i="10"/>
  <c r="E556" i="10"/>
  <c r="D556" i="10"/>
  <c r="R556" i="10" s="1"/>
  <c r="I555" i="10"/>
  <c r="B555" i="10" s="1"/>
  <c r="G555" i="10"/>
  <c r="F555" i="10"/>
  <c r="E555" i="10"/>
  <c r="D555" i="10"/>
  <c r="R555" i="10" s="1"/>
  <c r="I554" i="10"/>
  <c r="B554" i="10" s="1"/>
  <c r="G554" i="10"/>
  <c r="F554" i="10"/>
  <c r="E554" i="10"/>
  <c r="D554" i="10"/>
  <c r="R554" i="10" s="1"/>
  <c r="I553" i="10"/>
  <c r="G553" i="10"/>
  <c r="F553" i="10"/>
  <c r="E553" i="10"/>
  <c r="D553" i="10"/>
  <c r="R553" i="10" s="1"/>
  <c r="B553" i="10"/>
  <c r="S553" i="10" s="1"/>
  <c r="I552" i="10"/>
  <c r="G552" i="10"/>
  <c r="F552" i="10"/>
  <c r="E552" i="10"/>
  <c r="D552" i="10"/>
  <c r="R552" i="10" s="1"/>
  <c r="B552" i="10"/>
  <c r="K552" i="10" s="1"/>
  <c r="I551" i="10"/>
  <c r="G551" i="10"/>
  <c r="F551" i="10"/>
  <c r="E551" i="10"/>
  <c r="D551" i="10"/>
  <c r="R551" i="10" s="1"/>
  <c r="B551" i="10"/>
  <c r="S551" i="10" s="1"/>
  <c r="I550" i="10"/>
  <c r="B550" i="10" s="1"/>
  <c r="G550" i="10"/>
  <c r="F550" i="10"/>
  <c r="E550" i="10"/>
  <c r="D550" i="10"/>
  <c r="R550" i="10" s="1"/>
  <c r="I549" i="10"/>
  <c r="B549" i="10" s="1"/>
  <c r="G549" i="10"/>
  <c r="F549" i="10"/>
  <c r="E549" i="10"/>
  <c r="D549" i="10"/>
  <c r="R549" i="10" s="1"/>
  <c r="I548" i="10"/>
  <c r="G548" i="10"/>
  <c r="F548" i="10"/>
  <c r="E548" i="10"/>
  <c r="D548" i="10"/>
  <c r="R548" i="10" s="1"/>
  <c r="B548" i="10"/>
  <c r="K548" i="10" s="1"/>
  <c r="I547" i="10"/>
  <c r="B547" i="10" s="1"/>
  <c r="G547" i="10"/>
  <c r="F547" i="10"/>
  <c r="E547" i="10"/>
  <c r="D547" i="10"/>
  <c r="R547" i="10" s="1"/>
  <c r="I546" i="10"/>
  <c r="B546" i="10" s="1"/>
  <c r="G546" i="10"/>
  <c r="F546" i="10"/>
  <c r="E546" i="10"/>
  <c r="D546" i="10"/>
  <c r="R546" i="10" s="1"/>
  <c r="I545" i="10"/>
  <c r="B545" i="10" s="1"/>
  <c r="G545" i="10"/>
  <c r="F545" i="10"/>
  <c r="E545" i="10"/>
  <c r="D545" i="10"/>
  <c r="R545" i="10" s="1"/>
  <c r="I544" i="10"/>
  <c r="G544" i="10"/>
  <c r="F544" i="10"/>
  <c r="E544" i="10"/>
  <c r="D544" i="10"/>
  <c r="R544" i="10" s="1"/>
  <c r="B544" i="10"/>
  <c r="I543" i="10"/>
  <c r="B543" i="10" s="1"/>
  <c r="S543" i="10" s="1"/>
  <c r="G543" i="10"/>
  <c r="F543" i="10"/>
  <c r="E543" i="10"/>
  <c r="D543" i="10"/>
  <c r="R543" i="10" s="1"/>
  <c r="I542" i="10"/>
  <c r="B542" i="10" s="1"/>
  <c r="G542" i="10"/>
  <c r="F542" i="10"/>
  <c r="E542" i="10"/>
  <c r="D542" i="10"/>
  <c r="R542" i="10" s="1"/>
  <c r="I541" i="10"/>
  <c r="B541" i="10" s="1"/>
  <c r="S541" i="10" s="1"/>
  <c r="G541" i="10"/>
  <c r="F541" i="10"/>
  <c r="E541" i="10"/>
  <c r="D541" i="10"/>
  <c r="R541" i="10" s="1"/>
  <c r="I540" i="10"/>
  <c r="B540" i="10" s="1"/>
  <c r="G540" i="10"/>
  <c r="F540" i="10"/>
  <c r="E540" i="10"/>
  <c r="D540" i="10"/>
  <c r="R540" i="10" s="1"/>
  <c r="I539" i="10"/>
  <c r="B539" i="10" s="1"/>
  <c r="S539" i="10" s="1"/>
  <c r="G539" i="10"/>
  <c r="F539" i="10"/>
  <c r="E539" i="10"/>
  <c r="D539" i="10"/>
  <c r="R539" i="10" s="1"/>
  <c r="I538" i="10"/>
  <c r="B538" i="10" s="1"/>
  <c r="K538" i="10" s="1"/>
  <c r="G538" i="10"/>
  <c r="F538" i="10"/>
  <c r="E538" i="10"/>
  <c r="D538" i="10"/>
  <c r="R538" i="10" s="1"/>
  <c r="I537" i="10"/>
  <c r="B537" i="10" s="1"/>
  <c r="S537" i="10" s="1"/>
  <c r="G537" i="10"/>
  <c r="F537" i="10"/>
  <c r="E537" i="10"/>
  <c r="D537" i="10"/>
  <c r="R537" i="10" s="1"/>
  <c r="I536" i="10"/>
  <c r="B536" i="10" s="1"/>
  <c r="G536" i="10"/>
  <c r="F536" i="10"/>
  <c r="E536" i="10"/>
  <c r="D536" i="10"/>
  <c r="R536" i="10" s="1"/>
  <c r="I535" i="10"/>
  <c r="B535" i="10" s="1"/>
  <c r="G535" i="10"/>
  <c r="F535" i="10"/>
  <c r="E535" i="10"/>
  <c r="D535" i="10"/>
  <c r="R535" i="10" s="1"/>
  <c r="I534" i="10"/>
  <c r="B534" i="10" s="1"/>
  <c r="S534" i="10" s="1"/>
  <c r="G534" i="10"/>
  <c r="F534" i="10"/>
  <c r="E534" i="10"/>
  <c r="D534" i="10"/>
  <c r="R534" i="10" s="1"/>
  <c r="I533" i="10"/>
  <c r="B533" i="10" s="1"/>
  <c r="K533" i="10" s="1"/>
  <c r="G533" i="10"/>
  <c r="F533" i="10"/>
  <c r="E533" i="10"/>
  <c r="D533" i="10"/>
  <c r="R533" i="10" s="1"/>
  <c r="I532" i="10"/>
  <c r="G532" i="10"/>
  <c r="F532" i="10"/>
  <c r="E532" i="10"/>
  <c r="D532" i="10"/>
  <c r="R532" i="10" s="1"/>
  <c r="B532" i="10"/>
  <c r="K532" i="10" s="1"/>
  <c r="I531" i="10"/>
  <c r="B531" i="10" s="1"/>
  <c r="S531" i="10" s="1"/>
  <c r="G531" i="10"/>
  <c r="F531" i="10"/>
  <c r="E531" i="10"/>
  <c r="D531" i="10"/>
  <c r="R531" i="10" s="1"/>
  <c r="I530" i="10"/>
  <c r="B530" i="10" s="1"/>
  <c r="G530" i="10"/>
  <c r="F530" i="10"/>
  <c r="E530" i="10"/>
  <c r="D530" i="10"/>
  <c r="R530" i="10" s="1"/>
  <c r="I529" i="10"/>
  <c r="G529" i="10"/>
  <c r="F529" i="10"/>
  <c r="E529" i="10"/>
  <c r="D529" i="10"/>
  <c r="R529" i="10" s="1"/>
  <c r="B529" i="10"/>
  <c r="I528" i="10"/>
  <c r="G528" i="10"/>
  <c r="F528" i="10"/>
  <c r="E528" i="10"/>
  <c r="D528" i="10"/>
  <c r="R528" i="10" s="1"/>
  <c r="B528" i="10"/>
  <c r="I527" i="10"/>
  <c r="B527" i="10" s="1"/>
  <c r="G527" i="10"/>
  <c r="F527" i="10"/>
  <c r="E527" i="10"/>
  <c r="D527" i="10"/>
  <c r="R527" i="10" s="1"/>
  <c r="I526" i="10"/>
  <c r="B526" i="10" s="1"/>
  <c r="G526" i="10"/>
  <c r="F526" i="10"/>
  <c r="E526" i="10"/>
  <c r="D526" i="10"/>
  <c r="R526" i="10" s="1"/>
  <c r="I525" i="10"/>
  <c r="B525" i="10" s="1"/>
  <c r="G525" i="10"/>
  <c r="F525" i="10"/>
  <c r="E525" i="10"/>
  <c r="D525" i="10"/>
  <c r="R525" i="10" s="1"/>
  <c r="I524" i="10"/>
  <c r="B524" i="10" s="1"/>
  <c r="S524" i="10" s="1"/>
  <c r="G524" i="10"/>
  <c r="F524" i="10"/>
  <c r="E524" i="10"/>
  <c r="D524" i="10"/>
  <c r="R524" i="10" s="1"/>
  <c r="I523" i="10"/>
  <c r="G523" i="10"/>
  <c r="F523" i="10"/>
  <c r="E523" i="10"/>
  <c r="D523" i="10"/>
  <c r="R523" i="10" s="1"/>
  <c r="B523" i="10"/>
  <c r="I522" i="10"/>
  <c r="G522" i="10"/>
  <c r="F522" i="10"/>
  <c r="E522" i="10"/>
  <c r="D522" i="10"/>
  <c r="R522" i="10" s="1"/>
  <c r="B522" i="10"/>
  <c r="K522" i="10" s="1"/>
  <c r="I521" i="10"/>
  <c r="G521" i="10"/>
  <c r="F521" i="10"/>
  <c r="E521" i="10"/>
  <c r="D521" i="10"/>
  <c r="R521" i="10" s="1"/>
  <c r="B521" i="10"/>
  <c r="S521" i="10" s="1"/>
  <c r="I520" i="10"/>
  <c r="B520" i="10" s="1"/>
  <c r="G520" i="10"/>
  <c r="F520" i="10"/>
  <c r="E520" i="10"/>
  <c r="D520" i="10"/>
  <c r="R520" i="10" s="1"/>
  <c r="I519" i="10"/>
  <c r="B519" i="10" s="1"/>
  <c r="K519" i="10" s="1"/>
  <c r="G519" i="10"/>
  <c r="F519" i="10"/>
  <c r="E519" i="10"/>
  <c r="D519" i="10"/>
  <c r="R519" i="10" s="1"/>
  <c r="I518" i="10"/>
  <c r="G518" i="10"/>
  <c r="F518" i="10"/>
  <c r="E518" i="10"/>
  <c r="D518" i="10"/>
  <c r="R518" i="10" s="1"/>
  <c r="B518" i="10"/>
  <c r="S518" i="10" s="1"/>
  <c r="I517" i="10"/>
  <c r="B517" i="10" s="1"/>
  <c r="K517" i="10" s="1"/>
  <c r="G517" i="10"/>
  <c r="F517" i="10"/>
  <c r="E517" i="10"/>
  <c r="D517" i="10"/>
  <c r="R517" i="10" s="1"/>
  <c r="S516" i="10"/>
  <c r="R516" i="10"/>
  <c r="K516" i="10"/>
  <c r="I516" i="10"/>
  <c r="G516" i="10"/>
  <c r="F516" i="10"/>
  <c r="E516" i="10"/>
  <c r="D516" i="10"/>
  <c r="B516" i="10"/>
  <c r="I515" i="10"/>
  <c r="B515" i="10" s="1"/>
  <c r="S515" i="10" s="1"/>
  <c r="G515" i="10"/>
  <c r="F515" i="10"/>
  <c r="E515" i="10"/>
  <c r="D515" i="10"/>
  <c r="R515" i="10" s="1"/>
  <c r="I514" i="10"/>
  <c r="B514" i="10" s="1"/>
  <c r="G514" i="10"/>
  <c r="F514" i="10"/>
  <c r="E514" i="10"/>
  <c r="D514" i="10"/>
  <c r="R514" i="10" s="1"/>
  <c r="I513" i="10"/>
  <c r="G513" i="10"/>
  <c r="F513" i="10"/>
  <c r="E513" i="10"/>
  <c r="D513" i="10"/>
  <c r="R513" i="10" s="1"/>
  <c r="B513" i="10"/>
  <c r="I512" i="10"/>
  <c r="B512" i="10" s="1"/>
  <c r="G512" i="10"/>
  <c r="F512" i="10"/>
  <c r="E512" i="10"/>
  <c r="D512" i="10"/>
  <c r="R512" i="10" s="1"/>
  <c r="R511" i="10"/>
  <c r="I511" i="10"/>
  <c r="B511" i="10" s="1"/>
  <c r="K511" i="10" s="1"/>
  <c r="G511" i="10"/>
  <c r="F511" i="10"/>
  <c r="E511" i="10"/>
  <c r="D511" i="10"/>
  <c r="I510" i="10"/>
  <c r="B510" i="10" s="1"/>
  <c r="S510" i="10" s="1"/>
  <c r="G510" i="10"/>
  <c r="F510" i="10"/>
  <c r="E510" i="10"/>
  <c r="D510" i="10"/>
  <c r="R510" i="10" s="1"/>
  <c r="I509" i="10"/>
  <c r="B509" i="10" s="1"/>
  <c r="G509" i="10"/>
  <c r="F509" i="10"/>
  <c r="E509" i="10"/>
  <c r="D509" i="10"/>
  <c r="R509" i="10" s="1"/>
  <c r="S508" i="10"/>
  <c r="R508" i="10"/>
  <c r="K508" i="10"/>
  <c r="I508" i="10"/>
  <c r="G508" i="10"/>
  <c r="F508" i="10"/>
  <c r="E508" i="10"/>
  <c r="D508" i="10"/>
  <c r="B508" i="10"/>
  <c r="I507" i="10"/>
  <c r="B507" i="10" s="1"/>
  <c r="G507" i="10"/>
  <c r="F507" i="10"/>
  <c r="E507" i="10"/>
  <c r="D507" i="10"/>
  <c r="R507" i="10" s="1"/>
  <c r="R506" i="10"/>
  <c r="I506" i="10"/>
  <c r="B506" i="10" s="1"/>
  <c r="G506" i="10"/>
  <c r="F506" i="10"/>
  <c r="E506" i="10"/>
  <c r="D506" i="10"/>
  <c r="I505" i="10"/>
  <c r="G505" i="10"/>
  <c r="F505" i="10"/>
  <c r="E505" i="10"/>
  <c r="D505" i="10"/>
  <c r="R505" i="10" s="1"/>
  <c r="B505" i="10"/>
  <c r="K505" i="10" s="1"/>
  <c r="I504" i="10"/>
  <c r="B504" i="10" s="1"/>
  <c r="G504" i="10"/>
  <c r="F504" i="10"/>
  <c r="E504" i="10"/>
  <c r="D504" i="10"/>
  <c r="R504" i="10" s="1"/>
  <c r="S503" i="10"/>
  <c r="I503" i="10"/>
  <c r="B503" i="10" s="1"/>
  <c r="K503" i="10" s="1"/>
  <c r="G503" i="10"/>
  <c r="F503" i="10"/>
  <c r="E503" i="10"/>
  <c r="D503" i="10"/>
  <c r="R503" i="10" s="1"/>
  <c r="I502" i="10"/>
  <c r="B502" i="10" s="1"/>
  <c r="S502" i="10" s="1"/>
  <c r="G502" i="10"/>
  <c r="F502" i="10"/>
  <c r="E502" i="10"/>
  <c r="D502" i="10"/>
  <c r="R502" i="10" s="1"/>
  <c r="I501" i="10"/>
  <c r="B501" i="10" s="1"/>
  <c r="K501" i="10" s="1"/>
  <c r="G501" i="10"/>
  <c r="F501" i="10"/>
  <c r="E501" i="10"/>
  <c r="D501" i="10"/>
  <c r="R501" i="10" s="1"/>
  <c r="I500" i="10"/>
  <c r="G500" i="10"/>
  <c r="F500" i="10"/>
  <c r="E500" i="10"/>
  <c r="D500" i="10"/>
  <c r="R500" i="10" s="1"/>
  <c r="B500" i="10"/>
  <c r="S500" i="10" s="1"/>
  <c r="I499" i="10"/>
  <c r="B499" i="10" s="1"/>
  <c r="G499" i="10"/>
  <c r="F499" i="10"/>
  <c r="E499" i="10"/>
  <c r="D499" i="10"/>
  <c r="R499" i="10" s="1"/>
  <c r="I498" i="10"/>
  <c r="B498" i="10" s="1"/>
  <c r="G498" i="10"/>
  <c r="F498" i="10"/>
  <c r="E498" i="10"/>
  <c r="D498" i="10"/>
  <c r="R498" i="10" s="1"/>
  <c r="I497" i="10"/>
  <c r="G497" i="10"/>
  <c r="F497" i="10"/>
  <c r="E497" i="10"/>
  <c r="D497" i="10"/>
  <c r="R497" i="10" s="1"/>
  <c r="B497" i="10"/>
  <c r="I496" i="10"/>
  <c r="G496" i="10"/>
  <c r="F496" i="10"/>
  <c r="E496" i="10"/>
  <c r="D496" i="10"/>
  <c r="R496" i="10" s="1"/>
  <c r="B496" i="10"/>
  <c r="I495" i="10"/>
  <c r="B495" i="10" s="1"/>
  <c r="K495" i="10" s="1"/>
  <c r="G495" i="10"/>
  <c r="F495" i="10"/>
  <c r="E495" i="10"/>
  <c r="D495" i="10"/>
  <c r="R495" i="10" s="1"/>
  <c r="I494" i="10"/>
  <c r="B494" i="10" s="1"/>
  <c r="S494" i="10" s="1"/>
  <c r="G494" i="10"/>
  <c r="F494" i="10"/>
  <c r="E494" i="10"/>
  <c r="D494" i="10"/>
  <c r="R494" i="10" s="1"/>
  <c r="S493" i="10"/>
  <c r="I493" i="10"/>
  <c r="B493" i="10" s="1"/>
  <c r="K493" i="10" s="1"/>
  <c r="G493" i="10"/>
  <c r="F493" i="10"/>
  <c r="E493" i="10"/>
  <c r="D493" i="10"/>
  <c r="R493" i="10" s="1"/>
  <c r="I492" i="10"/>
  <c r="B492" i="10" s="1"/>
  <c r="S492" i="10" s="1"/>
  <c r="G492" i="10"/>
  <c r="F492" i="10"/>
  <c r="E492" i="10"/>
  <c r="D492" i="10"/>
  <c r="R492" i="10" s="1"/>
  <c r="I491" i="10"/>
  <c r="B491" i="10" s="1"/>
  <c r="G491" i="10"/>
  <c r="F491" i="10"/>
  <c r="E491" i="10"/>
  <c r="D491" i="10"/>
  <c r="R491" i="10" s="1"/>
  <c r="I490" i="10"/>
  <c r="B490" i="10" s="1"/>
  <c r="K490" i="10" s="1"/>
  <c r="G490" i="10"/>
  <c r="F490" i="10"/>
  <c r="E490" i="10"/>
  <c r="D490" i="10"/>
  <c r="R490" i="10" s="1"/>
  <c r="I489" i="10"/>
  <c r="G489" i="10"/>
  <c r="F489" i="10"/>
  <c r="E489" i="10"/>
  <c r="D489" i="10"/>
  <c r="R489" i="10" s="1"/>
  <c r="B489" i="10"/>
  <c r="S489" i="10" s="1"/>
  <c r="I488" i="10"/>
  <c r="B488" i="10" s="1"/>
  <c r="G488" i="10"/>
  <c r="F488" i="10"/>
  <c r="E488" i="10"/>
  <c r="D488" i="10"/>
  <c r="R488" i="10" s="1"/>
  <c r="I487" i="10"/>
  <c r="B487" i="10" s="1"/>
  <c r="K487" i="10" s="1"/>
  <c r="G487" i="10"/>
  <c r="F487" i="10"/>
  <c r="E487" i="10"/>
  <c r="D487" i="10"/>
  <c r="R487" i="10" s="1"/>
  <c r="I486" i="10"/>
  <c r="B486" i="10" s="1"/>
  <c r="G486" i="10"/>
  <c r="F486" i="10"/>
  <c r="E486" i="10"/>
  <c r="D486" i="10"/>
  <c r="R486" i="10" s="1"/>
  <c r="S485" i="10"/>
  <c r="I485" i="10"/>
  <c r="B485" i="10" s="1"/>
  <c r="K485" i="10" s="1"/>
  <c r="G485" i="10"/>
  <c r="F485" i="10"/>
  <c r="E485" i="10"/>
  <c r="D485" i="10"/>
  <c r="R485" i="10" s="1"/>
  <c r="S484" i="10"/>
  <c r="R484" i="10"/>
  <c r="K484" i="10"/>
  <c r="I484" i="10"/>
  <c r="G484" i="10"/>
  <c r="F484" i="10"/>
  <c r="E484" i="10"/>
  <c r="D484" i="10"/>
  <c r="B484" i="10"/>
  <c r="I483" i="10"/>
  <c r="B483" i="10" s="1"/>
  <c r="G483" i="10"/>
  <c r="F483" i="10"/>
  <c r="E483" i="10"/>
  <c r="D483" i="10"/>
  <c r="R483" i="10" s="1"/>
  <c r="I482" i="10"/>
  <c r="B482" i="10" s="1"/>
  <c r="G482" i="10"/>
  <c r="F482" i="10"/>
  <c r="E482" i="10"/>
  <c r="D482" i="10"/>
  <c r="R482" i="10" s="1"/>
  <c r="I481" i="10"/>
  <c r="G481" i="10"/>
  <c r="F481" i="10"/>
  <c r="E481" i="10"/>
  <c r="D481" i="10"/>
  <c r="R481" i="10" s="1"/>
  <c r="B481" i="10"/>
  <c r="I480" i="10"/>
  <c r="B480" i="10" s="1"/>
  <c r="G480" i="10"/>
  <c r="F480" i="10"/>
  <c r="E480" i="10"/>
  <c r="D480" i="10"/>
  <c r="R480" i="10" s="1"/>
  <c r="R479" i="10"/>
  <c r="I479" i="10"/>
  <c r="B479" i="10" s="1"/>
  <c r="K479" i="10" s="1"/>
  <c r="G479" i="10"/>
  <c r="F479" i="10"/>
  <c r="E479" i="10"/>
  <c r="D479" i="10"/>
  <c r="I478" i="10"/>
  <c r="B478" i="10" s="1"/>
  <c r="S478" i="10" s="1"/>
  <c r="G478" i="10"/>
  <c r="F478" i="10"/>
  <c r="E478" i="10"/>
  <c r="D478" i="10"/>
  <c r="R478" i="10" s="1"/>
  <c r="I477" i="10"/>
  <c r="B477" i="10" s="1"/>
  <c r="K477" i="10" s="1"/>
  <c r="G477" i="10"/>
  <c r="F477" i="10"/>
  <c r="E477" i="10"/>
  <c r="D477" i="10"/>
  <c r="R477" i="10" s="1"/>
  <c r="S476" i="10"/>
  <c r="K476" i="10"/>
  <c r="I476" i="10"/>
  <c r="G476" i="10"/>
  <c r="F476" i="10"/>
  <c r="E476" i="10"/>
  <c r="D476" i="10"/>
  <c r="R476" i="10" s="1"/>
  <c r="B476" i="10"/>
  <c r="I475" i="10"/>
  <c r="B475" i="10" s="1"/>
  <c r="S475" i="10" s="1"/>
  <c r="G475" i="10"/>
  <c r="F475" i="10"/>
  <c r="E475" i="10"/>
  <c r="D475" i="10"/>
  <c r="R475" i="10" s="1"/>
  <c r="R474" i="10"/>
  <c r="I474" i="10"/>
  <c r="B474" i="10" s="1"/>
  <c r="G474" i="10"/>
  <c r="F474" i="10"/>
  <c r="E474" i="10"/>
  <c r="D474" i="10"/>
  <c r="I473" i="10"/>
  <c r="G473" i="10"/>
  <c r="F473" i="10"/>
  <c r="E473" i="10"/>
  <c r="D473" i="10"/>
  <c r="R473" i="10" s="1"/>
  <c r="B473" i="10"/>
  <c r="S473" i="10" s="1"/>
  <c r="I472" i="10"/>
  <c r="G472" i="10"/>
  <c r="F472" i="10"/>
  <c r="E472" i="10"/>
  <c r="D472" i="10"/>
  <c r="R472" i="10" s="1"/>
  <c r="B472" i="10"/>
  <c r="I471" i="10"/>
  <c r="B471" i="10" s="1"/>
  <c r="K471" i="10" s="1"/>
  <c r="G471" i="10"/>
  <c r="F471" i="10"/>
  <c r="E471" i="10"/>
  <c r="D471" i="10"/>
  <c r="R471" i="10" s="1"/>
  <c r="I470" i="10"/>
  <c r="G470" i="10"/>
  <c r="F470" i="10"/>
  <c r="E470" i="10"/>
  <c r="D470" i="10"/>
  <c r="R470" i="10" s="1"/>
  <c r="B470" i="10"/>
  <c r="S470" i="10" s="1"/>
  <c r="R469" i="10"/>
  <c r="I469" i="10"/>
  <c r="B469" i="10" s="1"/>
  <c r="K469" i="10" s="1"/>
  <c r="G469" i="10"/>
  <c r="F469" i="10"/>
  <c r="E469" i="10"/>
  <c r="D469" i="10"/>
  <c r="I468" i="10"/>
  <c r="G468" i="10"/>
  <c r="F468" i="10"/>
  <c r="E468" i="10"/>
  <c r="D468" i="10"/>
  <c r="R468" i="10" s="1"/>
  <c r="B468" i="10"/>
  <c r="S468" i="10" s="1"/>
  <c r="I467" i="10"/>
  <c r="B467" i="10" s="1"/>
  <c r="S467" i="10" s="1"/>
  <c r="G467" i="10"/>
  <c r="F467" i="10"/>
  <c r="E467" i="10"/>
  <c r="D467" i="10"/>
  <c r="R467" i="10" s="1"/>
  <c r="I466" i="10"/>
  <c r="B466" i="10" s="1"/>
  <c r="G466" i="10"/>
  <c r="F466" i="10"/>
  <c r="E466" i="10"/>
  <c r="D466" i="10"/>
  <c r="R466" i="10" s="1"/>
  <c r="I465" i="10"/>
  <c r="G465" i="10"/>
  <c r="F465" i="10"/>
  <c r="E465" i="10"/>
  <c r="D465" i="10"/>
  <c r="R465" i="10" s="1"/>
  <c r="B465" i="10"/>
  <c r="K465" i="10" s="1"/>
  <c r="I464" i="10"/>
  <c r="G464" i="10"/>
  <c r="F464" i="10"/>
  <c r="E464" i="10"/>
  <c r="D464" i="10"/>
  <c r="R464" i="10" s="1"/>
  <c r="B464" i="10"/>
  <c r="S464" i="10" s="1"/>
  <c r="I463" i="10"/>
  <c r="B463" i="10" s="1"/>
  <c r="G463" i="10"/>
  <c r="F463" i="10"/>
  <c r="E463" i="10"/>
  <c r="D463" i="10"/>
  <c r="R463" i="10" s="1"/>
  <c r="I462" i="10"/>
  <c r="B462" i="10" s="1"/>
  <c r="S462" i="10" s="1"/>
  <c r="G462" i="10"/>
  <c r="F462" i="10"/>
  <c r="E462" i="10"/>
  <c r="D462" i="10"/>
  <c r="R462" i="10" s="1"/>
  <c r="I461" i="10"/>
  <c r="B461" i="10" s="1"/>
  <c r="K461" i="10" s="1"/>
  <c r="G461" i="10"/>
  <c r="F461" i="10"/>
  <c r="E461" i="10"/>
  <c r="D461" i="10"/>
  <c r="R461" i="10" s="1"/>
  <c r="I460" i="10"/>
  <c r="B460" i="10" s="1"/>
  <c r="S460" i="10" s="1"/>
  <c r="G460" i="10"/>
  <c r="F460" i="10"/>
  <c r="E460" i="10"/>
  <c r="D460" i="10"/>
  <c r="R460" i="10" s="1"/>
  <c r="I459" i="10"/>
  <c r="G459" i="10"/>
  <c r="F459" i="10"/>
  <c r="E459" i="10"/>
  <c r="D459" i="10"/>
  <c r="R459" i="10" s="1"/>
  <c r="B459" i="10"/>
  <c r="I458" i="10"/>
  <c r="B458" i="10" s="1"/>
  <c r="K458" i="10" s="1"/>
  <c r="G458" i="10"/>
  <c r="F458" i="10"/>
  <c r="E458" i="10"/>
  <c r="D458" i="10"/>
  <c r="R458" i="10" s="1"/>
  <c r="I457" i="10"/>
  <c r="B457" i="10" s="1"/>
  <c r="G457" i="10"/>
  <c r="F457" i="10"/>
  <c r="E457" i="10"/>
  <c r="D457" i="10"/>
  <c r="R457" i="10" s="1"/>
  <c r="I456" i="10"/>
  <c r="B456" i="10" s="1"/>
  <c r="G456" i="10"/>
  <c r="F456" i="10"/>
  <c r="E456" i="10"/>
  <c r="D456" i="10"/>
  <c r="R456" i="10" s="1"/>
  <c r="I455" i="10"/>
  <c r="B455" i="10" s="1"/>
  <c r="K455" i="10" s="1"/>
  <c r="G455" i="10"/>
  <c r="F455" i="10"/>
  <c r="E455" i="10"/>
  <c r="D455" i="10"/>
  <c r="R455" i="10" s="1"/>
  <c r="I454" i="10"/>
  <c r="B454" i="10" s="1"/>
  <c r="G454" i="10"/>
  <c r="F454" i="10"/>
  <c r="E454" i="10"/>
  <c r="D454" i="10"/>
  <c r="R454" i="10" s="1"/>
  <c r="I453" i="10"/>
  <c r="B453" i="10" s="1"/>
  <c r="K453" i="10" s="1"/>
  <c r="G453" i="10"/>
  <c r="F453" i="10"/>
  <c r="E453" i="10"/>
  <c r="D453" i="10"/>
  <c r="R453" i="10" s="1"/>
  <c r="I452" i="10"/>
  <c r="B452" i="10" s="1"/>
  <c r="K452" i="10" s="1"/>
  <c r="G452" i="10"/>
  <c r="F452" i="10"/>
  <c r="E452" i="10"/>
  <c r="D452" i="10"/>
  <c r="R452" i="10" s="1"/>
  <c r="I451" i="10"/>
  <c r="G451" i="10"/>
  <c r="F451" i="10"/>
  <c r="E451" i="10"/>
  <c r="D451" i="10"/>
  <c r="R451" i="10" s="1"/>
  <c r="B451" i="10"/>
  <c r="S451" i="10" s="1"/>
  <c r="I450" i="10"/>
  <c r="B450" i="10" s="1"/>
  <c r="S450" i="10" s="1"/>
  <c r="G450" i="10"/>
  <c r="F450" i="10"/>
  <c r="E450" i="10"/>
  <c r="D450" i="10"/>
  <c r="R450" i="10" s="1"/>
  <c r="I449" i="10"/>
  <c r="B449" i="10" s="1"/>
  <c r="G449" i="10"/>
  <c r="F449" i="10"/>
  <c r="E449" i="10"/>
  <c r="D449" i="10"/>
  <c r="R449" i="10" s="1"/>
  <c r="I448" i="10"/>
  <c r="B448" i="10" s="1"/>
  <c r="S448" i="10" s="1"/>
  <c r="G448" i="10"/>
  <c r="F448" i="10"/>
  <c r="E448" i="10"/>
  <c r="D448" i="10"/>
  <c r="R448" i="10" s="1"/>
  <c r="R447" i="10"/>
  <c r="I447" i="10"/>
  <c r="B447" i="10" s="1"/>
  <c r="G447" i="10"/>
  <c r="F447" i="10"/>
  <c r="E447" i="10"/>
  <c r="D447" i="10"/>
  <c r="I446" i="10"/>
  <c r="B446" i="10" s="1"/>
  <c r="S446" i="10" s="1"/>
  <c r="G446" i="10"/>
  <c r="F446" i="10"/>
  <c r="E446" i="10"/>
  <c r="D446" i="10"/>
  <c r="R446" i="10" s="1"/>
  <c r="I445" i="10"/>
  <c r="B445" i="10" s="1"/>
  <c r="G445" i="10"/>
  <c r="F445" i="10"/>
  <c r="E445" i="10"/>
  <c r="D445" i="10"/>
  <c r="R445" i="10" s="1"/>
  <c r="I444" i="10"/>
  <c r="B444" i="10" s="1"/>
  <c r="G444" i="10"/>
  <c r="F444" i="10"/>
  <c r="E444" i="10"/>
  <c r="D444" i="10"/>
  <c r="R444" i="10" s="1"/>
  <c r="I443" i="10"/>
  <c r="G443" i="10"/>
  <c r="F443" i="10"/>
  <c r="E443" i="10"/>
  <c r="D443" i="10"/>
  <c r="R443" i="10" s="1"/>
  <c r="B443" i="10"/>
  <c r="S443" i="10" s="1"/>
  <c r="I442" i="10"/>
  <c r="B442" i="10" s="1"/>
  <c r="K442" i="10" s="1"/>
  <c r="G442" i="10"/>
  <c r="F442" i="10"/>
  <c r="E442" i="10"/>
  <c r="D442" i="10"/>
  <c r="R442" i="10" s="1"/>
  <c r="I441" i="10"/>
  <c r="B441" i="10" s="1"/>
  <c r="G441" i="10"/>
  <c r="F441" i="10"/>
  <c r="E441" i="10"/>
  <c r="D441" i="10"/>
  <c r="R441" i="10" s="1"/>
  <c r="I440" i="10"/>
  <c r="B440" i="10" s="1"/>
  <c r="G440" i="10"/>
  <c r="F440" i="10"/>
  <c r="E440" i="10"/>
  <c r="D440" i="10"/>
  <c r="R440" i="10" s="1"/>
  <c r="I439" i="10"/>
  <c r="G439" i="10"/>
  <c r="F439" i="10"/>
  <c r="E439" i="10"/>
  <c r="D439" i="10"/>
  <c r="R439" i="10" s="1"/>
  <c r="B439" i="10"/>
  <c r="S439" i="10" s="1"/>
  <c r="I438" i="10"/>
  <c r="G438" i="10"/>
  <c r="F438" i="10"/>
  <c r="E438" i="10"/>
  <c r="D438" i="10"/>
  <c r="R438" i="10" s="1"/>
  <c r="B438" i="10"/>
  <c r="S438" i="10" s="1"/>
  <c r="R437" i="10"/>
  <c r="I437" i="10"/>
  <c r="B437" i="10" s="1"/>
  <c r="G437" i="10"/>
  <c r="F437" i="10"/>
  <c r="E437" i="10"/>
  <c r="D437" i="10"/>
  <c r="I436" i="10"/>
  <c r="B436" i="10" s="1"/>
  <c r="K436" i="10" s="1"/>
  <c r="G436" i="10"/>
  <c r="F436" i="10"/>
  <c r="E436" i="10"/>
  <c r="D436" i="10"/>
  <c r="R436" i="10" s="1"/>
  <c r="I435" i="10"/>
  <c r="B435" i="10" s="1"/>
  <c r="G435" i="10"/>
  <c r="F435" i="10"/>
  <c r="E435" i="10"/>
  <c r="D435" i="10"/>
  <c r="R435" i="10" s="1"/>
  <c r="S434" i="10"/>
  <c r="I434" i="10"/>
  <c r="B434" i="10" s="1"/>
  <c r="K434" i="10" s="1"/>
  <c r="G434" i="10"/>
  <c r="F434" i="10"/>
  <c r="E434" i="10"/>
  <c r="D434" i="10"/>
  <c r="R434" i="10" s="1"/>
  <c r="I433" i="10"/>
  <c r="B433" i="10" s="1"/>
  <c r="G433" i="10"/>
  <c r="F433" i="10"/>
  <c r="E433" i="10"/>
  <c r="D433" i="10"/>
  <c r="R433" i="10" s="1"/>
  <c r="I432" i="10"/>
  <c r="B432" i="10" s="1"/>
  <c r="S432" i="10" s="1"/>
  <c r="G432" i="10"/>
  <c r="F432" i="10"/>
  <c r="E432" i="10"/>
  <c r="D432" i="10"/>
  <c r="R432" i="10" s="1"/>
  <c r="I431" i="10"/>
  <c r="G431" i="10"/>
  <c r="F431" i="10"/>
  <c r="E431" i="10"/>
  <c r="D431" i="10"/>
  <c r="R431" i="10" s="1"/>
  <c r="B431" i="10"/>
  <c r="S431" i="10" s="1"/>
  <c r="I430" i="10"/>
  <c r="B430" i="10" s="1"/>
  <c r="G430" i="10"/>
  <c r="F430" i="10"/>
  <c r="E430" i="10"/>
  <c r="D430" i="10"/>
  <c r="R430" i="10" s="1"/>
  <c r="I429" i="10"/>
  <c r="G429" i="10"/>
  <c r="F429" i="10"/>
  <c r="E429" i="10"/>
  <c r="D429" i="10"/>
  <c r="R429" i="10" s="1"/>
  <c r="B429" i="10"/>
  <c r="I428" i="10"/>
  <c r="B428" i="10" s="1"/>
  <c r="S428" i="10" s="1"/>
  <c r="G428" i="10"/>
  <c r="F428" i="10"/>
  <c r="E428" i="10"/>
  <c r="D428" i="10"/>
  <c r="R428" i="10" s="1"/>
  <c r="I427" i="10"/>
  <c r="B427" i="10" s="1"/>
  <c r="S427" i="10" s="1"/>
  <c r="G427" i="10"/>
  <c r="F427" i="10"/>
  <c r="E427" i="10"/>
  <c r="D427" i="10"/>
  <c r="R427" i="10" s="1"/>
  <c r="I426" i="10"/>
  <c r="B426" i="10" s="1"/>
  <c r="S426" i="10" s="1"/>
  <c r="G426" i="10"/>
  <c r="F426" i="10"/>
  <c r="E426" i="10"/>
  <c r="D426" i="10"/>
  <c r="R426" i="10" s="1"/>
  <c r="I425" i="10"/>
  <c r="B425" i="10" s="1"/>
  <c r="K425" i="10" s="1"/>
  <c r="G425" i="10"/>
  <c r="F425" i="10"/>
  <c r="E425" i="10"/>
  <c r="D425" i="10"/>
  <c r="R425" i="10" s="1"/>
  <c r="I424" i="10"/>
  <c r="G424" i="10"/>
  <c r="F424" i="10"/>
  <c r="E424" i="10"/>
  <c r="D424" i="10"/>
  <c r="R424" i="10" s="1"/>
  <c r="B424" i="10"/>
  <c r="S424" i="10" s="1"/>
  <c r="R423" i="10"/>
  <c r="I423" i="10"/>
  <c r="G423" i="10"/>
  <c r="F423" i="10"/>
  <c r="E423" i="10"/>
  <c r="D423" i="10"/>
  <c r="B423" i="10"/>
  <c r="K423" i="10" s="1"/>
  <c r="I422" i="10"/>
  <c r="B422" i="10" s="1"/>
  <c r="S422" i="10" s="1"/>
  <c r="G422" i="10"/>
  <c r="F422" i="10"/>
  <c r="E422" i="10"/>
  <c r="D422" i="10"/>
  <c r="R422" i="10" s="1"/>
  <c r="I421" i="10"/>
  <c r="G421" i="10"/>
  <c r="F421" i="10"/>
  <c r="E421" i="10"/>
  <c r="D421" i="10"/>
  <c r="R421" i="10" s="1"/>
  <c r="B421" i="10"/>
  <c r="I420" i="10"/>
  <c r="B420" i="10" s="1"/>
  <c r="S420" i="10" s="1"/>
  <c r="G420" i="10"/>
  <c r="F420" i="10"/>
  <c r="E420" i="10"/>
  <c r="D420" i="10"/>
  <c r="R420" i="10" s="1"/>
  <c r="I419" i="10"/>
  <c r="G419" i="10"/>
  <c r="F419" i="10"/>
  <c r="E419" i="10"/>
  <c r="D419" i="10"/>
  <c r="R419" i="10" s="1"/>
  <c r="B419" i="10"/>
  <c r="K419" i="10" s="1"/>
  <c r="R418" i="10"/>
  <c r="I418" i="10"/>
  <c r="B418" i="10" s="1"/>
  <c r="G418" i="10"/>
  <c r="F418" i="10"/>
  <c r="E418" i="10"/>
  <c r="D418" i="10"/>
  <c r="I417" i="10"/>
  <c r="B417" i="10" s="1"/>
  <c r="K417" i="10" s="1"/>
  <c r="G417" i="10"/>
  <c r="F417" i="10"/>
  <c r="E417" i="10"/>
  <c r="D417" i="10"/>
  <c r="R417" i="10" s="1"/>
  <c r="I416" i="10"/>
  <c r="B416" i="10" s="1"/>
  <c r="S416" i="10" s="1"/>
  <c r="G416" i="10"/>
  <c r="F416" i="10"/>
  <c r="E416" i="10"/>
  <c r="D416" i="10"/>
  <c r="R416" i="10" s="1"/>
  <c r="I415" i="10"/>
  <c r="B415" i="10" s="1"/>
  <c r="S415" i="10" s="1"/>
  <c r="G415" i="10"/>
  <c r="F415" i="10"/>
  <c r="E415" i="10"/>
  <c r="D415" i="10"/>
  <c r="R415" i="10" s="1"/>
  <c r="I414" i="10"/>
  <c r="B414" i="10" s="1"/>
  <c r="G414" i="10"/>
  <c r="F414" i="10"/>
  <c r="E414" i="10"/>
  <c r="D414" i="10"/>
  <c r="R414" i="10" s="1"/>
  <c r="I413" i="10"/>
  <c r="G413" i="10"/>
  <c r="F413" i="10"/>
  <c r="E413" i="10"/>
  <c r="D413" i="10"/>
  <c r="R413" i="10" s="1"/>
  <c r="B413" i="10"/>
  <c r="S413" i="10" s="1"/>
  <c r="I412" i="10"/>
  <c r="B412" i="10" s="1"/>
  <c r="G412" i="10"/>
  <c r="F412" i="10"/>
  <c r="E412" i="10"/>
  <c r="D412" i="10"/>
  <c r="R412" i="10" s="1"/>
  <c r="S411" i="10"/>
  <c r="I411" i="10"/>
  <c r="B411" i="10" s="1"/>
  <c r="K411" i="10" s="1"/>
  <c r="G411" i="10"/>
  <c r="F411" i="10"/>
  <c r="E411" i="10"/>
  <c r="D411" i="10"/>
  <c r="R411" i="10" s="1"/>
  <c r="I410" i="10"/>
  <c r="B410" i="10" s="1"/>
  <c r="G410" i="10"/>
  <c r="F410" i="10"/>
  <c r="E410" i="10"/>
  <c r="D410" i="10"/>
  <c r="R410" i="10" s="1"/>
  <c r="I409" i="10"/>
  <c r="B409" i="10" s="1"/>
  <c r="G409" i="10"/>
  <c r="F409" i="10"/>
  <c r="E409" i="10"/>
  <c r="D409" i="10"/>
  <c r="R409" i="10" s="1"/>
  <c r="I408" i="10"/>
  <c r="G408" i="10"/>
  <c r="F408" i="10"/>
  <c r="E408" i="10"/>
  <c r="D408" i="10"/>
  <c r="R408" i="10" s="1"/>
  <c r="B408" i="10"/>
  <c r="I407" i="10"/>
  <c r="B407" i="10" s="1"/>
  <c r="G407" i="10"/>
  <c r="F407" i="10"/>
  <c r="E407" i="10"/>
  <c r="D407" i="10"/>
  <c r="R407" i="10" s="1"/>
  <c r="I406" i="10"/>
  <c r="B406" i="10" s="1"/>
  <c r="S406" i="10" s="1"/>
  <c r="G406" i="10"/>
  <c r="F406" i="10"/>
  <c r="E406" i="10"/>
  <c r="D406" i="10"/>
  <c r="R406" i="10" s="1"/>
  <c r="I405" i="10"/>
  <c r="B405" i="10" s="1"/>
  <c r="G405" i="10"/>
  <c r="F405" i="10"/>
  <c r="E405" i="10"/>
  <c r="D405" i="10"/>
  <c r="R405" i="10" s="1"/>
  <c r="I404" i="10"/>
  <c r="B404" i="10" s="1"/>
  <c r="G404" i="10"/>
  <c r="F404" i="10"/>
  <c r="E404" i="10"/>
  <c r="D404" i="10"/>
  <c r="R404" i="10" s="1"/>
  <c r="I403" i="10"/>
  <c r="B403" i="10" s="1"/>
  <c r="G403" i="10"/>
  <c r="F403" i="10"/>
  <c r="E403" i="10"/>
  <c r="D403" i="10"/>
  <c r="R403" i="10" s="1"/>
  <c r="I402" i="10"/>
  <c r="B402" i="10" s="1"/>
  <c r="S402" i="10" s="1"/>
  <c r="G402" i="10"/>
  <c r="F402" i="10"/>
  <c r="E402" i="10"/>
  <c r="D402" i="10"/>
  <c r="R402" i="10" s="1"/>
  <c r="R401" i="10"/>
  <c r="I401" i="10"/>
  <c r="B401" i="10" s="1"/>
  <c r="K401" i="10" s="1"/>
  <c r="G401" i="10"/>
  <c r="F401" i="10"/>
  <c r="E401" i="10"/>
  <c r="D401" i="10"/>
  <c r="I400" i="10"/>
  <c r="B400" i="10" s="1"/>
  <c r="G400" i="10"/>
  <c r="F400" i="10"/>
  <c r="E400" i="10"/>
  <c r="D400" i="10"/>
  <c r="R400" i="10" s="1"/>
  <c r="I399" i="10"/>
  <c r="B399" i="10" s="1"/>
  <c r="S399" i="10" s="1"/>
  <c r="G399" i="10"/>
  <c r="F399" i="10"/>
  <c r="E399" i="10"/>
  <c r="D399" i="10"/>
  <c r="R399" i="10" s="1"/>
  <c r="I398" i="10"/>
  <c r="B398" i="10" s="1"/>
  <c r="G398" i="10"/>
  <c r="F398" i="10"/>
  <c r="E398" i="10"/>
  <c r="D398" i="10"/>
  <c r="R398" i="10" s="1"/>
  <c r="I397" i="10"/>
  <c r="G397" i="10"/>
  <c r="F397" i="10"/>
  <c r="E397" i="10"/>
  <c r="D397" i="10"/>
  <c r="R397" i="10" s="1"/>
  <c r="B397" i="10"/>
  <c r="S397" i="10" s="1"/>
  <c r="I396" i="10"/>
  <c r="B396" i="10" s="1"/>
  <c r="K396" i="10" s="1"/>
  <c r="G396" i="10"/>
  <c r="F396" i="10"/>
  <c r="E396" i="10"/>
  <c r="D396" i="10"/>
  <c r="R396" i="10" s="1"/>
  <c r="I395" i="10"/>
  <c r="B395" i="10" s="1"/>
  <c r="S395" i="10" s="1"/>
  <c r="G395" i="10"/>
  <c r="F395" i="10"/>
  <c r="E395" i="10"/>
  <c r="D395" i="10"/>
  <c r="R395" i="10" s="1"/>
  <c r="I394" i="10"/>
  <c r="B394" i="10" s="1"/>
  <c r="G394" i="10"/>
  <c r="F394" i="10"/>
  <c r="E394" i="10"/>
  <c r="D394" i="10"/>
  <c r="R394" i="10" s="1"/>
  <c r="I393" i="10"/>
  <c r="B393" i="10" s="1"/>
  <c r="K393" i="10" s="1"/>
  <c r="G393" i="10"/>
  <c r="F393" i="10"/>
  <c r="E393" i="10"/>
  <c r="D393" i="10"/>
  <c r="R393" i="10" s="1"/>
  <c r="I392" i="10"/>
  <c r="B392" i="10" s="1"/>
  <c r="S392" i="10" s="1"/>
  <c r="G392" i="10"/>
  <c r="F392" i="10"/>
  <c r="E392" i="10"/>
  <c r="D392" i="10"/>
  <c r="R392" i="10" s="1"/>
  <c r="I391" i="10"/>
  <c r="B391" i="10" s="1"/>
  <c r="G391" i="10"/>
  <c r="F391" i="10"/>
  <c r="E391" i="10"/>
  <c r="D391" i="10"/>
  <c r="R391" i="10" s="1"/>
  <c r="I390" i="10"/>
  <c r="B390" i="10" s="1"/>
  <c r="S390" i="10" s="1"/>
  <c r="G390" i="10"/>
  <c r="F390" i="10"/>
  <c r="E390" i="10"/>
  <c r="D390" i="10"/>
  <c r="R390" i="10" s="1"/>
  <c r="I389" i="10"/>
  <c r="B389" i="10" s="1"/>
  <c r="S389" i="10" s="1"/>
  <c r="G389" i="10"/>
  <c r="F389" i="10"/>
  <c r="E389" i="10"/>
  <c r="D389" i="10"/>
  <c r="R389" i="10" s="1"/>
  <c r="I388" i="10"/>
  <c r="G388" i="10"/>
  <c r="F388" i="10"/>
  <c r="E388" i="10"/>
  <c r="D388" i="10"/>
  <c r="R388" i="10" s="1"/>
  <c r="B388" i="10"/>
  <c r="S388" i="10" s="1"/>
  <c r="I387" i="10"/>
  <c r="B387" i="10" s="1"/>
  <c r="K387" i="10" s="1"/>
  <c r="G387" i="10"/>
  <c r="F387" i="10"/>
  <c r="E387" i="10"/>
  <c r="D387" i="10"/>
  <c r="R387" i="10" s="1"/>
  <c r="I386" i="10"/>
  <c r="B386" i="10" s="1"/>
  <c r="G386" i="10"/>
  <c r="F386" i="10"/>
  <c r="E386" i="10"/>
  <c r="D386" i="10"/>
  <c r="R386" i="10" s="1"/>
  <c r="I385" i="10"/>
  <c r="B385" i="10" s="1"/>
  <c r="G385" i="10"/>
  <c r="F385" i="10"/>
  <c r="E385" i="10"/>
  <c r="D385" i="10"/>
  <c r="R385" i="10" s="1"/>
  <c r="R384" i="10"/>
  <c r="I384" i="10"/>
  <c r="B384" i="10" s="1"/>
  <c r="S384" i="10" s="1"/>
  <c r="G384" i="10"/>
  <c r="F384" i="10"/>
  <c r="E384" i="10"/>
  <c r="D384" i="10"/>
  <c r="I383" i="10"/>
  <c r="G383" i="10"/>
  <c r="F383" i="10"/>
  <c r="E383" i="10"/>
  <c r="D383" i="10"/>
  <c r="R383" i="10" s="1"/>
  <c r="B383" i="10"/>
  <c r="I382" i="10"/>
  <c r="B382" i="10" s="1"/>
  <c r="G382" i="10"/>
  <c r="F382" i="10"/>
  <c r="E382" i="10"/>
  <c r="D382" i="10"/>
  <c r="R382" i="10" s="1"/>
  <c r="I381" i="10"/>
  <c r="B381" i="10" s="1"/>
  <c r="G381" i="10"/>
  <c r="F381" i="10"/>
  <c r="E381" i="10"/>
  <c r="D381" i="10"/>
  <c r="R381" i="10" s="1"/>
  <c r="I380" i="10"/>
  <c r="B380" i="10" s="1"/>
  <c r="G380" i="10"/>
  <c r="F380" i="10"/>
  <c r="E380" i="10"/>
  <c r="D380" i="10"/>
  <c r="R380" i="10" s="1"/>
  <c r="S379" i="10"/>
  <c r="I379" i="10"/>
  <c r="B379" i="10" s="1"/>
  <c r="K379" i="10" s="1"/>
  <c r="G379" i="10"/>
  <c r="F379" i="10"/>
  <c r="E379" i="10"/>
  <c r="D379" i="10"/>
  <c r="R379" i="10" s="1"/>
  <c r="I378" i="10"/>
  <c r="B378" i="10" s="1"/>
  <c r="G378" i="10"/>
  <c r="F378" i="10"/>
  <c r="E378" i="10"/>
  <c r="D378" i="10"/>
  <c r="R378" i="10" s="1"/>
  <c r="I377" i="10"/>
  <c r="G377" i="10"/>
  <c r="F377" i="10"/>
  <c r="E377" i="10"/>
  <c r="D377" i="10"/>
  <c r="R377" i="10" s="1"/>
  <c r="B377" i="10"/>
  <c r="K377" i="10" s="1"/>
  <c r="I376" i="10"/>
  <c r="B376" i="10" s="1"/>
  <c r="G376" i="10"/>
  <c r="F376" i="10"/>
  <c r="E376" i="10"/>
  <c r="D376" i="10"/>
  <c r="R376" i="10" s="1"/>
  <c r="I375" i="10"/>
  <c r="G375" i="10"/>
  <c r="F375" i="10"/>
  <c r="E375" i="10"/>
  <c r="D375" i="10"/>
  <c r="R375" i="10" s="1"/>
  <c r="B375" i="10"/>
  <c r="I374" i="10"/>
  <c r="B374" i="10" s="1"/>
  <c r="K374" i="10" s="1"/>
  <c r="G374" i="10"/>
  <c r="F374" i="10"/>
  <c r="E374" i="10"/>
  <c r="D374" i="10"/>
  <c r="R374" i="10" s="1"/>
  <c r="I373" i="10"/>
  <c r="B373" i="10" s="1"/>
  <c r="S373" i="10" s="1"/>
  <c r="G373" i="10"/>
  <c r="F373" i="10"/>
  <c r="E373" i="10"/>
  <c r="D373" i="10"/>
  <c r="R373" i="10" s="1"/>
  <c r="I372" i="10"/>
  <c r="B372" i="10" s="1"/>
  <c r="G372" i="10"/>
  <c r="F372" i="10"/>
  <c r="E372" i="10"/>
  <c r="D372" i="10"/>
  <c r="R372" i="10" s="1"/>
  <c r="I371" i="10"/>
  <c r="I370" i="10"/>
  <c r="I369" i="10"/>
  <c r="I368" i="10"/>
  <c r="I367" i="10"/>
  <c r="I366" i="10"/>
  <c r="I365" i="10"/>
  <c r="I364" i="10"/>
  <c r="I363" i="10"/>
  <c r="I362" i="10"/>
  <c r="I361" i="10"/>
  <c r="I360" i="10"/>
  <c r="I359" i="10"/>
  <c r="I358" i="10"/>
  <c r="I357" i="10"/>
  <c r="I356" i="10"/>
  <c r="I355" i="10"/>
  <c r="I354" i="10"/>
  <c r="I353" i="10"/>
  <c r="I352" i="10"/>
  <c r="I351" i="10"/>
  <c r="I350" i="10"/>
  <c r="I349" i="10"/>
  <c r="I348" i="10"/>
  <c r="I347" i="10"/>
  <c r="I346" i="10"/>
  <c r="I345" i="10"/>
  <c r="I344" i="10"/>
  <c r="I343" i="10"/>
  <c r="I342" i="10"/>
  <c r="I341" i="10"/>
  <c r="I340" i="10"/>
  <c r="I339" i="10"/>
  <c r="I338" i="10"/>
  <c r="I337" i="10"/>
  <c r="I336" i="10"/>
  <c r="I335" i="10"/>
  <c r="I334" i="10"/>
  <c r="I333" i="10"/>
  <c r="I332" i="10"/>
  <c r="I331" i="10"/>
  <c r="I330" i="10"/>
  <c r="I329" i="10"/>
  <c r="I328" i="10"/>
  <c r="I327" i="10"/>
  <c r="I326" i="10"/>
  <c r="I325" i="10"/>
  <c r="I324" i="10"/>
  <c r="I323" i="10"/>
  <c r="I322" i="10"/>
  <c r="I321" i="10"/>
  <c r="I320" i="10"/>
  <c r="I319" i="10"/>
  <c r="I318" i="10"/>
  <c r="I317" i="10"/>
  <c r="I316" i="10"/>
  <c r="I315" i="10"/>
  <c r="I314" i="10"/>
  <c r="I313" i="10"/>
  <c r="I312" i="10"/>
  <c r="I311" i="10"/>
  <c r="I310" i="10"/>
  <c r="I309" i="10"/>
  <c r="I308" i="10"/>
  <c r="I307" i="10"/>
  <c r="I306" i="10"/>
  <c r="I305" i="10"/>
  <c r="I304" i="10"/>
  <c r="I303" i="10"/>
  <c r="I302" i="10"/>
  <c r="I301" i="10"/>
  <c r="I300" i="10"/>
  <c r="I299" i="10"/>
  <c r="I298" i="10"/>
  <c r="I297" i="10"/>
  <c r="I296" i="10"/>
  <c r="I295" i="10"/>
  <c r="I294" i="10"/>
  <c r="I293" i="10"/>
  <c r="I292" i="10"/>
  <c r="I291" i="10"/>
  <c r="I290" i="10"/>
  <c r="I289" i="10"/>
  <c r="I288" i="10"/>
  <c r="I287" i="10"/>
  <c r="I286" i="10"/>
  <c r="I285" i="10"/>
  <c r="I284" i="10"/>
  <c r="I283" i="10"/>
  <c r="I282" i="10"/>
  <c r="I281" i="10"/>
  <c r="I280" i="10"/>
  <c r="I279" i="10"/>
  <c r="I278" i="10"/>
  <c r="I277" i="10"/>
  <c r="I276" i="10"/>
  <c r="I275" i="10"/>
  <c r="I274" i="10"/>
  <c r="I273" i="10"/>
  <c r="I272" i="10"/>
  <c r="I271" i="10"/>
  <c r="I270" i="10"/>
  <c r="I269" i="10"/>
  <c r="I268" i="10"/>
  <c r="I267" i="10"/>
  <c r="I266" i="10"/>
  <c r="I265" i="10"/>
  <c r="I264" i="10"/>
  <c r="I263" i="10"/>
  <c r="I262" i="10"/>
  <c r="I261" i="10"/>
  <c r="I260" i="10"/>
  <c r="I259" i="10"/>
  <c r="I258" i="10"/>
  <c r="I257" i="10"/>
  <c r="I256" i="10"/>
  <c r="I255" i="10"/>
  <c r="I254" i="10"/>
  <c r="I253" i="10"/>
  <c r="I252" i="10"/>
  <c r="I251" i="10"/>
  <c r="I250" i="10"/>
  <c r="I249" i="10"/>
  <c r="I248" i="10"/>
  <c r="I247" i="10"/>
  <c r="I246" i="10"/>
  <c r="I245" i="10"/>
  <c r="I244" i="10"/>
  <c r="I243" i="10"/>
  <c r="I242" i="10"/>
  <c r="I241" i="10"/>
  <c r="I240" i="10"/>
  <c r="I239" i="10"/>
  <c r="I238" i="10"/>
  <c r="I237" i="10"/>
  <c r="I236" i="10"/>
  <c r="I235" i="10"/>
  <c r="I234" i="10"/>
  <c r="I233" i="10"/>
  <c r="I232" i="10"/>
  <c r="I231" i="10"/>
  <c r="I230" i="10"/>
  <c r="I229" i="10"/>
  <c r="I228" i="10"/>
  <c r="I227" i="10"/>
  <c r="I226" i="10"/>
  <c r="I225" i="10"/>
  <c r="I224" i="10"/>
  <c r="I223" i="10"/>
  <c r="I222" i="10"/>
  <c r="I221" i="10"/>
  <c r="I220" i="10"/>
  <c r="I219" i="10"/>
  <c r="I218" i="10"/>
  <c r="I217" i="10"/>
  <c r="I216" i="10"/>
  <c r="I215" i="10"/>
  <c r="I214" i="10"/>
  <c r="I213" i="10"/>
  <c r="I212" i="10"/>
  <c r="I211" i="10"/>
  <c r="I210" i="10"/>
  <c r="I209" i="10"/>
  <c r="I208" i="10"/>
  <c r="I207" i="10"/>
  <c r="I206" i="10"/>
  <c r="I205" i="10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H15" i="10"/>
  <c r="H16" i="10" s="1"/>
  <c r="H17" i="10" s="1"/>
  <c r="I14" i="10"/>
  <c r="H14" i="10"/>
  <c r="J13" i="10"/>
  <c r="Q13" i="10" s="1"/>
  <c r="I13" i="10"/>
  <c r="H13" i="10"/>
  <c r="J12" i="10"/>
  <c r="Q12" i="10" s="1"/>
  <c r="I12" i="10"/>
  <c r="H12" i="10"/>
  <c r="I11" i="10"/>
  <c r="E11" i="10"/>
  <c r="J24" i="7"/>
  <c r="G16" i="7"/>
  <c r="H16" i="7" s="1"/>
  <c r="C13" i="7"/>
  <c r="K5" i="7"/>
  <c r="K6" i="7"/>
  <c r="K7" i="7"/>
  <c r="K8" i="7"/>
  <c r="K4" i="7"/>
  <c r="K5" i="6"/>
  <c r="G5" i="6"/>
  <c r="D2" i="1"/>
  <c r="D16" i="1" s="1"/>
  <c r="D17" i="1" s="1"/>
  <c r="E2" i="1"/>
  <c r="F2" i="1" s="1"/>
  <c r="F92" i="1" s="1"/>
  <c r="D79" i="1"/>
  <c r="E79" i="1"/>
  <c r="F79" i="1"/>
  <c r="G79" i="1"/>
  <c r="H79" i="1"/>
  <c r="I79" i="1"/>
  <c r="J79" i="1"/>
  <c r="K79" i="1"/>
  <c r="L79" i="1"/>
  <c r="M79" i="1"/>
  <c r="N79" i="1"/>
  <c r="O79" i="1"/>
  <c r="D80" i="1"/>
  <c r="E80" i="1"/>
  <c r="F80" i="1"/>
  <c r="G80" i="1"/>
  <c r="H80" i="1"/>
  <c r="I80" i="1"/>
  <c r="J80" i="1"/>
  <c r="K80" i="1"/>
  <c r="L80" i="1"/>
  <c r="M80" i="1"/>
  <c r="N80" i="1"/>
  <c r="O80" i="1"/>
  <c r="E95" i="1"/>
  <c r="F95" i="1"/>
  <c r="G95" i="1"/>
  <c r="H95" i="1"/>
  <c r="I95" i="1"/>
  <c r="J95" i="1"/>
  <c r="K95" i="1"/>
  <c r="L95" i="1"/>
  <c r="M95" i="1"/>
  <c r="N95" i="1"/>
  <c r="O95" i="1"/>
  <c r="J14" i="10" l="1"/>
  <c r="S499" i="10"/>
  <c r="K499" i="10"/>
  <c r="S405" i="10"/>
  <c r="K405" i="10"/>
  <c r="S920" i="10"/>
  <c r="K920" i="10"/>
  <c r="S950" i="10"/>
  <c r="K950" i="10"/>
  <c r="S447" i="10"/>
  <c r="K447" i="10"/>
  <c r="S677" i="10"/>
  <c r="K677" i="10"/>
  <c r="K474" i="10"/>
  <c r="S474" i="10"/>
  <c r="K591" i="10"/>
  <c r="S591" i="10"/>
  <c r="S624" i="10"/>
  <c r="K624" i="10"/>
  <c r="K995" i="10"/>
  <c r="S995" i="10"/>
  <c r="S491" i="10"/>
  <c r="K491" i="10"/>
  <c r="K629" i="10"/>
  <c r="S629" i="10"/>
  <c r="K412" i="10"/>
  <c r="S412" i="10"/>
  <c r="K506" i="10"/>
  <c r="S506" i="10"/>
  <c r="S550" i="10"/>
  <c r="K550" i="10"/>
  <c r="S962" i="10"/>
  <c r="K962" i="10"/>
  <c r="K403" i="10"/>
  <c r="S403" i="10"/>
  <c r="K859" i="10"/>
  <c r="S859" i="10"/>
  <c r="S376" i="10"/>
  <c r="K376" i="10"/>
  <c r="K445" i="10"/>
  <c r="S445" i="10"/>
  <c r="S838" i="10"/>
  <c r="K838" i="10"/>
  <c r="S993" i="10"/>
  <c r="K993" i="10"/>
  <c r="K589" i="10"/>
  <c r="S589" i="10"/>
  <c r="K772" i="10"/>
  <c r="S772" i="10"/>
  <c r="K799" i="10"/>
  <c r="S799" i="10"/>
  <c r="K407" i="10"/>
  <c r="S407" i="10"/>
  <c r="S619" i="10"/>
  <c r="K619" i="10"/>
  <c r="S727" i="10"/>
  <c r="K727" i="10"/>
  <c r="S542" i="10"/>
  <c r="K542" i="10"/>
  <c r="S495" i="10"/>
  <c r="K717" i="10"/>
  <c r="S455" i="10"/>
  <c r="K593" i="10"/>
  <c r="S687" i="10"/>
  <c r="K857" i="10"/>
  <c r="K643" i="10"/>
  <c r="S671" i="10"/>
  <c r="K439" i="10"/>
  <c r="K575" i="10"/>
  <c r="K779" i="10"/>
  <c r="S899" i="10"/>
  <c r="S423" i="10"/>
  <c r="S477" i="10"/>
  <c r="S564" i="10"/>
  <c r="K766" i="10"/>
  <c r="S374" i="10"/>
  <c r="S638" i="10"/>
  <c r="K777" i="10"/>
  <c r="K918" i="10"/>
  <c r="K955" i="10"/>
  <c r="K923" i="10"/>
  <c r="K402" i="10"/>
  <c r="S945" i="10"/>
  <c r="K432" i="10"/>
  <c r="K584" i="10"/>
  <c r="K606" i="10"/>
  <c r="K747" i="10"/>
  <c r="K775" i="10"/>
  <c r="S780" i="10"/>
  <c r="K813" i="10"/>
  <c r="K978" i="10"/>
  <c r="K667" i="10"/>
  <c r="S672" i="10"/>
  <c r="S702" i="10"/>
  <c r="S794" i="10"/>
  <c r="K427" i="10"/>
  <c r="K518" i="10"/>
  <c r="K870" i="10"/>
  <c r="K935" i="10"/>
  <c r="K521" i="10"/>
  <c r="K705" i="10"/>
  <c r="S808" i="10"/>
  <c r="S532" i="10"/>
  <c r="S633" i="10"/>
  <c r="K812" i="10"/>
  <c r="S757" i="10"/>
  <c r="S847" i="10"/>
  <c r="K384" i="10"/>
  <c r="S511" i="10"/>
  <c r="S577" i="10"/>
  <c r="K725" i="10"/>
  <c r="K782" i="10"/>
  <c r="S797" i="10"/>
  <c r="K825" i="10"/>
  <c r="S690" i="10"/>
  <c r="K765" i="10"/>
  <c r="S892" i="10"/>
  <c r="K389" i="10"/>
  <c r="S401" i="10"/>
  <c r="K406" i="10"/>
  <c r="K531" i="10"/>
  <c r="K562" i="10"/>
  <c r="K634" i="10"/>
  <c r="K675" i="10"/>
  <c r="K820" i="10"/>
  <c r="S865" i="10"/>
  <c r="K875" i="10"/>
  <c r="K887" i="10"/>
  <c r="K416" i="10"/>
  <c r="K450" i="10"/>
  <c r="S487" i="10"/>
  <c r="S533" i="10"/>
  <c r="S538" i="10"/>
  <c r="S552" i="10"/>
  <c r="K587" i="10"/>
  <c r="S594" i="10"/>
  <c r="S599" i="10"/>
  <c r="K639" i="10"/>
  <c r="K708" i="10"/>
  <c r="K716" i="10"/>
  <c r="S718" i="10"/>
  <c r="K730" i="10"/>
  <c r="K748" i="10"/>
  <c r="K763" i="10"/>
  <c r="S805" i="10"/>
  <c r="S815" i="10"/>
  <c r="S897" i="10"/>
  <c r="S931" i="10"/>
  <c r="K953" i="10"/>
  <c r="K971" i="10"/>
  <c r="K438" i="10"/>
  <c r="K443" i="10"/>
  <c r="K460" i="10"/>
  <c r="K492" i="10"/>
  <c r="S660" i="10"/>
  <c r="K728" i="10"/>
  <c r="S843" i="10"/>
  <c r="K902" i="10"/>
  <c r="S963" i="10"/>
  <c r="S387" i="10"/>
  <c r="K399" i="10"/>
  <c r="K426" i="10"/>
  <c r="K558" i="10"/>
  <c r="S583" i="10"/>
  <c r="S585" i="10"/>
  <c r="K592" i="10"/>
  <c r="K602" i="10"/>
  <c r="S607" i="10"/>
  <c r="K625" i="10"/>
  <c r="S688" i="10"/>
  <c r="S746" i="10"/>
  <c r="K793" i="10"/>
  <c r="K858" i="10"/>
  <c r="S868" i="10"/>
  <c r="S883" i="10"/>
  <c r="K912" i="10"/>
  <c r="K919" i="10"/>
  <c r="S951" i="10"/>
  <c r="K431" i="10"/>
  <c r="S490" i="10"/>
  <c r="K524" i="10"/>
  <c r="K590" i="10"/>
  <c r="S615" i="10"/>
  <c r="K642" i="10"/>
  <c r="S741" i="10"/>
  <c r="K761" i="10"/>
  <c r="K841" i="10"/>
  <c r="K900" i="10"/>
  <c r="K907" i="10"/>
  <c r="S924" i="10"/>
  <c r="K934" i="10"/>
  <c r="S961" i="10"/>
  <c r="K392" i="10"/>
  <c r="K468" i="10"/>
  <c r="K541" i="10"/>
  <c r="K571" i="10"/>
  <c r="S623" i="10"/>
  <c r="S630" i="10"/>
  <c r="K666" i="10"/>
  <c r="K691" i="10"/>
  <c r="S744" i="10"/>
  <c r="K771" i="10"/>
  <c r="S778" i="10"/>
  <c r="K834" i="10"/>
  <c r="S851" i="10"/>
  <c r="S929" i="10"/>
  <c r="K668" i="10"/>
  <c r="S915" i="10"/>
  <c r="K939" i="10"/>
  <c r="K994" i="10"/>
  <c r="K390" i="10"/>
  <c r="K395" i="10"/>
  <c r="K397" i="10"/>
  <c r="K422" i="10"/>
  <c r="K424" i="10"/>
  <c r="K500" i="10"/>
  <c r="S517" i="10"/>
  <c r="S522" i="10"/>
  <c r="K551" i="10"/>
  <c r="K574" i="10"/>
  <c r="K764" i="10"/>
  <c r="S783" i="10"/>
  <c r="K854" i="10"/>
  <c r="K886" i="10"/>
  <c r="S977" i="10"/>
  <c r="S979" i="10"/>
  <c r="K987" i="10"/>
  <c r="K451" i="10"/>
  <c r="K534" i="10"/>
  <c r="K539" i="10"/>
  <c r="S595" i="10"/>
  <c r="K719" i="10"/>
  <c r="S724" i="10"/>
  <c r="S839" i="10"/>
  <c r="K864" i="10"/>
  <c r="K871" i="10"/>
  <c r="S876" i="10"/>
  <c r="S905" i="10"/>
  <c r="S947" i="10"/>
  <c r="K537" i="10"/>
  <c r="S561" i="10"/>
  <c r="K684" i="10"/>
  <c r="K754" i="10"/>
  <c r="K896" i="10"/>
  <c r="H18" i="10"/>
  <c r="H19" i="10" s="1"/>
  <c r="S408" i="10"/>
  <c r="K408" i="10"/>
  <c r="B12" i="10"/>
  <c r="B8" i="10"/>
  <c r="C12" i="10"/>
  <c r="K386" i="10"/>
  <c r="S386" i="10"/>
  <c r="S375" i="10"/>
  <c r="K375" i="10"/>
  <c r="K382" i="10"/>
  <c r="S382" i="10"/>
  <c r="K418" i="10"/>
  <c r="S418" i="10"/>
  <c r="S383" i="10"/>
  <c r="K383" i="10"/>
  <c r="S381" i="10"/>
  <c r="K381" i="10"/>
  <c r="S391" i="10"/>
  <c r="K391" i="10"/>
  <c r="S404" i="10"/>
  <c r="K404" i="10"/>
  <c r="K373" i="10"/>
  <c r="S372" i="10"/>
  <c r="K372" i="10"/>
  <c r="S377" i="10"/>
  <c r="K385" i="10"/>
  <c r="S385" i="10"/>
  <c r="K409" i="10"/>
  <c r="S409" i="10"/>
  <c r="K380" i="10"/>
  <c r="S380" i="10"/>
  <c r="K430" i="10"/>
  <c r="S430" i="10"/>
  <c r="S393" i="10"/>
  <c r="K414" i="10"/>
  <c r="S414" i="10"/>
  <c r="S435" i="10"/>
  <c r="K435" i="10"/>
  <c r="K429" i="10"/>
  <c r="S429" i="10"/>
  <c r="S433" i="10"/>
  <c r="K433" i="10"/>
  <c r="K421" i="10"/>
  <c r="S421" i="10"/>
  <c r="S378" i="10"/>
  <c r="K378" i="10"/>
  <c r="S394" i="10"/>
  <c r="K394" i="10"/>
  <c r="K413" i="10"/>
  <c r="K415" i="10"/>
  <c r="S441" i="10"/>
  <c r="K441" i="10"/>
  <c r="K388" i="10"/>
  <c r="S396" i="10"/>
  <c r="K398" i="10"/>
  <c r="S398" i="10"/>
  <c r="S410" i="10"/>
  <c r="K410" i="10"/>
  <c r="S417" i="10"/>
  <c r="S425" i="10"/>
  <c r="K400" i="10"/>
  <c r="S400" i="10"/>
  <c r="K440" i="10"/>
  <c r="S440" i="10"/>
  <c r="S454" i="10"/>
  <c r="K454" i="10"/>
  <c r="S529" i="10"/>
  <c r="K529" i="10"/>
  <c r="K420" i="10"/>
  <c r="K437" i="10"/>
  <c r="S437" i="10"/>
  <c r="S459" i="10"/>
  <c r="K459" i="10"/>
  <c r="S463" i="10"/>
  <c r="K463" i="10"/>
  <c r="K456" i="10"/>
  <c r="S456" i="10"/>
  <c r="S483" i="10"/>
  <c r="K483" i="10"/>
  <c r="S488" i="10"/>
  <c r="K488" i="10"/>
  <c r="S419" i="10"/>
  <c r="K428" i="10"/>
  <c r="S444" i="10"/>
  <c r="K444" i="10"/>
  <c r="S457" i="10"/>
  <c r="K457" i="10"/>
  <c r="K446" i="10"/>
  <c r="K448" i="10"/>
  <c r="S486" i="10"/>
  <c r="K486" i="10"/>
  <c r="S436" i="10"/>
  <c r="S442" i="10"/>
  <c r="K449" i="10"/>
  <c r="S449" i="10"/>
  <c r="S466" i="10"/>
  <c r="K466" i="10"/>
  <c r="S544" i="10"/>
  <c r="K544" i="10"/>
  <c r="K546" i="10"/>
  <c r="S546" i="10"/>
  <c r="K611" i="10"/>
  <c r="S611" i="10"/>
  <c r="S452" i="10"/>
  <c r="S458" i="10"/>
  <c r="S461" i="10"/>
  <c r="S509" i="10"/>
  <c r="K509" i="10"/>
  <c r="S573" i="10"/>
  <c r="K573" i="10"/>
  <c r="S469" i="10"/>
  <c r="S479" i="10"/>
  <c r="S512" i="10"/>
  <c r="K512" i="10"/>
  <c r="K526" i="10"/>
  <c r="S526" i="10"/>
  <c r="S535" i="10"/>
  <c r="K535" i="10"/>
  <c r="S601" i="10"/>
  <c r="K601" i="10"/>
  <c r="S480" i="10"/>
  <c r="K480" i="10"/>
  <c r="S496" i="10"/>
  <c r="K496" i="10"/>
  <c r="S520" i="10"/>
  <c r="K520" i="10"/>
  <c r="S549" i="10"/>
  <c r="K549" i="10"/>
  <c r="K604" i="10"/>
  <c r="S604" i="10"/>
  <c r="S471" i="10"/>
  <c r="S501" i="10"/>
  <c r="S514" i="10"/>
  <c r="K514" i="10"/>
  <c r="S556" i="10"/>
  <c r="K556" i="10"/>
  <c r="S563" i="10"/>
  <c r="K563" i="10"/>
  <c r="S472" i="10"/>
  <c r="K472" i="10"/>
  <c r="S540" i="10"/>
  <c r="K540" i="10"/>
  <c r="S566" i="10"/>
  <c r="K566" i="10"/>
  <c r="K473" i="10"/>
  <c r="S504" i="10"/>
  <c r="K504" i="10"/>
  <c r="S547" i="10"/>
  <c r="K547" i="10"/>
  <c r="S498" i="10"/>
  <c r="K498" i="10"/>
  <c r="S523" i="10"/>
  <c r="K523" i="10"/>
  <c r="S536" i="10"/>
  <c r="K536" i="10"/>
  <c r="S576" i="10"/>
  <c r="K576" i="10"/>
  <c r="K478" i="10"/>
  <c r="K510" i="10"/>
  <c r="S513" i="10"/>
  <c r="K513" i="10"/>
  <c r="S527" i="10"/>
  <c r="K527" i="10"/>
  <c r="S582" i="10"/>
  <c r="K582" i="10"/>
  <c r="S597" i="10"/>
  <c r="K597" i="10"/>
  <c r="K462" i="10"/>
  <c r="S465" i="10"/>
  <c r="S482" i="10"/>
  <c r="K482" i="10"/>
  <c r="K494" i="10"/>
  <c r="S497" i="10"/>
  <c r="K497" i="10"/>
  <c r="S507" i="10"/>
  <c r="K507" i="10"/>
  <c r="S545" i="10"/>
  <c r="K545" i="10"/>
  <c r="S554" i="10"/>
  <c r="K554" i="10"/>
  <c r="S559" i="10"/>
  <c r="K559" i="10"/>
  <c r="S588" i="10"/>
  <c r="K588" i="10"/>
  <c r="S453" i="10"/>
  <c r="K470" i="10"/>
  <c r="S481" i="10"/>
  <c r="K481" i="10"/>
  <c r="K489" i="10"/>
  <c r="K567" i="10"/>
  <c r="S567" i="10"/>
  <c r="K467" i="10"/>
  <c r="K502" i="10"/>
  <c r="S528" i="10"/>
  <c r="K528" i="10"/>
  <c r="S557" i="10"/>
  <c r="K557" i="10"/>
  <c r="S565" i="10"/>
  <c r="K565" i="10"/>
  <c r="S572" i="10"/>
  <c r="K572" i="10"/>
  <c r="K475" i="10"/>
  <c r="S525" i="10"/>
  <c r="K525" i="10"/>
  <c r="S530" i="10"/>
  <c r="K530" i="10"/>
  <c r="S579" i="10"/>
  <c r="K579" i="10"/>
  <c r="K464" i="10"/>
  <c r="S598" i="10"/>
  <c r="K598" i="10"/>
  <c r="K515" i="10"/>
  <c r="S519" i="10"/>
  <c r="K555" i="10"/>
  <c r="S555" i="10"/>
  <c r="S570" i="10"/>
  <c r="K570" i="10"/>
  <c r="S676" i="10"/>
  <c r="K676" i="10"/>
  <c r="S505" i="10"/>
  <c r="S560" i="10"/>
  <c r="S600" i="10"/>
  <c r="K600" i="10"/>
  <c r="K682" i="10"/>
  <c r="S682" i="10"/>
  <c r="S686" i="10"/>
  <c r="K686" i="10"/>
  <c r="K713" i="10"/>
  <c r="S713" i="10"/>
  <c r="S732" i="10"/>
  <c r="K732" i="10"/>
  <c r="S738" i="10"/>
  <c r="K738" i="10"/>
  <c r="S609" i="10"/>
  <c r="S613" i="10"/>
  <c r="K613" i="10"/>
  <c r="K618" i="10"/>
  <c r="S637" i="10"/>
  <c r="K637" i="10"/>
  <c r="K645" i="10"/>
  <c r="S645" i="10"/>
  <c r="K662" i="10"/>
  <c r="S662" i="10"/>
  <c r="K720" i="10"/>
  <c r="S720" i="10"/>
  <c r="K620" i="10"/>
  <c r="K622" i="10"/>
  <c r="K655" i="10"/>
  <c r="K665" i="10"/>
  <c r="S665" i="10"/>
  <c r="K735" i="10"/>
  <c r="S735" i="10"/>
  <c r="S768" i="10"/>
  <c r="K768" i="10"/>
  <c r="S580" i="10"/>
  <c r="K603" i="10"/>
  <c r="S628" i="10"/>
  <c r="K628" i="10"/>
  <c r="K641" i="10"/>
  <c r="S641" i="10"/>
  <c r="K553" i="10"/>
  <c r="K569" i="10"/>
  <c r="S581" i="10"/>
  <c r="K581" i="10"/>
  <c r="S636" i="10"/>
  <c r="K636" i="10"/>
  <c r="S648" i="10"/>
  <c r="S689" i="10"/>
  <c r="K689" i="10"/>
  <c r="K706" i="10"/>
  <c r="S706" i="10"/>
  <c r="S658" i="10"/>
  <c r="K658" i="10"/>
  <c r="S663" i="10"/>
  <c r="K663" i="10"/>
  <c r="K646" i="10"/>
  <c r="S646" i="10"/>
  <c r="K670" i="10"/>
  <c r="S699" i="10"/>
  <c r="K699" i="10"/>
  <c r="S605" i="10"/>
  <c r="K610" i="10"/>
  <c r="K612" i="10"/>
  <c r="S612" i="10"/>
  <c r="S651" i="10"/>
  <c r="K651" i="10"/>
  <c r="K543" i="10"/>
  <c r="S548" i="10"/>
  <c r="S616" i="10"/>
  <c r="K616" i="10"/>
  <c r="K617" i="10"/>
  <c r="K632" i="10"/>
  <c r="K680" i="10"/>
  <c r="K568" i="10"/>
  <c r="K614" i="10"/>
  <c r="S644" i="10"/>
  <c r="K649" i="10"/>
  <c r="S649" i="10"/>
  <c r="K661" i="10"/>
  <c r="S661" i="10"/>
  <c r="S673" i="10"/>
  <c r="K673" i="10"/>
  <c r="K683" i="10"/>
  <c r="S683" i="10"/>
  <c r="K596" i="10"/>
  <c r="S596" i="10"/>
  <c r="S621" i="10"/>
  <c r="K627" i="10"/>
  <c r="S627" i="10"/>
  <c r="S654" i="10"/>
  <c r="K654" i="10"/>
  <c r="S657" i="10"/>
  <c r="K657" i="10"/>
  <c r="S715" i="10"/>
  <c r="K715" i="10"/>
  <c r="S635" i="10"/>
  <c r="K635" i="10"/>
  <c r="S640" i="10"/>
  <c r="K647" i="10"/>
  <c r="S679" i="10"/>
  <c r="K679" i="10"/>
  <c r="S681" i="10"/>
  <c r="K681" i="10"/>
  <c r="S742" i="10"/>
  <c r="K742" i="10"/>
  <c r="S703" i="10"/>
  <c r="S734" i="10"/>
  <c r="K734" i="10"/>
  <c r="K776" i="10"/>
  <c r="S776" i="10"/>
  <c r="K664" i="10"/>
  <c r="S685" i="10"/>
  <c r="S693" i="10"/>
  <c r="K695" i="10"/>
  <c r="S726" i="10"/>
  <c r="S750" i="10"/>
  <c r="K750" i="10"/>
  <c r="S769" i="10"/>
  <c r="K769" i="10"/>
  <c r="S653" i="10"/>
  <c r="K707" i="10"/>
  <c r="S722" i="10"/>
  <c r="K722" i="10"/>
  <c r="K626" i="10"/>
  <c r="S755" i="10"/>
  <c r="K755" i="10"/>
  <c r="K652" i="10"/>
  <c r="S678" i="10"/>
  <c r="S729" i="10"/>
  <c r="K729" i="10"/>
  <c r="K760" i="10"/>
  <c r="S760" i="10"/>
  <c r="S801" i="10"/>
  <c r="K801" i="10"/>
  <c r="S656" i="10"/>
  <c r="S711" i="10"/>
  <c r="K711" i="10"/>
  <c r="K737" i="10"/>
  <c r="S694" i="10"/>
  <c r="K694" i="10"/>
  <c r="K698" i="10"/>
  <c r="S698" i="10"/>
  <c r="S709" i="10"/>
  <c r="S704" i="10"/>
  <c r="S731" i="10"/>
  <c r="K731" i="10"/>
  <c r="S740" i="10"/>
  <c r="K740" i="10"/>
  <c r="K758" i="10"/>
  <c r="S827" i="10"/>
  <c r="K827" i="10"/>
  <c r="K696" i="10"/>
  <c r="K701" i="10"/>
  <c r="S723" i="10"/>
  <c r="K723" i="10"/>
  <c r="K714" i="10"/>
  <c r="S714" i="10"/>
  <c r="S721" i="10"/>
  <c r="K721" i="10"/>
  <c r="K650" i="10"/>
  <c r="K669" i="10"/>
  <c r="S743" i="10"/>
  <c r="K743" i="10"/>
  <c r="S852" i="10"/>
  <c r="K852" i="10"/>
  <c r="S710" i="10"/>
  <c r="K710" i="10"/>
  <c r="K736" i="10"/>
  <c r="S736" i="10"/>
  <c r="S739" i="10"/>
  <c r="K739" i="10"/>
  <c r="S752" i="10"/>
  <c r="K752" i="10"/>
  <c r="S785" i="10"/>
  <c r="K785" i="10"/>
  <c r="K712" i="10"/>
  <c r="S781" i="10"/>
  <c r="S831" i="10"/>
  <c r="K831" i="10"/>
  <c r="S756" i="10"/>
  <c r="S788" i="10"/>
  <c r="S792" i="10"/>
  <c r="S800" i="10"/>
  <c r="K800" i="10"/>
  <c r="S869" i="10"/>
  <c r="K869" i="10"/>
  <c r="S988" i="10"/>
  <c r="K988" i="10"/>
  <c r="S810" i="10"/>
  <c r="K810" i="10"/>
  <c r="S822" i="10"/>
  <c r="K822" i="10"/>
  <c r="S888" i="10"/>
  <c r="K888" i="10"/>
  <c r="S927" i="10"/>
  <c r="K927" i="10"/>
  <c r="S818" i="10"/>
  <c r="K818" i="10"/>
  <c r="K844" i="10"/>
  <c r="S844" i="10"/>
  <c r="K850" i="10"/>
  <c r="S872" i="10"/>
  <c r="K872" i="10"/>
  <c r="S784" i="10"/>
  <c r="K784" i="10"/>
  <c r="S795" i="10"/>
  <c r="K795" i="10"/>
  <c r="K796" i="10"/>
  <c r="K798" i="10"/>
  <c r="S802" i="10"/>
  <c r="K802" i="10"/>
  <c r="S753" i="10"/>
  <c r="K753" i="10"/>
  <c r="K787" i="10"/>
  <c r="S853" i="10"/>
  <c r="K853" i="10"/>
  <c r="S773" i="10"/>
  <c r="K791" i="10"/>
  <c r="S832" i="10"/>
  <c r="K832" i="10"/>
  <c r="S837" i="10"/>
  <c r="K837" i="10"/>
  <c r="S856" i="10"/>
  <c r="K856" i="10"/>
  <c r="K770" i="10"/>
  <c r="S774" i="10"/>
  <c r="K774" i="10"/>
  <c r="S823" i="10"/>
  <c r="K823" i="10"/>
  <c r="K863" i="10"/>
  <c r="S863" i="10"/>
  <c r="S806" i="10"/>
  <c r="K806" i="10"/>
  <c r="S817" i="10"/>
  <c r="K817" i="10"/>
  <c r="S840" i="10"/>
  <c r="K840" i="10"/>
  <c r="S786" i="10"/>
  <c r="K786" i="10"/>
  <c r="S790" i="10"/>
  <c r="K790" i="10"/>
  <c r="K809" i="10"/>
  <c r="S809" i="10"/>
  <c r="S811" i="10"/>
  <c r="K811" i="10"/>
  <c r="K759" i="10"/>
  <c r="S819" i="10"/>
  <c r="K819" i="10"/>
  <c r="K828" i="10"/>
  <c r="S828" i="10"/>
  <c r="S830" i="10"/>
  <c r="K842" i="10"/>
  <c r="S762" i="10"/>
  <c r="S833" i="10"/>
  <c r="K833" i="10"/>
  <c r="S836" i="10"/>
  <c r="K836" i="10"/>
  <c r="K861" i="10"/>
  <c r="S861" i="10"/>
  <c r="K745" i="10"/>
  <c r="S821" i="10"/>
  <c r="S849" i="10"/>
  <c r="K849" i="10"/>
  <c r="S751" i="10"/>
  <c r="S917" i="10"/>
  <c r="K917" i="10"/>
  <c r="S767" i="10"/>
  <c r="K807" i="10"/>
  <c r="S824" i="10"/>
  <c r="K824" i="10"/>
  <c r="K845" i="10"/>
  <c r="S845" i="10"/>
  <c r="S866" i="10"/>
  <c r="K866" i="10"/>
  <c r="S885" i="10"/>
  <c r="S922" i="10"/>
  <c r="K922" i="10"/>
  <c r="K925" i="10"/>
  <c r="S925" i="10"/>
  <c r="S940" i="10"/>
  <c r="K940" i="10"/>
  <c r="K867" i="10"/>
  <c r="S873" i="10"/>
  <c r="K893" i="10"/>
  <c r="S893" i="10"/>
  <c r="K894" i="10"/>
  <c r="S954" i="10"/>
  <c r="K954" i="10"/>
  <c r="S969" i="10"/>
  <c r="K969" i="10"/>
  <c r="S998" i="10"/>
  <c r="K998" i="10"/>
  <c r="K880" i="10"/>
  <c r="S974" i="10"/>
  <c r="K974" i="10"/>
  <c r="S981" i="10"/>
  <c r="K981" i="10"/>
  <c r="S986" i="10"/>
  <c r="K986" i="10"/>
  <c r="K882" i="10"/>
  <c r="S964" i="10"/>
  <c r="K964" i="10"/>
  <c r="S975" i="10"/>
  <c r="K975" i="10"/>
  <c r="S938" i="10"/>
  <c r="K938" i="10"/>
  <c r="K898" i="10"/>
  <c r="S911" i="10"/>
  <c r="S948" i="10"/>
  <c r="K948" i="10"/>
  <c r="S972" i="10"/>
  <c r="K972" i="10"/>
  <c r="S860" i="10"/>
  <c r="K884" i="10"/>
  <c r="S913" i="10"/>
  <c r="S960" i="10"/>
  <c r="K960" i="10"/>
  <c r="K848" i="10"/>
  <c r="S889" i="10"/>
  <c r="K891" i="10"/>
  <c r="S970" i="10"/>
  <c r="K970" i="10"/>
  <c r="S982" i="10"/>
  <c r="K982" i="10"/>
  <c r="S996" i="10"/>
  <c r="K996" i="10"/>
  <c r="S901" i="10"/>
  <c r="K901" i="10"/>
  <c r="S965" i="10"/>
  <c r="K965" i="10"/>
  <c r="S992" i="10"/>
  <c r="K992" i="10"/>
  <c r="K816" i="10"/>
  <c r="K826" i="10"/>
  <c r="K835" i="10"/>
  <c r="K862" i="10"/>
  <c r="K874" i="10"/>
  <c r="S921" i="10"/>
  <c r="S944" i="10"/>
  <c r="K944" i="10"/>
  <c r="K946" i="10"/>
  <c r="S879" i="10"/>
  <c r="S906" i="10"/>
  <c r="K906" i="10"/>
  <c r="S908" i="10"/>
  <c r="K904" i="10"/>
  <c r="K909" i="10"/>
  <c r="S909" i="10"/>
  <c r="K910" i="10"/>
  <c r="K930" i="10"/>
  <c r="S949" i="10"/>
  <c r="K949" i="10"/>
  <c r="S958" i="10"/>
  <c r="K958" i="10"/>
  <c r="K855" i="10"/>
  <c r="S895" i="10"/>
  <c r="K914" i="10"/>
  <c r="K928" i="10"/>
  <c r="S959" i="10"/>
  <c r="K959" i="10"/>
  <c r="S980" i="10"/>
  <c r="K980" i="10"/>
  <c r="S997" i="10"/>
  <c r="K997" i="10"/>
  <c r="S881" i="10"/>
  <c r="S926" i="10"/>
  <c r="K926" i="10"/>
  <c r="S942" i="10"/>
  <c r="K942" i="10"/>
  <c r="S966" i="10"/>
  <c r="K966" i="10"/>
  <c r="S976" i="10"/>
  <c r="K976" i="10"/>
  <c r="K829" i="10"/>
  <c r="K846" i="10"/>
  <c r="K877" i="10"/>
  <c r="S877" i="10"/>
  <c r="K878" i="10"/>
  <c r="S890" i="10"/>
  <c r="K890" i="10"/>
  <c r="S933" i="10"/>
  <c r="K933" i="10"/>
  <c r="S937" i="10"/>
  <c r="K937" i="10"/>
  <c r="S943" i="10"/>
  <c r="K943" i="10"/>
  <c r="S956" i="10"/>
  <c r="K956" i="10"/>
  <c r="S991" i="10"/>
  <c r="K991" i="10"/>
  <c r="S936" i="10"/>
  <c r="S952" i="10"/>
  <c r="K967" i="10"/>
  <c r="S968" i="10"/>
  <c r="K983" i="10"/>
  <c r="S984" i="10"/>
  <c r="K999" i="10"/>
  <c r="S1000" i="10"/>
  <c r="S941" i="10"/>
  <c r="S957" i="10"/>
  <c r="S973" i="10"/>
  <c r="S989" i="10"/>
  <c r="K916" i="10"/>
  <c r="K932" i="10"/>
  <c r="K985" i="10"/>
  <c r="K990" i="10"/>
  <c r="J16" i="7"/>
  <c r="I16" i="7"/>
  <c r="C32" i="7" s="1"/>
  <c r="D92" i="1"/>
  <c r="D40" i="1"/>
  <c r="D42" i="1" s="1"/>
  <c r="D48" i="1" s="1"/>
  <c r="D18" i="1"/>
  <c r="D24" i="1" s="1"/>
  <c r="D28" i="1"/>
  <c r="D29" i="1" s="1"/>
  <c r="D4" i="1"/>
  <c r="E92" i="1"/>
  <c r="D22" i="1"/>
  <c r="D23" i="1"/>
  <c r="D65" i="1"/>
  <c r="G2" i="1"/>
  <c r="Q14" i="10" l="1"/>
  <c r="J15" i="10"/>
  <c r="G12" i="10"/>
  <c r="D12" i="10"/>
  <c r="S12" i="10"/>
  <c r="K12" i="10"/>
  <c r="H20" i="10"/>
  <c r="F12" i="10"/>
  <c r="D10" i="1"/>
  <c r="D6" i="1"/>
  <c r="D12" i="1" s="1"/>
  <c r="D5" i="1"/>
  <c r="D41" i="1"/>
  <c r="D47" i="1" s="1"/>
  <c r="D46" i="1"/>
  <c r="D66" i="1"/>
  <c r="D30" i="1"/>
  <c r="D36" i="1" s="1"/>
  <c r="D52" i="1"/>
  <c r="D34" i="1"/>
  <c r="D19" i="1"/>
  <c r="E16" i="1" s="1"/>
  <c r="E17" i="1" s="1"/>
  <c r="D25" i="1"/>
  <c r="E22" i="1" s="1"/>
  <c r="G92" i="1"/>
  <c r="H2" i="1"/>
  <c r="J16" i="10" l="1"/>
  <c r="Q15" i="10"/>
  <c r="R12" i="10"/>
  <c r="E12" i="10"/>
  <c r="H21" i="10"/>
  <c r="D43" i="1"/>
  <c r="E40" i="1" s="1"/>
  <c r="E41" i="1" s="1"/>
  <c r="E67" i="1" s="1"/>
  <c r="D58" i="1"/>
  <c r="D49" i="1"/>
  <c r="E46" i="1" s="1"/>
  <c r="D67" i="1"/>
  <c r="D31" i="1"/>
  <c r="E28" i="1" s="1"/>
  <c r="D35" i="1"/>
  <c r="D37" i="1" s="1"/>
  <c r="E34" i="1" s="1"/>
  <c r="E18" i="1"/>
  <c r="E24" i="1" s="1"/>
  <c r="D60" i="1"/>
  <c r="D54" i="1"/>
  <c r="D11" i="1"/>
  <c r="D64" i="1"/>
  <c r="D53" i="1"/>
  <c r="D7" i="1"/>
  <c r="E4" i="1" s="1"/>
  <c r="I2" i="1"/>
  <c r="H92" i="1"/>
  <c r="Q16" i="10" l="1"/>
  <c r="J17" i="10"/>
  <c r="H22" i="10"/>
  <c r="B13" i="10"/>
  <c r="C13" i="10"/>
  <c r="E5" i="1"/>
  <c r="E6" i="1"/>
  <c r="E42" i="1"/>
  <c r="E48" i="1" s="1"/>
  <c r="E47" i="1"/>
  <c r="D68" i="1"/>
  <c r="E30" i="1"/>
  <c r="E36" i="1" s="1"/>
  <c r="E29" i="1"/>
  <c r="E19" i="1"/>
  <c r="F16" i="1" s="1"/>
  <c r="F18" i="1" s="1"/>
  <c r="F24" i="1" s="1"/>
  <c r="E23" i="1"/>
  <c r="E25" i="1" s="1"/>
  <c r="F22" i="1" s="1"/>
  <c r="E65" i="1"/>
  <c r="D55" i="1"/>
  <c r="D13" i="1"/>
  <c r="E10" i="1" s="1"/>
  <c r="D59" i="1"/>
  <c r="D61" i="1" s="1"/>
  <c r="E58" i="1" s="1"/>
  <c r="E52" i="1"/>
  <c r="I92" i="1"/>
  <c r="J2" i="1"/>
  <c r="Q17" i="10" l="1"/>
  <c r="J18" i="10"/>
  <c r="F13" i="10"/>
  <c r="H23" i="10"/>
  <c r="K13" i="10"/>
  <c r="D13" i="10"/>
  <c r="S13" i="10"/>
  <c r="G13" i="10"/>
  <c r="D71" i="1"/>
  <c r="E43" i="1"/>
  <c r="F40" i="1" s="1"/>
  <c r="F42" i="1" s="1"/>
  <c r="F48" i="1" s="1"/>
  <c r="E49" i="1"/>
  <c r="F46" i="1" s="1"/>
  <c r="E31" i="1"/>
  <c r="F28" i="1" s="1"/>
  <c r="F29" i="1" s="1"/>
  <c r="F66" i="1" s="1"/>
  <c r="F41" i="1"/>
  <c r="F47" i="1" s="1"/>
  <c r="F17" i="1"/>
  <c r="F23" i="1" s="1"/>
  <c r="F25" i="1" s="1"/>
  <c r="G22" i="1" s="1"/>
  <c r="E66" i="1"/>
  <c r="E35" i="1"/>
  <c r="E37" i="1" s="1"/>
  <c r="F34" i="1" s="1"/>
  <c r="E12" i="1"/>
  <c r="E60" i="1" s="1"/>
  <c r="E54" i="1"/>
  <c r="E64" i="1"/>
  <c r="E11" i="1"/>
  <c r="E53" i="1"/>
  <c r="E7" i="1"/>
  <c r="F4" i="1" s="1"/>
  <c r="F6" i="1" s="1"/>
  <c r="J92" i="1"/>
  <c r="K2" i="1"/>
  <c r="Q18" i="10" l="1"/>
  <c r="J19" i="10"/>
  <c r="H24" i="10"/>
  <c r="R13" i="10"/>
  <c r="E13" i="10"/>
  <c r="F5" i="1"/>
  <c r="F67" i="1"/>
  <c r="F65" i="1"/>
  <c r="F35" i="1"/>
  <c r="F30" i="1"/>
  <c r="F36" i="1" s="1"/>
  <c r="F49" i="1"/>
  <c r="G46" i="1" s="1"/>
  <c r="F19" i="1"/>
  <c r="G16" i="1" s="1"/>
  <c r="E68" i="1"/>
  <c r="F43" i="1"/>
  <c r="G40" i="1" s="1"/>
  <c r="G41" i="1" s="1"/>
  <c r="F52" i="1"/>
  <c r="E55" i="1"/>
  <c r="E13" i="1"/>
  <c r="F10" i="1" s="1"/>
  <c r="E59" i="1"/>
  <c r="E61" i="1" s="1"/>
  <c r="F58" i="1" s="1"/>
  <c r="L2" i="1"/>
  <c r="K92" i="1"/>
  <c r="Q19" i="10" l="1"/>
  <c r="J20" i="10"/>
  <c r="H25" i="10"/>
  <c r="C14" i="10"/>
  <c r="B14" i="10"/>
  <c r="G17" i="1"/>
  <c r="G65" i="1" s="1"/>
  <c r="F31" i="1"/>
  <c r="G28" i="1" s="1"/>
  <c r="G29" i="1" s="1"/>
  <c r="G35" i="1" s="1"/>
  <c r="F7" i="1"/>
  <c r="G4" i="1" s="1"/>
  <c r="G6" i="1" s="1"/>
  <c r="G18" i="1"/>
  <c r="G24" i="1" s="1"/>
  <c r="F37" i="1"/>
  <c r="G34" i="1" s="1"/>
  <c r="G42" i="1"/>
  <c r="G48" i="1" s="1"/>
  <c r="F11" i="1"/>
  <c r="F64" i="1"/>
  <c r="F68" i="1" s="1"/>
  <c r="F53" i="1"/>
  <c r="G47" i="1"/>
  <c r="G67" i="1"/>
  <c r="F12" i="1"/>
  <c r="F60" i="1" s="1"/>
  <c r="F54" i="1"/>
  <c r="E71" i="1"/>
  <c r="M2" i="1"/>
  <c r="L92" i="1"/>
  <c r="Q20" i="10" l="1"/>
  <c r="J21" i="10"/>
  <c r="S14" i="10"/>
  <c r="K14" i="10"/>
  <c r="D14" i="10"/>
  <c r="G14" i="10"/>
  <c r="F14" i="10"/>
  <c r="H26" i="10"/>
  <c r="G30" i="1"/>
  <c r="G36" i="1" s="1"/>
  <c r="G37" i="1" s="1"/>
  <c r="H34" i="1" s="1"/>
  <c r="G23" i="1"/>
  <c r="G25" i="1" s="1"/>
  <c r="H22" i="1" s="1"/>
  <c r="G12" i="1"/>
  <c r="G5" i="1"/>
  <c r="G53" i="1" s="1"/>
  <c r="G66" i="1"/>
  <c r="G52" i="1"/>
  <c r="G19" i="1"/>
  <c r="H16" i="1" s="1"/>
  <c r="H17" i="1" s="1"/>
  <c r="G43" i="1"/>
  <c r="H40" i="1" s="1"/>
  <c r="H41" i="1" s="1"/>
  <c r="F13" i="1"/>
  <c r="G10" i="1" s="1"/>
  <c r="F59" i="1"/>
  <c r="F61" i="1" s="1"/>
  <c r="G49" i="1"/>
  <c r="H46" i="1" s="1"/>
  <c r="F55" i="1"/>
  <c r="N2" i="1"/>
  <c r="M92" i="1"/>
  <c r="J22" i="10" l="1"/>
  <c r="Q21" i="10"/>
  <c r="H27" i="10"/>
  <c r="R14" i="10"/>
  <c r="E14" i="10"/>
  <c r="G31" i="1"/>
  <c r="H28" i="1" s="1"/>
  <c r="H29" i="1" s="1"/>
  <c r="H66" i="1" s="1"/>
  <c r="G60" i="1"/>
  <c r="H18" i="1"/>
  <c r="H24" i="1" s="1"/>
  <c r="G54" i="1"/>
  <c r="G55" i="1" s="1"/>
  <c r="G7" i="1"/>
  <c r="H4" i="1" s="1"/>
  <c r="H6" i="1" s="1"/>
  <c r="G64" i="1"/>
  <c r="G68" i="1" s="1"/>
  <c r="G11" i="1"/>
  <c r="G59" i="1" s="1"/>
  <c r="H42" i="1"/>
  <c r="H48" i="1" s="1"/>
  <c r="H65" i="1"/>
  <c r="H23" i="1"/>
  <c r="H67" i="1"/>
  <c r="H47" i="1"/>
  <c r="G58" i="1"/>
  <c r="F71" i="1"/>
  <c r="O2" i="1"/>
  <c r="N92" i="1"/>
  <c r="J23" i="10" l="1"/>
  <c r="Q22" i="10"/>
  <c r="C15" i="10"/>
  <c r="B15" i="10"/>
  <c r="H28" i="10"/>
  <c r="H35" i="1"/>
  <c r="H30" i="1"/>
  <c r="H36" i="1" s="1"/>
  <c r="H25" i="1"/>
  <c r="I22" i="1" s="1"/>
  <c r="H19" i="1"/>
  <c r="I16" i="1" s="1"/>
  <c r="I17" i="1" s="1"/>
  <c r="I23" i="1" s="1"/>
  <c r="H5" i="1"/>
  <c r="H11" i="1" s="1"/>
  <c r="H52" i="1"/>
  <c r="H12" i="1"/>
  <c r="G13" i="1"/>
  <c r="H10" i="1" s="1"/>
  <c r="G61" i="1"/>
  <c r="H58" i="1" s="1"/>
  <c r="H43" i="1"/>
  <c r="I40" i="1" s="1"/>
  <c r="I41" i="1" s="1"/>
  <c r="H49" i="1"/>
  <c r="I46" i="1" s="1"/>
  <c r="O92" i="1"/>
  <c r="I42" i="1" l="1"/>
  <c r="I48" i="1" s="1"/>
  <c r="Q23" i="10"/>
  <c r="J24" i="10"/>
  <c r="H29" i="10"/>
  <c r="F15" i="10"/>
  <c r="D15" i="10"/>
  <c r="S15" i="10"/>
  <c r="K15" i="10"/>
  <c r="G15" i="10"/>
  <c r="H37" i="1"/>
  <c r="I34" i="1" s="1"/>
  <c r="H31" i="1"/>
  <c r="I28" i="1" s="1"/>
  <c r="I30" i="1" s="1"/>
  <c r="I36" i="1" s="1"/>
  <c r="H60" i="1"/>
  <c r="I18" i="1"/>
  <c r="I24" i="1" s="1"/>
  <c r="I25" i="1" s="1"/>
  <c r="J22" i="1" s="1"/>
  <c r="H7" i="1"/>
  <c r="I4" i="1" s="1"/>
  <c r="I6" i="1" s="1"/>
  <c r="H54" i="1"/>
  <c r="H13" i="1"/>
  <c r="I10" i="1" s="1"/>
  <c r="H59" i="1"/>
  <c r="H53" i="1"/>
  <c r="H64" i="1"/>
  <c r="H68" i="1" s="1"/>
  <c r="G71" i="1"/>
  <c r="I65" i="1"/>
  <c r="I47" i="1"/>
  <c r="I67" i="1"/>
  <c r="I49" i="1" l="1"/>
  <c r="J46" i="1" s="1"/>
  <c r="I43" i="1"/>
  <c r="J40" i="1" s="1"/>
  <c r="J41" i="1" s="1"/>
  <c r="J25" i="10"/>
  <c r="Q24" i="10"/>
  <c r="R15" i="10"/>
  <c r="E15" i="10"/>
  <c r="H30" i="10"/>
  <c r="I29" i="1"/>
  <c r="I35" i="1" s="1"/>
  <c r="I37" i="1" s="1"/>
  <c r="J34" i="1" s="1"/>
  <c r="I5" i="1"/>
  <c r="I11" i="1" s="1"/>
  <c r="H61" i="1"/>
  <c r="I58" i="1" s="1"/>
  <c r="I19" i="1"/>
  <c r="J16" i="1" s="1"/>
  <c r="J17" i="1" s="1"/>
  <c r="J23" i="1" s="1"/>
  <c r="I12" i="1"/>
  <c r="I60" i="1" s="1"/>
  <c r="I52" i="1"/>
  <c r="H55" i="1"/>
  <c r="I54" i="1"/>
  <c r="J42" i="1"/>
  <c r="J26" i="10" l="1"/>
  <c r="Q25" i="10"/>
  <c r="H31" i="10"/>
  <c r="C16" i="10"/>
  <c r="B16" i="10"/>
  <c r="I66" i="1"/>
  <c r="I31" i="1"/>
  <c r="J28" i="1" s="1"/>
  <c r="J30" i="1" s="1"/>
  <c r="J36" i="1" s="1"/>
  <c r="J18" i="1"/>
  <c r="J24" i="1" s="1"/>
  <c r="J25" i="1" s="1"/>
  <c r="K22" i="1" s="1"/>
  <c r="I7" i="1"/>
  <c r="J4" i="1" s="1"/>
  <c r="J6" i="1" s="1"/>
  <c r="J12" i="1" s="1"/>
  <c r="I53" i="1"/>
  <c r="I64" i="1"/>
  <c r="H71" i="1"/>
  <c r="I13" i="1"/>
  <c r="J10" i="1" s="1"/>
  <c r="I59" i="1"/>
  <c r="I61" i="1" s="1"/>
  <c r="J58" i="1" s="1"/>
  <c r="J65" i="1"/>
  <c r="J43" i="1"/>
  <c r="K40" i="1" s="1"/>
  <c r="K41" i="1" s="1"/>
  <c r="J67" i="1"/>
  <c r="J47" i="1"/>
  <c r="J48" i="1"/>
  <c r="Q26" i="10" l="1"/>
  <c r="J27" i="10"/>
  <c r="K16" i="10"/>
  <c r="D16" i="10"/>
  <c r="S16" i="10"/>
  <c r="G16" i="10"/>
  <c r="F16" i="10"/>
  <c r="H32" i="10"/>
  <c r="I68" i="1"/>
  <c r="I71" i="1" s="1"/>
  <c r="J29" i="1"/>
  <c r="J66" i="1" s="1"/>
  <c r="J19" i="1"/>
  <c r="K16" i="1" s="1"/>
  <c r="K18" i="1" s="1"/>
  <c r="K24" i="1" s="1"/>
  <c r="J5" i="1"/>
  <c r="I55" i="1"/>
  <c r="J52" i="1"/>
  <c r="J60" i="1"/>
  <c r="J54" i="1"/>
  <c r="J49" i="1"/>
  <c r="K46" i="1" s="1"/>
  <c r="K42" i="1"/>
  <c r="J28" i="10" l="1"/>
  <c r="Q27" i="10"/>
  <c r="H33" i="10"/>
  <c r="R16" i="10"/>
  <c r="E16" i="10"/>
  <c r="J35" i="1"/>
  <c r="J37" i="1" s="1"/>
  <c r="K34" i="1" s="1"/>
  <c r="J53" i="1"/>
  <c r="J55" i="1" s="1"/>
  <c r="J31" i="1"/>
  <c r="K28" i="1" s="1"/>
  <c r="K29" i="1" s="1"/>
  <c r="K66" i="1" s="1"/>
  <c r="K17" i="1"/>
  <c r="K65" i="1" s="1"/>
  <c r="J7" i="1"/>
  <c r="K4" i="1" s="1"/>
  <c r="K6" i="1" s="1"/>
  <c r="K12" i="1" s="1"/>
  <c r="J11" i="1"/>
  <c r="J13" i="1" s="1"/>
  <c r="K10" i="1" s="1"/>
  <c r="J64" i="1"/>
  <c r="J68" i="1" s="1"/>
  <c r="K30" i="1"/>
  <c r="K36" i="1" s="1"/>
  <c r="K5" i="1"/>
  <c r="K64" i="1" s="1"/>
  <c r="K43" i="1"/>
  <c r="L40" i="1" s="1"/>
  <c r="L41" i="1" s="1"/>
  <c r="K67" i="1"/>
  <c r="K47" i="1"/>
  <c r="K48" i="1"/>
  <c r="Q28" i="10" l="1"/>
  <c r="J29" i="10"/>
  <c r="C17" i="10"/>
  <c r="F17" i="10" s="1"/>
  <c r="B17" i="10"/>
  <c r="H34" i="10"/>
  <c r="K35" i="1"/>
  <c r="K37" i="1" s="1"/>
  <c r="L34" i="1" s="1"/>
  <c r="K52" i="1"/>
  <c r="J59" i="1"/>
  <c r="J61" i="1" s="1"/>
  <c r="K58" i="1" s="1"/>
  <c r="K23" i="1"/>
  <c r="K25" i="1" s="1"/>
  <c r="L22" i="1" s="1"/>
  <c r="K19" i="1"/>
  <c r="L16" i="1" s="1"/>
  <c r="L18" i="1" s="1"/>
  <c r="L24" i="1" s="1"/>
  <c r="K31" i="1"/>
  <c r="L28" i="1" s="1"/>
  <c r="L30" i="1" s="1"/>
  <c r="L36" i="1" s="1"/>
  <c r="K7" i="1"/>
  <c r="L4" i="1" s="1"/>
  <c r="L6" i="1" s="1"/>
  <c r="K53" i="1"/>
  <c r="K11" i="1"/>
  <c r="K13" i="1" s="1"/>
  <c r="L10" i="1" s="1"/>
  <c r="K60" i="1"/>
  <c r="K54" i="1"/>
  <c r="K68" i="1"/>
  <c r="K49" i="1"/>
  <c r="L46" i="1" s="1"/>
  <c r="L42" i="1"/>
  <c r="Q29" i="10" l="1"/>
  <c r="J30" i="10"/>
  <c r="H35" i="10"/>
  <c r="S17" i="10"/>
  <c r="K17" i="10"/>
  <c r="D17" i="10"/>
  <c r="G17" i="10"/>
  <c r="J71" i="1"/>
  <c r="L17" i="1"/>
  <c r="L23" i="1" s="1"/>
  <c r="L25" i="1" s="1"/>
  <c r="M22" i="1" s="1"/>
  <c r="L29" i="1"/>
  <c r="L66" i="1" s="1"/>
  <c r="L12" i="1"/>
  <c r="L52" i="1"/>
  <c r="L5" i="1"/>
  <c r="L64" i="1" s="1"/>
  <c r="K55" i="1"/>
  <c r="K59" i="1"/>
  <c r="K61" i="1" s="1"/>
  <c r="K71" i="1" s="1"/>
  <c r="L48" i="1"/>
  <c r="L47" i="1"/>
  <c r="L67" i="1"/>
  <c r="L43" i="1"/>
  <c r="M40" i="1" s="1"/>
  <c r="M41" i="1" s="1"/>
  <c r="J31" i="10" l="1"/>
  <c r="Q30" i="10"/>
  <c r="R17" i="10"/>
  <c r="E17" i="10"/>
  <c r="H36" i="10"/>
  <c r="L65" i="1"/>
  <c r="L19" i="1"/>
  <c r="M16" i="1" s="1"/>
  <c r="M17" i="1" s="1"/>
  <c r="L31" i="1"/>
  <c r="M28" i="1" s="1"/>
  <c r="M29" i="1" s="1"/>
  <c r="L35" i="1"/>
  <c r="L37" i="1" s="1"/>
  <c r="M34" i="1" s="1"/>
  <c r="L7" i="1"/>
  <c r="M4" i="1" s="1"/>
  <c r="M6" i="1" s="1"/>
  <c r="M12" i="1" s="1"/>
  <c r="L11" i="1"/>
  <c r="L13" i="1" s="1"/>
  <c r="M10" i="1" s="1"/>
  <c r="L54" i="1"/>
  <c r="L60" i="1"/>
  <c r="L53" i="1"/>
  <c r="L58" i="1"/>
  <c r="L68" i="1"/>
  <c r="M18" i="1"/>
  <c r="M24" i="1" s="1"/>
  <c r="L49" i="1"/>
  <c r="M46" i="1" s="1"/>
  <c r="M42" i="1"/>
  <c r="Q31" i="10" l="1"/>
  <c r="J32" i="10"/>
  <c r="H37" i="10"/>
  <c r="C18" i="10"/>
  <c r="F18" i="10" s="1"/>
  <c r="B18" i="10"/>
  <c r="M30" i="1"/>
  <c r="M36" i="1" s="1"/>
  <c r="M52" i="1"/>
  <c r="M5" i="1"/>
  <c r="M11" i="1" s="1"/>
  <c r="M13" i="1" s="1"/>
  <c r="N10" i="1" s="1"/>
  <c r="L59" i="1"/>
  <c r="L61" i="1" s="1"/>
  <c r="M58" i="1" s="1"/>
  <c r="L55" i="1"/>
  <c r="M35" i="1"/>
  <c r="M66" i="1"/>
  <c r="M19" i="1"/>
  <c r="N16" i="1" s="1"/>
  <c r="M65" i="1"/>
  <c r="M23" i="1"/>
  <c r="M25" i="1" s="1"/>
  <c r="N22" i="1" s="1"/>
  <c r="M47" i="1"/>
  <c r="M67" i="1"/>
  <c r="M43" i="1"/>
  <c r="N40" i="1" s="1"/>
  <c r="N41" i="1" s="1"/>
  <c r="M48" i="1"/>
  <c r="J33" i="10" l="1"/>
  <c r="Q32" i="10"/>
  <c r="K18" i="10"/>
  <c r="D18" i="10"/>
  <c r="S18" i="10"/>
  <c r="G18" i="10"/>
  <c r="H38" i="10"/>
  <c r="M54" i="1"/>
  <c r="M31" i="1"/>
  <c r="N28" i="1" s="1"/>
  <c r="M37" i="1"/>
  <c r="N34" i="1" s="1"/>
  <c r="M60" i="1"/>
  <c r="M53" i="1"/>
  <c r="M7" i="1"/>
  <c r="N4" i="1" s="1"/>
  <c r="N6" i="1" s="1"/>
  <c r="N12" i="1" s="1"/>
  <c r="M64" i="1"/>
  <c r="M68" i="1" s="1"/>
  <c r="L71" i="1"/>
  <c r="N30" i="1"/>
  <c r="N36" i="1" s="1"/>
  <c r="N29" i="1"/>
  <c r="N17" i="1"/>
  <c r="N18" i="1"/>
  <c r="N24" i="1" s="1"/>
  <c r="M59" i="1"/>
  <c r="M49" i="1"/>
  <c r="N46" i="1" s="1"/>
  <c r="N42" i="1"/>
  <c r="Q33" i="10" l="1"/>
  <c r="J34" i="10"/>
  <c r="H39" i="10"/>
  <c r="R18" i="10"/>
  <c r="E18" i="10"/>
  <c r="M61" i="1"/>
  <c r="M71" i="1" s="1"/>
  <c r="M55" i="1"/>
  <c r="N52" i="1"/>
  <c r="N5" i="1"/>
  <c r="N53" i="1" s="1"/>
  <c r="N35" i="1"/>
  <c r="N37" i="1" s="1"/>
  <c r="O34" i="1" s="1"/>
  <c r="N31" i="1"/>
  <c r="O28" i="1" s="1"/>
  <c r="N66" i="1"/>
  <c r="N23" i="1"/>
  <c r="N25" i="1" s="1"/>
  <c r="O22" i="1" s="1"/>
  <c r="N65" i="1"/>
  <c r="N19" i="1"/>
  <c r="O16" i="1" s="1"/>
  <c r="N48" i="1"/>
  <c r="N60" i="1" s="1"/>
  <c r="N54" i="1"/>
  <c r="N47" i="1"/>
  <c r="N67" i="1"/>
  <c r="N43" i="1"/>
  <c r="O40" i="1" s="1"/>
  <c r="O41" i="1" s="1"/>
  <c r="Q34" i="10" l="1"/>
  <c r="J35" i="10"/>
  <c r="C19" i="10"/>
  <c r="F19" i="10" s="1"/>
  <c r="B19" i="10"/>
  <c r="H40" i="10"/>
  <c r="N58" i="1"/>
  <c r="N11" i="1"/>
  <c r="N13" i="1" s="1"/>
  <c r="O10" i="1" s="1"/>
  <c r="N64" i="1"/>
  <c r="N68" i="1" s="1"/>
  <c r="N7" i="1"/>
  <c r="O4" i="1" s="1"/>
  <c r="O6" i="1" s="1"/>
  <c r="O12" i="1" s="1"/>
  <c r="O30" i="1"/>
  <c r="O36" i="1" s="1"/>
  <c r="O29" i="1"/>
  <c r="O18" i="1"/>
  <c r="O24" i="1" s="1"/>
  <c r="O17" i="1"/>
  <c r="N49" i="1"/>
  <c r="O46" i="1" s="1"/>
  <c r="O42" i="1"/>
  <c r="N55" i="1"/>
  <c r="Q35" i="10" l="1"/>
  <c r="J36" i="10"/>
  <c r="H41" i="10"/>
  <c r="S19" i="10"/>
  <c r="K19" i="10"/>
  <c r="D19" i="10"/>
  <c r="G19" i="10"/>
  <c r="O5" i="1"/>
  <c r="O7" i="1" s="1"/>
  <c r="O52" i="1"/>
  <c r="N59" i="1"/>
  <c r="N61" i="1" s="1"/>
  <c r="N71" i="1" s="1"/>
  <c r="O19" i="1"/>
  <c r="O35" i="1"/>
  <c r="O37" i="1" s="1"/>
  <c r="O66" i="1"/>
  <c r="O31" i="1"/>
  <c r="O23" i="1"/>
  <c r="O25" i="1" s="1"/>
  <c r="O65" i="1"/>
  <c r="O47" i="1"/>
  <c r="O67" i="1"/>
  <c r="O48" i="1"/>
  <c r="O60" i="1" s="1"/>
  <c r="O54" i="1"/>
  <c r="O43" i="1"/>
  <c r="J37" i="10" l="1"/>
  <c r="Q36" i="10"/>
  <c r="R19" i="10"/>
  <c r="E19" i="10"/>
  <c r="H42" i="10"/>
  <c r="O64" i="1"/>
  <c r="O68" i="1" s="1"/>
  <c r="O11" i="1"/>
  <c r="O13" i="1" s="1"/>
  <c r="O53" i="1"/>
  <c r="O55" i="1" s="1"/>
  <c r="O58" i="1"/>
  <c r="O49" i="1"/>
  <c r="Q37" i="10" l="1"/>
  <c r="J38" i="10"/>
  <c r="H43" i="10"/>
  <c r="C20" i="10"/>
  <c r="F20" i="10" s="1"/>
  <c r="B20" i="10"/>
  <c r="O59" i="1"/>
  <c r="O61" i="1" s="1"/>
  <c r="O71" i="1" s="1"/>
  <c r="S1234" i="4"/>
  <c r="R1234" i="4"/>
  <c r="S1233" i="4"/>
  <c r="R1233" i="4"/>
  <c r="S1232" i="4"/>
  <c r="R1232" i="4"/>
  <c r="S1231" i="4"/>
  <c r="R1231" i="4"/>
  <c r="S1230" i="4"/>
  <c r="R1230" i="4"/>
  <c r="S1229" i="4"/>
  <c r="R1229" i="4"/>
  <c r="S1228" i="4"/>
  <c r="R1228" i="4"/>
  <c r="S1227" i="4"/>
  <c r="R1227" i="4"/>
  <c r="S1226" i="4"/>
  <c r="R1226" i="4"/>
  <c r="S1225" i="4"/>
  <c r="R1225" i="4"/>
  <c r="S1224" i="4"/>
  <c r="R1224" i="4"/>
  <c r="S1223" i="4"/>
  <c r="R1223" i="4"/>
  <c r="S1222" i="4"/>
  <c r="R1222" i="4"/>
  <c r="S1221" i="4"/>
  <c r="R1221" i="4"/>
  <c r="S1220" i="4"/>
  <c r="R1220" i="4"/>
  <c r="S1219" i="4"/>
  <c r="R1219" i="4"/>
  <c r="S1218" i="4"/>
  <c r="R1218" i="4"/>
  <c r="S1217" i="4"/>
  <c r="R1217" i="4"/>
  <c r="S1216" i="4"/>
  <c r="R1216" i="4"/>
  <c r="S1215" i="4"/>
  <c r="R1215" i="4"/>
  <c r="S1214" i="4"/>
  <c r="R1214" i="4"/>
  <c r="S1213" i="4"/>
  <c r="R1213" i="4"/>
  <c r="S1212" i="4"/>
  <c r="R1212" i="4"/>
  <c r="S1211" i="4"/>
  <c r="R1211" i="4"/>
  <c r="S1210" i="4"/>
  <c r="R1210" i="4"/>
  <c r="S1209" i="4"/>
  <c r="R1209" i="4"/>
  <c r="S1208" i="4"/>
  <c r="R1208" i="4"/>
  <c r="S1207" i="4"/>
  <c r="R1207" i="4"/>
  <c r="S1206" i="4"/>
  <c r="R1206" i="4"/>
  <c r="S1205" i="4"/>
  <c r="R1205" i="4"/>
  <c r="S1204" i="4"/>
  <c r="R1204" i="4"/>
  <c r="S1203" i="4"/>
  <c r="R1203" i="4"/>
  <c r="S1202" i="4"/>
  <c r="R1202" i="4"/>
  <c r="S1201" i="4"/>
  <c r="R1201" i="4"/>
  <c r="S1200" i="4"/>
  <c r="R1200" i="4"/>
  <c r="S1199" i="4"/>
  <c r="R1199" i="4"/>
  <c r="S1198" i="4"/>
  <c r="R1198" i="4"/>
  <c r="S1197" i="4"/>
  <c r="R1197" i="4"/>
  <c r="S1196" i="4"/>
  <c r="R1196" i="4"/>
  <c r="S1195" i="4"/>
  <c r="R1195" i="4"/>
  <c r="S1194" i="4"/>
  <c r="R1194" i="4"/>
  <c r="S1193" i="4"/>
  <c r="R1193" i="4"/>
  <c r="S1192" i="4"/>
  <c r="R1192" i="4"/>
  <c r="S1191" i="4"/>
  <c r="R1191" i="4"/>
  <c r="S1190" i="4"/>
  <c r="R1190" i="4"/>
  <c r="S1189" i="4"/>
  <c r="R1189" i="4"/>
  <c r="S1188" i="4"/>
  <c r="R1188" i="4"/>
  <c r="S1187" i="4"/>
  <c r="R1187" i="4"/>
  <c r="S1186" i="4"/>
  <c r="R1186" i="4"/>
  <c r="S1185" i="4"/>
  <c r="R1185" i="4"/>
  <c r="S1184" i="4"/>
  <c r="R1184" i="4"/>
  <c r="S1183" i="4"/>
  <c r="R1183" i="4"/>
  <c r="S1182" i="4"/>
  <c r="R1182" i="4"/>
  <c r="S1181" i="4"/>
  <c r="R1181" i="4"/>
  <c r="S1180" i="4"/>
  <c r="R1180" i="4"/>
  <c r="S1179" i="4"/>
  <c r="R1179" i="4"/>
  <c r="S1178" i="4"/>
  <c r="R1178" i="4"/>
  <c r="S1177" i="4"/>
  <c r="R1177" i="4"/>
  <c r="S1176" i="4"/>
  <c r="R1176" i="4"/>
  <c r="S1175" i="4"/>
  <c r="R1175" i="4"/>
  <c r="S1174" i="4"/>
  <c r="R1174" i="4"/>
  <c r="S1173" i="4"/>
  <c r="R1173" i="4"/>
  <c r="S1172" i="4"/>
  <c r="R1172" i="4"/>
  <c r="S1171" i="4"/>
  <c r="R1171" i="4"/>
  <c r="S1170" i="4"/>
  <c r="R1170" i="4"/>
  <c r="S1169" i="4"/>
  <c r="R1169" i="4"/>
  <c r="S1168" i="4"/>
  <c r="R1168" i="4"/>
  <c r="S1167" i="4"/>
  <c r="R1167" i="4"/>
  <c r="S1166" i="4"/>
  <c r="R1166" i="4"/>
  <c r="S1165" i="4"/>
  <c r="R1165" i="4"/>
  <c r="S1164" i="4"/>
  <c r="R1164" i="4"/>
  <c r="S1163" i="4"/>
  <c r="R1163" i="4"/>
  <c r="S1162" i="4"/>
  <c r="R1162" i="4"/>
  <c r="S1161" i="4"/>
  <c r="R1161" i="4"/>
  <c r="S1160" i="4"/>
  <c r="R1160" i="4"/>
  <c r="S1159" i="4"/>
  <c r="R1159" i="4"/>
  <c r="S1158" i="4"/>
  <c r="R1158" i="4"/>
  <c r="S1157" i="4"/>
  <c r="R1157" i="4"/>
  <c r="S1156" i="4"/>
  <c r="R1156" i="4"/>
  <c r="S1155" i="4"/>
  <c r="R1155" i="4"/>
  <c r="S1154" i="4"/>
  <c r="R1154" i="4"/>
  <c r="S1153" i="4"/>
  <c r="R1153" i="4"/>
  <c r="S1152" i="4"/>
  <c r="R1152" i="4"/>
  <c r="S1151" i="4"/>
  <c r="R1151" i="4"/>
  <c r="S1150" i="4"/>
  <c r="R1150" i="4"/>
  <c r="S1149" i="4"/>
  <c r="R1149" i="4"/>
  <c r="S1148" i="4"/>
  <c r="R1148" i="4"/>
  <c r="S1147" i="4"/>
  <c r="R1147" i="4"/>
  <c r="S1146" i="4"/>
  <c r="R1146" i="4"/>
  <c r="S1145" i="4"/>
  <c r="R1145" i="4"/>
  <c r="S1144" i="4"/>
  <c r="R1144" i="4"/>
  <c r="S1143" i="4"/>
  <c r="R1143" i="4"/>
  <c r="S1142" i="4"/>
  <c r="R1142" i="4"/>
  <c r="S1141" i="4"/>
  <c r="R1141" i="4"/>
  <c r="S1140" i="4"/>
  <c r="R1140" i="4"/>
  <c r="S1139" i="4"/>
  <c r="R1139" i="4"/>
  <c r="S1138" i="4"/>
  <c r="R1138" i="4"/>
  <c r="S1137" i="4"/>
  <c r="R1137" i="4"/>
  <c r="S1136" i="4"/>
  <c r="R1136" i="4"/>
  <c r="S1135" i="4"/>
  <c r="R1135" i="4"/>
  <c r="S1134" i="4"/>
  <c r="R1134" i="4"/>
  <c r="S1133" i="4"/>
  <c r="R1133" i="4"/>
  <c r="S1132" i="4"/>
  <c r="R1132" i="4"/>
  <c r="S1131" i="4"/>
  <c r="R1131" i="4"/>
  <c r="S1130" i="4"/>
  <c r="R1130" i="4"/>
  <c r="S1129" i="4"/>
  <c r="R1129" i="4"/>
  <c r="S1128" i="4"/>
  <c r="R1128" i="4"/>
  <c r="S1127" i="4"/>
  <c r="R1127" i="4"/>
  <c r="S1126" i="4"/>
  <c r="R1126" i="4"/>
  <c r="S1125" i="4"/>
  <c r="R1125" i="4"/>
  <c r="S1124" i="4"/>
  <c r="R1124" i="4"/>
  <c r="S1123" i="4"/>
  <c r="R1123" i="4"/>
  <c r="S1122" i="4"/>
  <c r="R1122" i="4"/>
  <c r="S1121" i="4"/>
  <c r="R1121" i="4"/>
  <c r="S1120" i="4"/>
  <c r="R1120" i="4"/>
  <c r="S1119" i="4"/>
  <c r="R1119" i="4"/>
  <c r="S1118" i="4"/>
  <c r="R1118" i="4"/>
  <c r="S1117" i="4"/>
  <c r="R1117" i="4"/>
  <c r="S1116" i="4"/>
  <c r="R1116" i="4"/>
  <c r="S1115" i="4"/>
  <c r="R1115" i="4"/>
  <c r="S1114" i="4"/>
  <c r="R1114" i="4"/>
  <c r="S1113" i="4"/>
  <c r="R1113" i="4"/>
  <c r="S1112" i="4"/>
  <c r="R1112" i="4"/>
  <c r="S1111" i="4"/>
  <c r="R1111" i="4"/>
  <c r="S1110" i="4"/>
  <c r="R1110" i="4"/>
  <c r="S1109" i="4"/>
  <c r="R1109" i="4"/>
  <c r="S1108" i="4"/>
  <c r="R1108" i="4"/>
  <c r="S1107" i="4"/>
  <c r="R1107" i="4"/>
  <c r="S1106" i="4"/>
  <c r="R1106" i="4"/>
  <c r="S1105" i="4"/>
  <c r="R1105" i="4"/>
  <c r="S1104" i="4"/>
  <c r="R1104" i="4"/>
  <c r="S1103" i="4"/>
  <c r="R1103" i="4"/>
  <c r="S1102" i="4"/>
  <c r="R1102" i="4"/>
  <c r="S1101" i="4"/>
  <c r="R1101" i="4"/>
  <c r="S1100" i="4"/>
  <c r="R1100" i="4"/>
  <c r="S1099" i="4"/>
  <c r="R1099" i="4"/>
  <c r="S1098" i="4"/>
  <c r="R1098" i="4"/>
  <c r="S1097" i="4"/>
  <c r="R1097" i="4"/>
  <c r="S1096" i="4"/>
  <c r="R1096" i="4"/>
  <c r="S1095" i="4"/>
  <c r="R1095" i="4"/>
  <c r="S1094" i="4"/>
  <c r="R1094" i="4"/>
  <c r="S1093" i="4"/>
  <c r="R1093" i="4"/>
  <c r="S1092" i="4"/>
  <c r="R1092" i="4"/>
  <c r="S1091" i="4"/>
  <c r="R1091" i="4"/>
  <c r="S1090" i="4"/>
  <c r="R1090" i="4"/>
  <c r="S1089" i="4"/>
  <c r="R1089" i="4"/>
  <c r="S1088" i="4"/>
  <c r="R1088" i="4"/>
  <c r="S1087" i="4"/>
  <c r="R1087" i="4"/>
  <c r="S1086" i="4"/>
  <c r="R1086" i="4"/>
  <c r="S1085" i="4"/>
  <c r="R1085" i="4"/>
  <c r="S1084" i="4"/>
  <c r="R1084" i="4"/>
  <c r="S1083" i="4"/>
  <c r="R1083" i="4"/>
  <c r="S1082" i="4"/>
  <c r="R1082" i="4"/>
  <c r="S1081" i="4"/>
  <c r="R1081" i="4"/>
  <c r="S1080" i="4"/>
  <c r="R1080" i="4"/>
  <c r="S1079" i="4"/>
  <c r="R1079" i="4"/>
  <c r="S1078" i="4"/>
  <c r="R1078" i="4"/>
  <c r="S1077" i="4"/>
  <c r="R1077" i="4"/>
  <c r="S1076" i="4"/>
  <c r="R1076" i="4"/>
  <c r="S1075" i="4"/>
  <c r="R1075" i="4"/>
  <c r="S1074" i="4"/>
  <c r="R1074" i="4"/>
  <c r="S1073" i="4"/>
  <c r="R1073" i="4"/>
  <c r="S1072" i="4"/>
  <c r="R1072" i="4"/>
  <c r="S1071" i="4"/>
  <c r="R1071" i="4"/>
  <c r="S1070" i="4"/>
  <c r="R1070" i="4"/>
  <c r="S1069" i="4"/>
  <c r="R1069" i="4"/>
  <c r="S1068" i="4"/>
  <c r="R1068" i="4"/>
  <c r="S1067" i="4"/>
  <c r="R1067" i="4"/>
  <c r="S1066" i="4"/>
  <c r="R1066" i="4"/>
  <c r="S1065" i="4"/>
  <c r="R1065" i="4"/>
  <c r="S1064" i="4"/>
  <c r="R1064" i="4"/>
  <c r="S1063" i="4"/>
  <c r="R1063" i="4"/>
  <c r="S1062" i="4"/>
  <c r="R1062" i="4"/>
  <c r="S1061" i="4"/>
  <c r="R1061" i="4"/>
  <c r="S1060" i="4"/>
  <c r="R1060" i="4"/>
  <c r="S1059" i="4"/>
  <c r="R1059" i="4"/>
  <c r="S1058" i="4"/>
  <c r="R1058" i="4"/>
  <c r="S1057" i="4"/>
  <c r="R1057" i="4"/>
  <c r="S1056" i="4"/>
  <c r="R1056" i="4"/>
  <c r="S1055" i="4"/>
  <c r="R1055" i="4"/>
  <c r="S1054" i="4"/>
  <c r="R1054" i="4"/>
  <c r="S1053" i="4"/>
  <c r="R1053" i="4"/>
  <c r="S1052" i="4"/>
  <c r="R1052" i="4"/>
  <c r="S1051" i="4"/>
  <c r="R1051" i="4"/>
  <c r="S1050" i="4"/>
  <c r="R1050" i="4"/>
  <c r="S1049" i="4"/>
  <c r="R1049" i="4"/>
  <c r="S1048" i="4"/>
  <c r="R1048" i="4"/>
  <c r="S1047" i="4"/>
  <c r="R1047" i="4"/>
  <c r="S1046" i="4"/>
  <c r="R1046" i="4"/>
  <c r="S1045" i="4"/>
  <c r="R1045" i="4"/>
  <c r="S1044" i="4"/>
  <c r="R1044" i="4"/>
  <c r="S1043" i="4"/>
  <c r="R1043" i="4"/>
  <c r="S1042" i="4"/>
  <c r="R1042" i="4"/>
  <c r="S1041" i="4"/>
  <c r="R1041" i="4"/>
  <c r="S1040" i="4"/>
  <c r="R1040" i="4"/>
  <c r="S1039" i="4"/>
  <c r="R1039" i="4"/>
  <c r="S1038" i="4"/>
  <c r="R1038" i="4"/>
  <c r="S1037" i="4"/>
  <c r="R1037" i="4"/>
  <c r="S1036" i="4"/>
  <c r="R1036" i="4"/>
  <c r="S1035" i="4"/>
  <c r="R1035" i="4"/>
  <c r="S1034" i="4"/>
  <c r="R1034" i="4"/>
  <c r="S1033" i="4"/>
  <c r="R1033" i="4"/>
  <c r="S1032" i="4"/>
  <c r="R1032" i="4"/>
  <c r="S1031" i="4"/>
  <c r="R1031" i="4"/>
  <c r="S1030" i="4"/>
  <c r="R1030" i="4"/>
  <c r="S1029" i="4"/>
  <c r="R1029" i="4"/>
  <c r="S1028" i="4"/>
  <c r="R1028" i="4"/>
  <c r="S1027" i="4"/>
  <c r="R1027" i="4"/>
  <c r="S1026" i="4"/>
  <c r="R1026" i="4"/>
  <c r="S1025" i="4"/>
  <c r="R1025" i="4"/>
  <c r="S1024" i="4"/>
  <c r="R1024" i="4"/>
  <c r="S1023" i="4"/>
  <c r="R1023" i="4"/>
  <c r="S1022" i="4"/>
  <c r="R1022" i="4"/>
  <c r="S1021" i="4"/>
  <c r="R1021" i="4"/>
  <c r="S1020" i="4"/>
  <c r="R1020" i="4"/>
  <c r="S1019" i="4"/>
  <c r="R1019" i="4"/>
  <c r="S1018" i="4"/>
  <c r="R1018" i="4"/>
  <c r="S1017" i="4"/>
  <c r="R1017" i="4"/>
  <c r="S1016" i="4"/>
  <c r="R1016" i="4"/>
  <c r="S1015" i="4"/>
  <c r="R1015" i="4"/>
  <c r="S1014" i="4"/>
  <c r="R1014" i="4"/>
  <c r="S1013" i="4"/>
  <c r="R1013" i="4"/>
  <c r="S1012" i="4"/>
  <c r="R1012" i="4"/>
  <c r="S1011" i="4"/>
  <c r="R1011" i="4"/>
  <c r="S1010" i="4"/>
  <c r="R1010" i="4"/>
  <c r="S1009" i="4"/>
  <c r="R1009" i="4"/>
  <c r="S1008" i="4"/>
  <c r="R1008" i="4"/>
  <c r="S1007" i="4"/>
  <c r="R1007" i="4"/>
  <c r="S1006" i="4"/>
  <c r="R1006" i="4"/>
  <c r="S1005" i="4"/>
  <c r="R1005" i="4"/>
  <c r="S1004" i="4"/>
  <c r="R1004" i="4"/>
  <c r="S1003" i="4"/>
  <c r="R1003" i="4"/>
  <c r="S1002" i="4"/>
  <c r="R1002" i="4"/>
  <c r="S1001" i="4"/>
  <c r="R1001" i="4"/>
  <c r="I1000" i="4"/>
  <c r="B1000" i="4" s="1"/>
  <c r="G1000" i="4"/>
  <c r="F1000" i="4"/>
  <c r="E1000" i="4"/>
  <c r="D1000" i="4"/>
  <c r="R1000" i="4" s="1"/>
  <c r="I999" i="4"/>
  <c r="B999" i="4" s="1"/>
  <c r="S999" i="4" s="1"/>
  <c r="G999" i="4"/>
  <c r="F999" i="4"/>
  <c r="E999" i="4"/>
  <c r="D999" i="4"/>
  <c r="R999" i="4" s="1"/>
  <c r="I998" i="4"/>
  <c r="B998" i="4" s="1"/>
  <c r="S998" i="4" s="1"/>
  <c r="G998" i="4"/>
  <c r="F998" i="4"/>
  <c r="E998" i="4"/>
  <c r="D998" i="4"/>
  <c r="R998" i="4" s="1"/>
  <c r="I997" i="4"/>
  <c r="B997" i="4" s="1"/>
  <c r="G997" i="4"/>
  <c r="F997" i="4"/>
  <c r="E997" i="4"/>
  <c r="D997" i="4"/>
  <c r="R997" i="4" s="1"/>
  <c r="I996" i="4"/>
  <c r="B996" i="4" s="1"/>
  <c r="G996" i="4"/>
  <c r="F996" i="4"/>
  <c r="E996" i="4"/>
  <c r="D996" i="4"/>
  <c r="R996" i="4" s="1"/>
  <c r="I995" i="4"/>
  <c r="B995" i="4" s="1"/>
  <c r="K995" i="4" s="1"/>
  <c r="G995" i="4"/>
  <c r="F995" i="4"/>
  <c r="E995" i="4"/>
  <c r="D995" i="4"/>
  <c r="R995" i="4" s="1"/>
  <c r="I994" i="4"/>
  <c r="B994" i="4" s="1"/>
  <c r="S994" i="4" s="1"/>
  <c r="G994" i="4"/>
  <c r="F994" i="4"/>
  <c r="E994" i="4"/>
  <c r="D994" i="4"/>
  <c r="R994" i="4" s="1"/>
  <c r="I993" i="4"/>
  <c r="B993" i="4" s="1"/>
  <c r="G993" i="4"/>
  <c r="F993" i="4"/>
  <c r="E993" i="4"/>
  <c r="D993" i="4"/>
  <c r="R993" i="4" s="1"/>
  <c r="I992" i="4"/>
  <c r="B992" i="4" s="1"/>
  <c r="G992" i="4"/>
  <c r="F992" i="4"/>
  <c r="E992" i="4"/>
  <c r="D992" i="4"/>
  <c r="R992" i="4" s="1"/>
  <c r="I991" i="4"/>
  <c r="G991" i="4"/>
  <c r="F991" i="4"/>
  <c r="E991" i="4"/>
  <c r="D991" i="4"/>
  <c r="R991" i="4" s="1"/>
  <c r="B991" i="4"/>
  <c r="S991" i="4" s="1"/>
  <c r="I990" i="4"/>
  <c r="B990" i="4" s="1"/>
  <c r="S990" i="4" s="1"/>
  <c r="G990" i="4"/>
  <c r="F990" i="4"/>
  <c r="E990" i="4"/>
  <c r="D990" i="4"/>
  <c r="R990" i="4" s="1"/>
  <c r="I989" i="4"/>
  <c r="B989" i="4" s="1"/>
  <c r="G989" i="4"/>
  <c r="F989" i="4"/>
  <c r="E989" i="4"/>
  <c r="D989" i="4"/>
  <c r="R989" i="4" s="1"/>
  <c r="I988" i="4"/>
  <c r="B988" i="4" s="1"/>
  <c r="G988" i="4"/>
  <c r="F988" i="4"/>
  <c r="E988" i="4"/>
  <c r="D988" i="4"/>
  <c r="R988" i="4" s="1"/>
  <c r="I987" i="4"/>
  <c r="B987" i="4" s="1"/>
  <c r="K987" i="4" s="1"/>
  <c r="G987" i="4"/>
  <c r="F987" i="4"/>
  <c r="E987" i="4"/>
  <c r="D987" i="4"/>
  <c r="R987" i="4" s="1"/>
  <c r="I986" i="4"/>
  <c r="B986" i="4" s="1"/>
  <c r="S986" i="4" s="1"/>
  <c r="G986" i="4"/>
  <c r="F986" i="4"/>
  <c r="E986" i="4"/>
  <c r="D986" i="4"/>
  <c r="R986" i="4" s="1"/>
  <c r="I985" i="4"/>
  <c r="B985" i="4" s="1"/>
  <c r="G985" i="4"/>
  <c r="F985" i="4"/>
  <c r="E985" i="4"/>
  <c r="D985" i="4"/>
  <c r="R985" i="4" s="1"/>
  <c r="I984" i="4"/>
  <c r="B984" i="4" s="1"/>
  <c r="K984" i="4" s="1"/>
  <c r="G984" i="4"/>
  <c r="F984" i="4"/>
  <c r="E984" i="4"/>
  <c r="D984" i="4"/>
  <c r="R984" i="4" s="1"/>
  <c r="I983" i="4"/>
  <c r="B983" i="4" s="1"/>
  <c r="S983" i="4" s="1"/>
  <c r="G983" i="4"/>
  <c r="F983" i="4"/>
  <c r="E983" i="4"/>
  <c r="D983" i="4"/>
  <c r="R983" i="4" s="1"/>
  <c r="I982" i="4"/>
  <c r="G982" i="4"/>
  <c r="F982" i="4"/>
  <c r="E982" i="4"/>
  <c r="D982" i="4"/>
  <c r="R982" i="4" s="1"/>
  <c r="B982" i="4"/>
  <c r="S982" i="4" s="1"/>
  <c r="I981" i="4"/>
  <c r="B981" i="4" s="1"/>
  <c r="G981" i="4"/>
  <c r="F981" i="4"/>
  <c r="E981" i="4"/>
  <c r="D981" i="4"/>
  <c r="R981" i="4" s="1"/>
  <c r="I980" i="4"/>
  <c r="B980" i="4" s="1"/>
  <c r="G980" i="4"/>
  <c r="F980" i="4"/>
  <c r="E980" i="4"/>
  <c r="D980" i="4"/>
  <c r="R980" i="4" s="1"/>
  <c r="I979" i="4"/>
  <c r="B979" i="4" s="1"/>
  <c r="K979" i="4" s="1"/>
  <c r="G979" i="4"/>
  <c r="F979" i="4"/>
  <c r="E979" i="4"/>
  <c r="D979" i="4"/>
  <c r="R979" i="4" s="1"/>
  <c r="I978" i="4"/>
  <c r="B978" i="4" s="1"/>
  <c r="S978" i="4" s="1"/>
  <c r="G978" i="4"/>
  <c r="F978" i="4"/>
  <c r="E978" i="4"/>
  <c r="D978" i="4"/>
  <c r="R978" i="4" s="1"/>
  <c r="I977" i="4"/>
  <c r="B977" i="4" s="1"/>
  <c r="G977" i="4"/>
  <c r="F977" i="4"/>
  <c r="E977" i="4"/>
  <c r="D977" i="4"/>
  <c r="R977" i="4" s="1"/>
  <c r="I976" i="4"/>
  <c r="B976" i="4" s="1"/>
  <c r="G976" i="4"/>
  <c r="F976" i="4"/>
  <c r="E976" i="4"/>
  <c r="D976" i="4"/>
  <c r="R976" i="4" s="1"/>
  <c r="I975" i="4"/>
  <c r="B975" i="4" s="1"/>
  <c r="S975" i="4" s="1"/>
  <c r="G975" i="4"/>
  <c r="F975" i="4"/>
  <c r="E975" i="4"/>
  <c r="D975" i="4"/>
  <c r="R975" i="4" s="1"/>
  <c r="I974" i="4"/>
  <c r="G974" i="4"/>
  <c r="F974" i="4"/>
  <c r="E974" i="4"/>
  <c r="D974" i="4"/>
  <c r="R974" i="4" s="1"/>
  <c r="B974" i="4"/>
  <c r="S974" i="4" s="1"/>
  <c r="I973" i="4"/>
  <c r="B973" i="4" s="1"/>
  <c r="G973" i="4"/>
  <c r="F973" i="4"/>
  <c r="E973" i="4"/>
  <c r="D973" i="4"/>
  <c r="R973" i="4" s="1"/>
  <c r="I972" i="4"/>
  <c r="B972" i="4" s="1"/>
  <c r="G972" i="4"/>
  <c r="F972" i="4"/>
  <c r="E972" i="4"/>
  <c r="D972" i="4"/>
  <c r="R972" i="4" s="1"/>
  <c r="I971" i="4"/>
  <c r="B971" i="4" s="1"/>
  <c r="K971" i="4" s="1"/>
  <c r="G971" i="4"/>
  <c r="F971" i="4"/>
  <c r="E971" i="4"/>
  <c r="D971" i="4"/>
  <c r="R971" i="4" s="1"/>
  <c r="I970" i="4"/>
  <c r="B970" i="4" s="1"/>
  <c r="S970" i="4" s="1"/>
  <c r="G970" i="4"/>
  <c r="F970" i="4"/>
  <c r="E970" i="4"/>
  <c r="D970" i="4"/>
  <c r="R970" i="4" s="1"/>
  <c r="I969" i="4"/>
  <c r="B969" i="4" s="1"/>
  <c r="G969" i="4"/>
  <c r="F969" i="4"/>
  <c r="E969" i="4"/>
  <c r="D969" i="4"/>
  <c r="R969" i="4" s="1"/>
  <c r="I968" i="4"/>
  <c r="G968" i="4"/>
  <c r="F968" i="4"/>
  <c r="E968" i="4"/>
  <c r="D968" i="4"/>
  <c r="R968" i="4" s="1"/>
  <c r="B968" i="4"/>
  <c r="K968" i="4" s="1"/>
  <c r="I967" i="4"/>
  <c r="B967" i="4" s="1"/>
  <c r="S967" i="4" s="1"/>
  <c r="G967" i="4"/>
  <c r="F967" i="4"/>
  <c r="E967" i="4"/>
  <c r="D967" i="4"/>
  <c r="R967" i="4" s="1"/>
  <c r="I966" i="4"/>
  <c r="B966" i="4" s="1"/>
  <c r="S966" i="4" s="1"/>
  <c r="G966" i="4"/>
  <c r="F966" i="4"/>
  <c r="E966" i="4"/>
  <c r="D966" i="4"/>
  <c r="R966" i="4" s="1"/>
  <c r="I965" i="4"/>
  <c r="B965" i="4" s="1"/>
  <c r="G965" i="4"/>
  <c r="F965" i="4"/>
  <c r="E965" i="4"/>
  <c r="D965" i="4"/>
  <c r="R965" i="4" s="1"/>
  <c r="I964" i="4"/>
  <c r="B964" i="4" s="1"/>
  <c r="G964" i="4"/>
  <c r="F964" i="4"/>
  <c r="E964" i="4"/>
  <c r="D964" i="4"/>
  <c r="R964" i="4" s="1"/>
  <c r="I963" i="4"/>
  <c r="B963" i="4" s="1"/>
  <c r="K963" i="4" s="1"/>
  <c r="G963" i="4"/>
  <c r="F963" i="4"/>
  <c r="E963" i="4"/>
  <c r="D963" i="4"/>
  <c r="R963" i="4" s="1"/>
  <c r="I962" i="4"/>
  <c r="B962" i="4" s="1"/>
  <c r="G962" i="4"/>
  <c r="F962" i="4"/>
  <c r="E962" i="4"/>
  <c r="D962" i="4"/>
  <c r="R962" i="4" s="1"/>
  <c r="I961" i="4"/>
  <c r="B961" i="4" s="1"/>
  <c r="G961" i="4"/>
  <c r="F961" i="4"/>
  <c r="E961" i="4"/>
  <c r="D961" i="4"/>
  <c r="R961" i="4" s="1"/>
  <c r="I960" i="4"/>
  <c r="G960" i="4"/>
  <c r="F960" i="4"/>
  <c r="E960" i="4"/>
  <c r="D960" i="4"/>
  <c r="R960" i="4" s="1"/>
  <c r="B960" i="4"/>
  <c r="K960" i="4" s="1"/>
  <c r="I959" i="4"/>
  <c r="B959" i="4" s="1"/>
  <c r="S959" i="4" s="1"/>
  <c r="G959" i="4"/>
  <c r="F959" i="4"/>
  <c r="E959" i="4"/>
  <c r="D959" i="4"/>
  <c r="R959" i="4" s="1"/>
  <c r="I958" i="4"/>
  <c r="B958" i="4" s="1"/>
  <c r="S958" i="4" s="1"/>
  <c r="G958" i="4"/>
  <c r="F958" i="4"/>
  <c r="E958" i="4"/>
  <c r="D958" i="4"/>
  <c r="R958" i="4" s="1"/>
  <c r="I957" i="4"/>
  <c r="B957" i="4" s="1"/>
  <c r="G957" i="4"/>
  <c r="F957" i="4"/>
  <c r="E957" i="4"/>
  <c r="D957" i="4"/>
  <c r="R957" i="4" s="1"/>
  <c r="I956" i="4"/>
  <c r="B956" i="4" s="1"/>
  <c r="G956" i="4"/>
  <c r="F956" i="4"/>
  <c r="E956" i="4"/>
  <c r="D956" i="4"/>
  <c r="R956" i="4" s="1"/>
  <c r="I955" i="4"/>
  <c r="B955" i="4" s="1"/>
  <c r="S955" i="4" s="1"/>
  <c r="G955" i="4"/>
  <c r="F955" i="4"/>
  <c r="E955" i="4"/>
  <c r="D955" i="4"/>
  <c r="R955" i="4" s="1"/>
  <c r="I954" i="4"/>
  <c r="B954" i="4" s="1"/>
  <c r="G954" i="4"/>
  <c r="F954" i="4"/>
  <c r="E954" i="4"/>
  <c r="D954" i="4"/>
  <c r="R954" i="4" s="1"/>
  <c r="I953" i="4"/>
  <c r="B953" i="4" s="1"/>
  <c r="S953" i="4" s="1"/>
  <c r="G953" i="4"/>
  <c r="F953" i="4"/>
  <c r="E953" i="4"/>
  <c r="D953" i="4"/>
  <c r="R953" i="4" s="1"/>
  <c r="I952" i="4"/>
  <c r="G952" i="4"/>
  <c r="F952" i="4"/>
  <c r="E952" i="4"/>
  <c r="D952" i="4"/>
  <c r="R952" i="4" s="1"/>
  <c r="B952" i="4"/>
  <c r="K952" i="4" s="1"/>
  <c r="I951" i="4"/>
  <c r="G951" i="4"/>
  <c r="F951" i="4"/>
  <c r="E951" i="4"/>
  <c r="D951" i="4"/>
  <c r="R951" i="4" s="1"/>
  <c r="B951" i="4"/>
  <c r="S951" i="4" s="1"/>
  <c r="I950" i="4"/>
  <c r="B950" i="4" s="1"/>
  <c r="G950" i="4"/>
  <c r="F950" i="4"/>
  <c r="E950" i="4"/>
  <c r="D950" i="4"/>
  <c r="R950" i="4" s="1"/>
  <c r="I949" i="4"/>
  <c r="B949" i="4" s="1"/>
  <c r="S949" i="4" s="1"/>
  <c r="G949" i="4"/>
  <c r="F949" i="4"/>
  <c r="E949" i="4"/>
  <c r="D949" i="4"/>
  <c r="R949" i="4" s="1"/>
  <c r="I948" i="4"/>
  <c r="B948" i="4" s="1"/>
  <c r="G948" i="4"/>
  <c r="F948" i="4"/>
  <c r="E948" i="4"/>
  <c r="D948" i="4"/>
  <c r="R948" i="4" s="1"/>
  <c r="I947" i="4"/>
  <c r="B947" i="4" s="1"/>
  <c r="S947" i="4" s="1"/>
  <c r="G947" i="4"/>
  <c r="F947" i="4"/>
  <c r="E947" i="4"/>
  <c r="D947" i="4"/>
  <c r="R947" i="4" s="1"/>
  <c r="I946" i="4"/>
  <c r="B946" i="4" s="1"/>
  <c r="S946" i="4" s="1"/>
  <c r="G946" i="4"/>
  <c r="F946" i="4"/>
  <c r="E946" i="4"/>
  <c r="D946" i="4"/>
  <c r="R946" i="4" s="1"/>
  <c r="I945" i="4"/>
  <c r="G945" i="4"/>
  <c r="F945" i="4"/>
  <c r="E945" i="4"/>
  <c r="D945" i="4"/>
  <c r="R945" i="4" s="1"/>
  <c r="B945" i="4"/>
  <c r="I944" i="4"/>
  <c r="B944" i="4" s="1"/>
  <c r="G944" i="4"/>
  <c r="F944" i="4"/>
  <c r="E944" i="4"/>
  <c r="D944" i="4"/>
  <c r="R944" i="4" s="1"/>
  <c r="I943" i="4"/>
  <c r="B943" i="4" s="1"/>
  <c r="G943" i="4"/>
  <c r="F943" i="4"/>
  <c r="E943" i="4"/>
  <c r="D943" i="4"/>
  <c r="R943" i="4" s="1"/>
  <c r="I942" i="4"/>
  <c r="B942" i="4" s="1"/>
  <c r="G942" i="4"/>
  <c r="F942" i="4"/>
  <c r="E942" i="4"/>
  <c r="D942" i="4"/>
  <c r="R942" i="4" s="1"/>
  <c r="I941" i="4"/>
  <c r="B941" i="4" s="1"/>
  <c r="K941" i="4" s="1"/>
  <c r="G941" i="4"/>
  <c r="F941" i="4"/>
  <c r="E941" i="4"/>
  <c r="D941" i="4"/>
  <c r="R941" i="4" s="1"/>
  <c r="I940" i="4"/>
  <c r="B940" i="4" s="1"/>
  <c r="S940" i="4" s="1"/>
  <c r="G940" i="4"/>
  <c r="F940" i="4"/>
  <c r="E940" i="4"/>
  <c r="D940" i="4"/>
  <c r="R940" i="4" s="1"/>
  <c r="I939" i="4"/>
  <c r="B939" i="4" s="1"/>
  <c r="S939" i="4" s="1"/>
  <c r="G939" i="4"/>
  <c r="F939" i="4"/>
  <c r="E939" i="4"/>
  <c r="D939" i="4"/>
  <c r="R939" i="4" s="1"/>
  <c r="I938" i="4"/>
  <c r="B938" i="4" s="1"/>
  <c r="G938" i="4"/>
  <c r="F938" i="4"/>
  <c r="E938" i="4"/>
  <c r="D938" i="4"/>
  <c r="R938" i="4" s="1"/>
  <c r="I937" i="4"/>
  <c r="B937" i="4" s="1"/>
  <c r="G937" i="4"/>
  <c r="F937" i="4"/>
  <c r="E937" i="4"/>
  <c r="D937" i="4"/>
  <c r="R937" i="4" s="1"/>
  <c r="I936" i="4"/>
  <c r="B936" i="4" s="1"/>
  <c r="G936" i="4"/>
  <c r="F936" i="4"/>
  <c r="E936" i="4"/>
  <c r="D936" i="4"/>
  <c r="R936" i="4" s="1"/>
  <c r="I935" i="4"/>
  <c r="B935" i="4" s="1"/>
  <c r="G935" i="4"/>
  <c r="F935" i="4"/>
  <c r="E935" i="4"/>
  <c r="D935" i="4"/>
  <c r="R935" i="4" s="1"/>
  <c r="I934" i="4"/>
  <c r="B934" i="4" s="1"/>
  <c r="G934" i="4"/>
  <c r="F934" i="4"/>
  <c r="E934" i="4"/>
  <c r="D934" i="4"/>
  <c r="R934" i="4" s="1"/>
  <c r="I933" i="4"/>
  <c r="B933" i="4" s="1"/>
  <c r="K933" i="4" s="1"/>
  <c r="G933" i="4"/>
  <c r="F933" i="4"/>
  <c r="E933" i="4"/>
  <c r="D933" i="4"/>
  <c r="R933" i="4" s="1"/>
  <c r="I932" i="4"/>
  <c r="B932" i="4" s="1"/>
  <c r="S932" i="4" s="1"/>
  <c r="G932" i="4"/>
  <c r="F932" i="4"/>
  <c r="E932" i="4"/>
  <c r="D932" i="4"/>
  <c r="R932" i="4" s="1"/>
  <c r="I931" i="4"/>
  <c r="B931" i="4" s="1"/>
  <c r="S931" i="4" s="1"/>
  <c r="G931" i="4"/>
  <c r="F931" i="4"/>
  <c r="E931" i="4"/>
  <c r="D931" i="4"/>
  <c r="R931" i="4" s="1"/>
  <c r="I930" i="4"/>
  <c r="B930" i="4" s="1"/>
  <c r="G930" i="4"/>
  <c r="F930" i="4"/>
  <c r="E930" i="4"/>
  <c r="D930" i="4"/>
  <c r="R930" i="4" s="1"/>
  <c r="I929" i="4"/>
  <c r="B929" i="4" s="1"/>
  <c r="G929" i="4"/>
  <c r="F929" i="4"/>
  <c r="E929" i="4"/>
  <c r="D929" i="4"/>
  <c r="R929" i="4" s="1"/>
  <c r="I928" i="4"/>
  <c r="B928" i="4" s="1"/>
  <c r="G928" i="4"/>
  <c r="F928" i="4"/>
  <c r="E928" i="4"/>
  <c r="D928" i="4"/>
  <c r="R928" i="4" s="1"/>
  <c r="I927" i="4"/>
  <c r="B927" i="4" s="1"/>
  <c r="G927" i="4"/>
  <c r="F927" i="4"/>
  <c r="E927" i="4"/>
  <c r="D927" i="4"/>
  <c r="R927" i="4" s="1"/>
  <c r="I926" i="4"/>
  <c r="B926" i="4" s="1"/>
  <c r="G926" i="4"/>
  <c r="F926" i="4"/>
  <c r="E926" i="4"/>
  <c r="D926" i="4"/>
  <c r="R926" i="4" s="1"/>
  <c r="I925" i="4"/>
  <c r="B925" i="4" s="1"/>
  <c r="G925" i="4"/>
  <c r="F925" i="4"/>
  <c r="E925" i="4"/>
  <c r="D925" i="4"/>
  <c r="R925" i="4" s="1"/>
  <c r="I924" i="4"/>
  <c r="B924" i="4" s="1"/>
  <c r="S924" i="4" s="1"/>
  <c r="G924" i="4"/>
  <c r="F924" i="4"/>
  <c r="E924" i="4"/>
  <c r="D924" i="4"/>
  <c r="R924" i="4" s="1"/>
  <c r="I923" i="4"/>
  <c r="B923" i="4" s="1"/>
  <c r="S923" i="4" s="1"/>
  <c r="G923" i="4"/>
  <c r="F923" i="4"/>
  <c r="E923" i="4"/>
  <c r="D923" i="4"/>
  <c r="R923" i="4" s="1"/>
  <c r="I922" i="4"/>
  <c r="B922" i="4" s="1"/>
  <c r="G922" i="4"/>
  <c r="F922" i="4"/>
  <c r="E922" i="4"/>
  <c r="D922" i="4"/>
  <c r="R922" i="4" s="1"/>
  <c r="I921" i="4"/>
  <c r="G921" i="4"/>
  <c r="F921" i="4"/>
  <c r="E921" i="4"/>
  <c r="D921" i="4"/>
  <c r="R921" i="4" s="1"/>
  <c r="B921" i="4"/>
  <c r="I920" i="4"/>
  <c r="B920" i="4" s="1"/>
  <c r="G920" i="4"/>
  <c r="F920" i="4"/>
  <c r="E920" i="4"/>
  <c r="D920" i="4"/>
  <c r="R920" i="4" s="1"/>
  <c r="I919" i="4"/>
  <c r="B919" i="4" s="1"/>
  <c r="G919" i="4"/>
  <c r="F919" i="4"/>
  <c r="E919" i="4"/>
  <c r="D919" i="4"/>
  <c r="R919" i="4" s="1"/>
  <c r="I918" i="4"/>
  <c r="B918" i="4" s="1"/>
  <c r="G918" i="4"/>
  <c r="F918" i="4"/>
  <c r="E918" i="4"/>
  <c r="D918" i="4"/>
  <c r="R918" i="4" s="1"/>
  <c r="I917" i="4"/>
  <c r="B917" i="4" s="1"/>
  <c r="K917" i="4" s="1"/>
  <c r="G917" i="4"/>
  <c r="F917" i="4"/>
  <c r="E917" i="4"/>
  <c r="D917" i="4"/>
  <c r="R917" i="4" s="1"/>
  <c r="I916" i="4"/>
  <c r="B916" i="4" s="1"/>
  <c r="G916" i="4"/>
  <c r="F916" i="4"/>
  <c r="E916" i="4"/>
  <c r="D916" i="4"/>
  <c r="R916" i="4" s="1"/>
  <c r="I915" i="4"/>
  <c r="B915" i="4" s="1"/>
  <c r="S915" i="4" s="1"/>
  <c r="G915" i="4"/>
  <c r="F915" i="4"/>
  <c r="E915" i="4"/>
  <c r="D915" i="4"/>
  <c r="R915" i="4" s="1"/>
  <c r="I914" i="4"/>
  <c r="B914" i="4" s="1"/>
  <c r="G914" i="4"/>
  <c r="F914" i="4"/>
  <c r="E914" i="4"/>
  <c r="D914" i="4"/>
  <c r="R914" i="4" s="1"/>
  <c r="I913" i="4"/>
  <c r="B913" i="4" s="1"/>
  <c r="G913" i="4"/>
  <c r="F913" i="4"/>
  <c r="E913" i="4"/>
  <c r="D913" i="4"/>
  <c r="R913" i="4" s="1"/>
  <c r="I912" i="4"/>
  <c r="B912" i="4" s="1"/>
  <c r="G912" i="4"/>
  <c r="F912" i="4"/>
  <c r="E912" i="4"/>
  <c r="D912" i="4"/>
  <c r="R912" i="4" s="1"/>
  <c r="I911" i="4"/>
  <c r="B911" i="4" s="1"/>
  <c r="G911" i="4"/>
  <c r="F911" i="4"/>
  <c r="E911" i="4"/>
  <c r="D911" i="4"/>
  <c r="R911" i="4" s="1"/>
  <c r="I910" i="4"/>
  <c r="B910" i="4" s="1"/>
  <c r="G910" i="4"/>
  <c r="F910" i="4"/>
  <c r="E910" i="4"/>
  <c r="D910" i="4"/>
  <c r="R910" i="4" s="1"/>
  <c r="I909" i="4"/>
  <c r="B909" i="4" s="1"/>
  <c r="K909" i="4" s="1"/>
  <c r="G909" i="4"/>
  <c r="F909" i="4"/>
  <c r="E909" i="4"/>
  <c r="D909" i="4"/>
  <c r="R909" i="4" s="1"/>
  <c r="I908" i="4"/>
  <c r="B908" i="4" s="1"/>
  <c r="K908" i="4" s="1"/>
  <c r="G908" i="4"/>
  <c r="F908" i="4"/>
  <c r="E908" i="4"/>
  <c r="D908" i="4"/>
  <c r="R908" i="4" s="1"/>
  <c r="I907" i="4"/>
  <c r="G907" i="4"/>
  <c r="F907" i="4"/>
  <c r="E907" i="4"/>
  <c r="D907" i="4"/>
  <c r="R907" i="4" s="1"/>
  <c r="B907" i="4"/>
  <c r="S907" i="4" s="1"/>
  <c r="I906" i="4"/>
  <c r="G906" i="4"/>
  <c r="F906" i="4"/>
  <c r="E906" i="4"/>
  <c r="D906" i="4"/>
  <c r="R906" i="4" s="1"/>
  <c r="B906" i="4"/>
  <c r="K906" i="4" s="1"/>
  <c r="I905" i="4"/>
  <c r="B905" i="4" s="1"/>
  <c r="G905" i="4"/>
  <c r="F905" i="4"/>
  <c r="E905" i="4"/>
  <c r="D905" i="4"/>
  <c r="R905" i="4" s="1"/>
  <c r="I904" i="4"/>
  <c r="B904" i="4" s="1"/>
  <c r="G904" i="4"/>
  <c r="F904" i="4"/>
  <c r="E904" i="4"/>
  <c r="D904" i="4"/>
  <c r="R904" i="4" s="1"/>
  <c r="I903" i="4"/>
  <c r="B903" i="4" s="1"/>
  <c r="K903" i="4" s="1"/>
  <c r="G903" i="4"/>
  <c r="F903" i="4"/>
  <c r="E903" i="4"/>
  <c r="D903" i="4"/>
  <c r="R903" i="4" s="1"/>
  <c r="I902" i="4"/>
  <c r="B902" i="4" s="1"/>
  <c r="S902" i="4" s="1"/>
  <c r="G902" i="4"/>
  <c r="F902" i="4"/>
  <c r="E902" i="4"/>
  <c r="D902" i="4"/>
  <c r="R902" i="4" s="1"/>
  <c r="I901" i="4"/>
  <c r="B901" i="4" s="1"/>
  <c r="K901" i="4" s="1"/>
  <c r="G901" i="4"/>
  <c r="F901" i="4"/>
  <c r="E901" i="4"/>
  <c r="D901" i="4"/>
  <c r="R901" i="4" s="1"/>
  <c r="I900" i="4"/>
  <c r="B900" i="4" s="1"/>
  <c r="G900" i="4"/>
  <c r="F900" i="4"/>
  <c r="E900" i="4"/>
  <c r="D900" i="4"/>
  <c r="R900" i="4" s="1"/>
  <c r="I899" i="4"/>
  <c r="B899" i="4" s="1"/>
  <c r="G899" i="4"/>
  <c r="F899" i="4"/>
  <c r="E899" i="4"/>
  <c r="D899" i="4"/>
  <c r="R899" i="4" s="1"/>
  <c r="I898" i="4"/>
  <c r="B898" i="4" s="1"/>
  <c r="K898" i="4" s="1"/>
  <c r="G898" i="4"/>
  <c r="F898" i="4"/>
  <c r="E898" i="4"/>
  <c r="D898" i="4"/>
  <c r="R898" i="4" s="1"/>
  <c r="I897" i="4"/>
  <c r="B897" i="4" s="1"/>
  <c r="G897" i="4"/>
  <c r="F897" i="4"/>
  <c r="E897" i="4"/>
  <c r="D897" i="4"/>
  <c r="R897" i="4" s="1"/>
  <c r="I896" i="4"/>
  <c r="B896" i="4" s="1"/>
  <c r="G896" i="4"/>
  <c r="F896" i="4"/>
  <c r="E896" i="4"/>
  <c r="D896" i="4"/>
  <c r="R896" i="4" s="1"/>
  <c r="I895" i="4"/>
  <c r="B895" i="4" s="1"/>
  <c r="K895" i="4" s="1"/>
  <c r="G895" i="4"/>
  <c r="F895" i="4"/>
  <c r="E895" i="4"/>
  <c r="D895" i="4"/>
  <c r="R895" i="4" s="1"/>
  <c r="I894" i="4"/>
  <c r="B894" i="4" s="1"/>
  <c r="G894" i="4"/>
  <c r="F894" i="4"/>
  <c r="E894" i="4"/>
  <c r="D894" i="4"/>
  <c r="R894" i="4" s="1"/>
  <c r="I893" i="4"/>
  <c r="B893" i="4" s="1"/>
  <c r="G893" i="4"/>
  <c r="F893" i="4"/>
  <c r="E893" i="4"/>
  <c r="D893" i="4"/>
  <c r="R893" i="4" s="1"/>
  <c r="I892" i="4"/>
  <c r="B892" i="4" s="1"/>
  <c r="K892" i="4" s="1"/>
  <c r="G892" i="4"/>
  <c r="F892" i="4"/>
  <c r="E892" i="4"/>
  <c r="D892" i="4"/>
  <c r="R892" i="4" s="1"/>
  <c r="I891" i="4"/>
  <c r="B891" i="4" s="1"/>
  <c r="S891" i="4" s="1"/>
  <c r="G891" i="4"/>
  <c r="F891" i="4"/>
  <c r="E891" i="4"/>
  <c r="D891" i="4"/>
  <c r="R891" i="4" s="1"/>
  <c r="I890" i="4"/>
  <c r="B890" i="4" s="1"/>
  <c r="G890" i="4"/>
  <c r="F890" i="4"/>
  <c r="E890" i="4"/>
  <c r="D890" i="4"/>
  <c r="R890" i="4" s="1"/>
  <c r="I889" i="4"/>
  <c r="B889" i="4" s="1"/>
  <c r="G889" i="4"/>
  <c r="F889" i="4"/>
  <c r="E889" i="4"/>
  <c r="D889" i="4"/>
  <c r="R889" i="4" s="1"/>
  <c r="I888" i="4"/>
  <c r="B888" i="4" s="1"/>
  <c r="G888" i="4"/>
  <c r="F888" i="4"/>
  <c r="E888" i="4"/>
  <c r="D888" i="4"/>
  <c r="R888" i="4" s="1"/>
  <c r="I887" i="4"/>
  <c r="B887" i="4" s="1"/>
  <c r="K887" i="4" s="1"/>
  <c r="G887" i="4"/>
  <c r="F887" i="4"/>
  <c r="E887" i="4"/>
  <c r="D887" i="4"/>
  <c r="R887" i="4" s="1"/>
  <c r="I886" i="4"/>
  <c r="G886" i="4"/>
  <c r="F886" i="4"/>
  <c r="E886" i="4"/>
  <c r="D886" i="4"/>
  <c r="R886" i="4" s="1"/>
  <c r="B886" i="4"/>
  <c r="S886" i="4" s="1"/>
  <c r="I885" i="4"/>
  <c r="B885" i="4" s="1"/>
  <c r="G885" i="4"/>
  <c r="F885" i="4"/>
  <c r="E885" i="4"/>
  <c r="D885" i="4"/>
  <c r="R885" i="4" s="1"/>
  <c r="I884" i="4"/>
  <c r="B884" i="4" s="1"/>
  <c r="G884" i="4"/>
  <c r="F884" i="4"/>
  <c r="E884" i="4"/>
  <c r="D884" i="4"/>
  <c r="R884" i="4" s="1"/>
  <c r="I883" i="4"/>
  <c r="B883" i="4" s="1"/>
  <c r="S883" i="4" s="1"/>
  <c r="G883" i="4"/>
  <c r="F883" i="4"/>
  <c r="E883" i="4"/>
  <c r="D883" i="4"/>
  <c r="R883" i="4" s="1"/>
  <c r="I882" i="4"/>
  <c r="B882" i="4" s="1"/>
  <c r="G882" i="4"/>
  <c r="F882" i="4"/>
  <c r="E882" i="4"/>
  <c r="D882" i="4"/>
  <c r="R882" i="4" s="1"/>
  <c r="I881" i="4"/>
  <c r="B881" i="4" s="1"/>
  <c r="G881" i="4"/>
  <c r="F881" i="4"/>
  <c r="E881" i="4"/>
  <c r="D881" i="4"/>
  <c r="R881" i="4" s="1"/>
  <c r="I880" i="4"/>
  <c r="B880" i="4" s="1"/>
  <c r="G880" i="4"/>
  <c r="F880" i="4"/>
  <c r="E880" i="4"/>
  <c r="D880" i="4"/>
  <c r="R880" i="4" s="1"/>
  <c r="I879" i="4"/>
  <c r="B879" i="4" s="1"/>
  <c r="K879" i="4" s="1"/>
  <c r="G879" i="4"/>
  <c r="F879" i="4"/>
  <c r="E879" i="4"/>
  <c r="D879" i="4"/>
  <c r="R879" i="4" s="1"/>
  <c r="I878" i="4"/>
  <c r="G878" i="4"/>
  <c r="F878" i="4"/>
  <c r="E878" i="4"/>
  <c r="D878" i="4"/>
  <c r="R878" i="4" s="1"/>
  <c r="B878" i="4"/>
  <c r="S878" i="4" s="1"/>
  <c r="I877" i="4"/>
  <c r="B877" i="4" s="1"/>
  <c r="G877" i="4"/>
  <c r="F877" i="4"/>
  <c r="E877" i="4"/>
  <c r="D877" i="4"/>
  <c r="R877" i="4" s="1"/>
  <c r="I876" i="4"/>
  <c r="B876" i="4" s="1"/>
  <c r="K876" i="4" s="1"/>
  <c r="G876" i="4"/>
  <c r="F876" i="4"/>
  <c r="E876" i="4"/>
  <c r="D876" i="4"/>
  <c r="R876" i="4" s="1"/>
  <c r="I875" i="4"/>
  <c r="B875" i="4" s="1"/>
  <c r="S875" i="4" s="1"/>
  <c r="G875" i="4"/>
  <c r="F875" i="4"/>
  <c r="E875" i="4"/>
  <c r="D875" i="4"/>
  <c r="R875" i="4" s="1"/>
  <c r="I874" i="4"/>
  <c r="B874" i="4" s="1"/>
  <c r="G874" i="4"/>
  <c r="F874" i="4"/>
  <c r="E874" i="4"/>
  <c r="D874" i="4"/>
  <c r="R874" i="4" s="1"/>
  <c r="I873" i="4"/>
  <c r="B873" i="4" s="1"/>
  <c r="G873" i="4"/>
  <c r="F873" i="4"/>
  <c r="E873" i="4"/>
  <c r="D873" i="4"/>
  <c r="R873" i="4" s="1"/>
  <c r="I872" i="4"/>
  <c r="B872" i="4" s="1"/>
  <c r="G872" i="4"/>
  <c r="F872" i="4"/>
  <c r="E872" i="4"/>
  <c r="D872" i="4"/>
  <c r="R872" i="4" s="1"/>
  <c r="I871" i="4"/>
  <c r="B871" i="4" s="1"/>
  <c r="K871" i="4" s="1"/>
  <c r="G871" i="4"/>
  <c r="F871" i="4"/>
  <c r="E871" i="4"/>
  <c r="D871" i="4"/>
  <c r="R871" i="4" s="1"/>
  <c r="I870" i="4"/>
  <c r="B870" i="4" s="1"/>
  <c r="S870" i="4" s="1"/>
  <c r="G870" i="4"/>
  <c r="F870" i="4"/>
  <c r="E870" i="4"/>
  <c r="D870" i="4"/>
  <c r="R870" i="4" s="1"/>
  <c r="I869" i="4"/>
  <c r="B869" i="4" s="1"/>
  <c r="G869" i="4"/>
  <c r="F869" i="4"/>
  <c r="E869" i="4"/>
  <c r="D869" i="4"/>
  <c r="R869" i="4" s="1"/>
  <c r="I868" i="4"/>
  <c r="B868" i="4" s="1"/>
  <c r="G868" i="4"/>
  <c r="F868" i="4"/>
  <c r="E868" i="4"/>
  <c r="D868" i="4"/>
  <c r="R868" i="4" s="1"/>
  <c r="I867" i="4"/>
  <c r="B867" i="4" s="1"/>
  <c r="S867" i="4" s="1"/>
  <c r="G867" i="4"/>
  <c r="F867" i="4"/>
  <c r="E867" i="4"/>
  <c r="D867" i="4"/>
  <c r="R867" i="4" s="1"/>
  <c r="I866" i="4"/>
  <c r="B866" i="4" s="1"/>
  <c r="G866" i="4"/>
  <c r="F866" i="4"/>
  <c r="E866" i="4"/>
  <c r="D866" i="4"/>
  <c r="R866" i="4" s="1"/>
  <c r="I865" i="4"/>
  <c r="B865" i="4" s="1"/>
  <c r="G865" i="4"/>
  <c r="F865" i="4"/>
  <c r="E865" i="4"/>
  <c r="D865" i="4"/>
  <c r="R865" i="4" s="1"/>
  <c r="I864" i="4"/>
  <c r="B864" i="4" s="1"/>
  <c r="G864" i="4"/>
  <c r="F864" i="4"/>
  <c r="E864" i="4"/>
  <c r="D864" i="4"/>
  <c r="R864" i="4" s="1"/>
  <c r="I863" i="4"/>
  <c r="B863" i="4" s="1"/>
  <c r="K863" i="4" s="1"/>
  <c r="G863" i="4"/>
  <c r="F863" i="4"/>
  <c r="E863" i="4"/>
  <c r="D863" i="4"/>
  <c r="R863" i="4" s="1"/>
  <c r="I862" i="4"/>
  <c r="B862" i="4" s="1"/>
  <c r="S862" i="4" s="1"/>
  <c r="G862" i="4"/>
  <c r="F862" i="4"/>
  <c r="E862" i="4"/>
  <c r="D862" i="4"/>
  <c r="R862" i="4" s="1"/>
  <c r="I861" i="4"/>
  <c r="B861" i="4" s="1"/>
  <c r="G861" i="4"/>
  <c r="F861" i="4"/>
  <c r="E861" i="4"/>
  <c r="D861" i="4"/>
  <c r="R861" i="4" s="1"/>
  <c r="I860" i="4"/>
  <c r="B860" i="4" s="1"/>
  <c r="K860" i="4" s="1"/>
  <c r="G860" i="4"/>
  <c r="F860" i="4"/>
  <c r="E860" i="4"/>
  <c r="D860" i="4"/>
  <c r="R860" i="4" s="1"/>
  <c r="I859" i="4"/>
  <c r="B859" i="4" s="1"/>
  <c r="S859" i="4" s="1"/>
  <c r="G859" i="4"/>
  <c r="F859" i="4"/>
  <c r="E859" i="4"/>
  <c r="D859" i="4"/>
  <c r="R859" i="4" s="1"/>
  <c r="I858" i="4"/>
  <c r="B858" i="4" s="1"/>
  <c r="G858" i="4"/>
  <c r="F858" i="4"/>
  <c r="E858" i="4"/>
  <c r="D858" i="4"/>
  <c r="R858" i="4" s="1"/>
  <c r="I857" i="4"/>
  <c r="B857" i="4" s="1"/>
  <c r="G857" i="4"/>
  <c r="F857" i="4"/>
  <c r="E857" i="4"/>
  <c r="D857" i="4"/>
  <c r="R857" i="4" s="1"/>
  <c r="I856" i="4"/>
  <c r="B856" i="4" s="1"/>
  <c r="G856" i="4"/>
  <c r="F856" i="4"/>
  <c r="E856" i="4"/>
  <c r="D856" i="4"/>
  <c r="R856" i="4" s="1"/>
  <c r="I855" i="4"/>
  <c r="B855" i="4" s="1"/>
  <c r="K855" i="4" s="1"/>
  <c r="G855" i="4"/>
  <c r="F855" i="4"/>
  <c r="E855" i="4"/>
  <c r="D855" i="4"/>
  <c r="R855" i="4" s="1"/>
  <c r="I854" i="4"/>
  <c r="G854" i="4"/>
  <c r="F854" i="4"/>
  <c r="E854" i="4"/>
  <c r="D854" i="4"/>
  <c r="R854" i="4" s="1"/>
  <c r="B854" i="4"/>
  <c r="S854" i="4" s="1"/>
  <c r="I853" i="4"/>
  <c r="B853" i="4" s="1"/>
  <c r="G853" i="4"/>
  <c r="F853" i="4"/>
  <c r="E853" i="4"/>
  <c r="D853" i="4"/>
  <c r="R853" i="4" s="1"/>
  <c r="I852" i="4"/>
  <c r="B852" i="4" s="1"/>
  <c r="G852" i="4"/>
  <c r="F852" i="4"/>
  <c r="E852" i="4"/>
  <c r="D852" i="4"/>
  <c r="R852" i="4" s="1"/>
  <c r="I851" i="4"/>
  <c r="B851" i="4" s="1"/>
  <c r="S851" i="4" s="1"/>
  <c r="G851" i="4"/>
  <c r="F851" i="4"/>
  <c r="E851" i="4"/>
  <c r="D851" i="4"/>
  <c r="R851" i="4" s="1"/>
  <c r="I850" i="4"/>
  <c r="B850" i="4" s="1"/>
  <c r="G850" i="4"/>
  <c r="F850" i="4"/>
  <c r="E850" i="4"/>
  <c r="D850" i="4"/>
  <c r="R850" i="4" s="1"/>
  <c r="I849" i="4"/>
  <c r="B849" i="4" s="1"/>
  <c r="G849" i="4"/>
  <c r="F849" i="4"/>
  <c r="E849" i="4"/>
  <c r="D849" i="4"/>
  <c r="R849" i="4" s="1"/>
  <c r="I848" i="4"/>
  <c r="B848" i="4" s="1"/>
  <c r="G848" i="4"/>
  <c r="F848" i="4"/>
  <c r="E848" i="4"/>
  <c r="D848" i="4"/>
  <c r="R848" i="4" s="1"/>
  <c r="I847" i="4"/>
  <c r="B847" i="4" s="1"/>
  <c r="K847" i="4" s="1"/>
  <c r="G847" i="4"/>
  <c r="F847" i="4"/>
  <c r="E847" i="4"/>
  <c r="D847" i="4"/>
  <c r="R847" i="4" s="1"/>
  <c r="I846" i="4"/>
  <c r="B846" i="4" s="1"/>
  <c r="S846" i="4" s="1"/>
  <c r="G846" i="4"/>
  <c r="F846" i="4"/>
  <c r="E846" i="4"/>
  <c r="D846" i="4"/>
  <c r="R846" i="4" s="1"/>
  <c r="I845" i="4"/>
  <c r="B845" i="4" s="1"/>
  <c r="G845" i="4"/>
  <c r="F845" i="4"/>
  <c r="E845" i="4"/>
  <c r="D845" i="4"/>
  <c r="R845" i="4" s="1"/>
  <c r="I844" i="4"/>
  <c r="B844" i="4" s="1"/>
  <c r="K844" i="4" s="1"/>
  <c r="G844" i="4"/>
  <c r="F844" i="4"/>
  <c r="E844" i="4"/>
  <c r="D844" i="4"/>
  <c r="R844" i="4" s="1"/>
  <c r="I843" i="4"/>
  <c r="B843" i="4" s="1"/>
  <c r="S843" i="4" s="1"/>
  <c r="G843" i="4"/>
  <c r="F843" i="4"/>
  <c r="E843" i="4"/>
  <c r="D843" i="4"/>
  <c r="R843" i="4" s="1"/>
  <c r="I842" i="4"/>
  <c r="B842" i="4" s="1"/>
  <c r="G842" i="4"/>
  <c r="F842" i="4"/>
  <c r="E842" i="4"/>
  <c r="D842" i="4"/>
  <c r="R842" i="4" s="1"/>
  <c r="I841" i="4"/>
  <c r="B841" i="4" s="1"/>
  <c r="G841" i="4"/>
  <c r="F841" i="4"/>
  <c r="E841" i="4"/>
  <c r="D841" i="4"/>
  <c r="R841" i="4" s="1"/>
  <c r="I840" i="4"/>
  <c r="G840" i="4"/>
  <c r="F840" i="4"/>
  <c r="E840" i="4"/>
  <c r="D840" i="4"/>
  <c r="R840" i="4" s="1"/>
  <c r="B840" i="4"/>
  <c r="I839" i="4"/>
  <c r="B839" i="4" s="1"/>
  <c r="K839" i="4" s="1"/>
  <c r="G839" i="4"/>
  <c r="F839" i="4"/>
  <c r="E839" i="4"/>
  <c r="D839" i="4"/>
  <c r="R839" i="4" s="1"/>
  <c r="I838" i="4"/>
  <c r="B838" i="4" s="1"/>
  <c r="G838" i="4"/>
  <c r="F838" i="4"/>
  <c r="E838" i="4"/>
  <c r="D838" i="4"/>
  <c r="R838" i="4" s="1"/>
  <c r="I837" i="4"/>
  <c r="B837" i="4" s="1"/>
  <c r="G837" i="4"/>
  <c r="F837" i="4"/>
  <c r="E837" i="4"/>
  <c r="D837" i="4"/>
  <c r="R837" i="4" s="1"/>
  <c r="I836" i="4"/>
  <c r="B836" i="4" s="1"/>
  <c r="K836" i="4" s="1"/>
  <c r="G836" i="4"/>
  <c r="F836" i="4"/>
  <c r="E836" i="4"/>
  <c r="D836" i="4"/>
  <c r="R836" i="4" s="1"/>
  <c r="I835" i="4"/>
  <c r="B835" i="4" s="1"/>
  <c r="K835" i="4" s="1"/>
  <c r="G835" i="4"/>
  <c r="F835" i="4"/>
  <c r="E835" i="4"/>
  <c r="D835" i="4"/>
  <c r="R835" i="4" s="1"/>
  <c r="I834" i="4"/>
  <c r="B834" i="4" s="1"/>
  <c r="K834" i="4" s="1"/>
  <c r="G834" i="4"/>
  <c r="F834" i="4"/>
  <c r="E834" i="4"/>
  <c r="D834" i="4"/>
  <c r="R834" i="4" s="1"/>
  <c r="R833" i="4"/>
  <c r="I833" i="4"/>
  <c r="B833" i="4" s="1"/>
  <c r="G833" i="4"/>
  <c r="F833" i="4"/>
  <c r="E833" i="4"/>
  <c r="D833" i="4"/>
  <c r="I832" i="4"/>
  <c r="B832" i="4" s="1"/>
  <c r="S832" i="4" s="1"/>
  <c r="G832" i="4"/>
  <c r="F832" i="4"/>
  <c r="E832" i="4"/>
  <c r="D832" i="4"/>
  <c r="R832" i="4" s="1"/>
  <c r="I831" i="4"/>
  <c r="B831" i="4" s="1"/>
  <c r="G831" i="4"/>
  <c r="F831" i="4"/>
  <c r="E831" i="4"/>
  <c r="D831" i="4"/>
  <c r="R831" i="4" s="1"/>
  <c r="I830" i="4"/>
  <c r="G830" i="4"/>
  <c r="F830" i="4"/>
  <c r="E830" i="4"/>
  <c r="D830" i="4"/>
  <c r="R830" i="4" s="1"/>
  <c r="B830" i="4"/>
  <c r="S830" i="4" s="1"/>
  <c r="I829" i="4"/>
  <c r="B829" i="4" s="1"/>
  <c r="G829" i="4"/>
  <c r="F829" i="4"/>
  <c r="E829" i="4"/>
  <c r="D829" i="4"/>
  <c r="R829" i="4" s="1"/>
  <c r="I828" i="4"/>
  <c r="B828" i="4" s="1"/>
  <c r="G828" i="4"/>
  <c r="F828" i="4"/>
  <c r="E828" i="4"/>
  <c r="D828" i="4"/>
  <c r="R828" i="4" s="1"/>
  <c r="I827" i="4"/>
  <c r="G827" i="4"/>
  <c r="F827" i="4"/>
  <c r="E827" i="4"/>
  <c r="D827" i="4"/>
  <c r="R827" i="4" s="1"/>
  <c r="B827" i="4"/>
  <c r="S827" i="4" s="1"/>
  <c r="I826" i="4"/>
  <c r="B826" i="4" s="1"/>
  <c r="K826" i="4" s="1"/>
  <c r="G826" i="4"/>
  <c r="F826" i="4"/>
  <c r="E826" i="4"/>
  <c r="D826" i="4"/>
  <c r="R826" i="4" s="1"/>
  <c r="I825" i="4"/>
  <c r="B825" i="4" s="1"/>
  <c r="S825" i="4" s="1"/>
  <c r="G825" i="4"/>
  <c r="F825" i="4"/>
  <c r="E825" i="4"/>
  <c r="D825" i="4"/>
  <c r="R825" i="4" s="1"/>
  <c r="I824" i="4"/>
  <c r="G824" i="4"/>
  <c r="F824" i="4"/>
  <c r="E824" i="4"/>
  <c r="D824" i="4"/>
  <c r="R824" i="4" s="1"/>
  <c r="B824" i="4"/>
  <c r="I823" i="4"/>
  <c r="B823" i="4" s="1"/>
  <c r="K823" i="4" s="1"/>
  <c r="G823" i="4"/>
  <c r="F823" i="4"/>
  <c r="E823" i="4"/>
  <c r="D823" i="4"/>
  <c r="R823" i="4" s="1"/>
  <c r="I822" i="4"/>
  <c r="B822" i="4" s="1"/>
  <c r="S822" i="4" s="1"/>
  <c r="G822" i="4"/>
  <c r="F822" i="4"/>
  <c r="E822" i="4"/>
  <c r="D822" i="4"/>
  <c r="R822" i="4" s="1"/>
  <c r="I821" i="4"/>
  <c r="B821" i="4" s="1"/>
  <c r="S821" i="4" s="1"/>
  <c r="G821" i="4"/>
  <c r="F821" i="4"/>
  <c r="E821" i="4"/>
  <c r="D821" i="4"/>
  <c r="R821" i="4" s="1"/>
  <c r="I820" i="4"/>
  <c r="B820" i="4" s="1"/>
  <c r="G820" i="4"/>
  <c r="F820" i="4"/>
  <c r="E820" i="4"/>
  <c r="D820" i="4"/>
  <c r="R820" i="4" s="1"/>
  <c r="I819" i="4"/>
  <c r="G819" i="4"/>
  <c r="F819" i="4"/>
  <c r="E819" i="4"/>
  <c r="D819" i="4"/>
  <c r="R819" i="4" s="1"/>
  <c r="B819" i="4"/>
  <c r="K819" i="4" s="1"/>
  <c r="I818" i="4"/>
  <c r="B818" i="4" s="1"/>
  <c r="G818" i="4"/>
  <c r="F818" i="4"/>
  <c r="E818" i="4"/>
  <c r="D818" i="4"/>
  <c r="R818" i="4" s="1"/>
  <c r="I817" i="4"/>
  <c r="B817" i="4" s="1"/>
  <c r="G817" i="4"/>
  <c r="F817" i="4"/>
  <c r="E817" i="4"/>
  <c r="D817" i="4"/>
  <c r="R817" i="4" s="1"/>
  <c r="I816" i="4"/>
  <c r="B816" i="4" s="1"/>
  <c r="S816" i="4" s="1"/>
  <c r="G816" i="4"/>
  <c r="F816" i="4"/>
  <c r="E816" i="4"/>
  <c r="D816" i="4"/>
  <c r="R816" i="4" s="1"/>
  <c r="I815" i="4"/>
  <c r="B815" i="4" s="1"/>
  <c r="S815" i="4" s="1"/>
  <c r="G815" i="4"/>
  <c r="F815" i="4"/>
  <c r="E815" i="4"/>
  <c r="D815" i="4"/>
  <c r="R815" i="4" s="1"/>
  <c r="I814" i="4"/>
  <c r="B814" i="4" s="1"/>
  <c r="G814" i="4"/>
  <c r="F814" i="4"/>
  <c r="E814" i="4"/>
  <c r="D814" i="4"/>
  <c r="R814" i="4" s="1"/>
  <c r="I813" i="4"/>
  <c r="G813" i="4"/>
  <c r="F813" i="4"/>
  <c r="E813" i="4"/>
  <c r="D813" i="4"/>
  <c r="R813" i="4" s="1"/>
  <c r="B813" i="4"/>
  <c r="I812" i="4"/>
  <c r="B812" i="4" s="1"/>
  <c r="G812" i="4"/>
  <c r="F812" i="4"/>
  <c r="E812" i="4"/>
  <c r="D812" i="4"/>
  <c r="R812" i="4" s="1"/>
  <c r="I811" i="4"/>
  <c r="B811" i="4" s="1"/>
  <c r="G811" i="4"/>
  <c r="F811" i="4"/>
  <c r="E811" i="4"/>
  <c r="D811" i="4"/>
  <c r="R811" i="4" s="1"/>
  <c r="I810" i="4"/>
  <c r="B810" i="4" s="1"/>
  <c r="G810" i="4"/>
  <c r="F810" i="4"/>
  <c r="E810" i="4"/>
  <c r="D810" i="4"/>
  <c r="R810" i="4" s="1"/>
  <c r="I809" i="4"/>
  <c r="B809" i="4" s="1"/>
  <c r="K809" i="4" s="1"/>
  <c r="G809" i="4"/>
  <c r="F809" i="4"/>
  <c r="E809" i="4"/>
  <c r="D809" i="4"/>
  <c r="R809" i="4" s="1"/>
  <c r="I808" i="4"/>
  <c r="B808" i="4" s="1"/>
  <c r="S808" i="4" s="1"/>
  <c r="G808" i="4"/>
  <c r="F808" i="4"/>
  <c r="E808" i="4"/>
  <c r="D808" i="4"/>
  <c r="R808" i="4" s="1"/>
  <c r="I807" i="4"/>
  <c r="B807" i="4" s="1"/>
  <c r="S807" i="4" s="1"/>
  <c r="G807" i="4"/>
  <c r="F807" i="4"/>
  <c r="E807" i="4"/>
  <c r="D807" i="4"/>
  <c r="R807" i="4" s="1"/>
  <c r="I806" i="4"/>
  <c r="B806" i="4" s="1"/>
  <c r="G806" i="4"/>
  <c r="F806" i="4"/>
  <c r="E806" i="4"/>
  <c r="D806" i="4"/>
  <c r="R806" i="4" s="1"/>
  <c r="I805" i="4"/>
  <c r="B805" i="4" s="1"/>
  <c r="G805" i="4"/>
  <c r="F805" i="4"/>
  <c r="E805" i="4"/>
  <c r="D805" i="4"/>
  <c r="R805" i="4" s="1"/>
  <c r="I804" i="4"/>
  <c r="B804" i="4" s="1"/>
  <c r="G804" i="4"/>
  <c r="F804" i="4"/>
  <c r="E804" i="4"/>
  <c r="D804" i="4"/>
  <c r="R804" i="4" s="1"/>
  <c r="I803" i="4"/>
  <c r="B803" i="4" s="1"/>
  <c r="G803" i="4"/>
  <c r="F803" i="4"/>
  <c r="E803" i="4"/>
  <c r="D803" i="4"/>
  <c r="R803" i="4" s="1"/>
  <c r="I802" i="4"/>
  <c r="B802" i="4" s="1"/>
  <c r="G802" i="4"/>
  <c r="F802" i="4"/>
  <c r="E802" i="4"/>
  <c r="D802" i="4"/>
  <c r="R802" i="4" s="1"/>
  <c r="I801" i="4"/>
  <c r="B801" i="4" s="1"/>
  <c r="K801" i="4" s="1"/>
  <c r="G801" i="4"/>
  <c r="F801" i="4"/>
  <c r="E801" i="4"/>
  <c r="D801" i="4"/>
  <c r="R801" i="4" s="1"/>
  <c r="I800" i="4"/>
  <c r="B800" i="4" s="1"/>
  <c r="S800" i="4" s="1"/>
  <c r="G800" i="4"/>
  <c r="F800" i="4"/>
  <c r="E800" i="4"/>
  <c r="D800" i="4"/>
  <c r="R800" i="4" s="1"/>
  <c r="I799" i="4"/>
  <c r="B799" i="4" s="1"/>
  <c r="S799" i="4" s="1"/>
  <c r="G799" i="4"/>
  <c r="F799" i="4"/>
  <c r="E799" i="4"/>
  <c r="D799" i="4"/>
  <c r="R799" i="4" s="1"/>
  <c r="I798" i="4"/>
  <c r="B798" i="4" s="1"/>
  <c r="G798" i="4"/>
  <c r="F798" i="4"/>
  <c r="E798" i="4"/>
  <c r="D798" i="4"/>
  <c r="R798" i="4" s="1"/>
  <c r="I797" i="4"/>
  <c r="G797" i="4"/>
  <c r="F797" i="4"/>
  <c r="E797" i="4"/>
  <c r="D797" i="4"/>
  <c r="R797" i="4" s="1"/>
  <c r="B797" i="4"/>
  <c r="I796" i="4"/>
  <c r="B796" i="4" s="1"/>
  <c r="G796" i="4"/>
  <c r="F796" i="4"/>
  <c r="E796" i="4"/>
  <c r="D796" i="4"/>
  <c r="R796" i="4" s="1"/>
  <c r="I795" i="4"/>
  <c r="B795" i="4" s="1"/>
  <c r="G795" i="4"/>
  <c r="F795" i="4"/>
  <c r="E795" i="4"/>
  <c r="D795" i="4"/>
  <c r="R795" i="4" s="1"/>
  <c r="I794" i="4"/>
  <c r="B794" i="4" s="1"/>
  <c r="S794" i="4" s="1"/>
  <c r="G794" i="4"/>
  <c r="F794" i="4"/>
  <c r="E794" i="4"/>
  <c r="D794" i="4"/>
  <c r="R794" i="4" s="1"/>
  <c r="I793" i="4"/>
  <c r="B793" i="4" s="1"/>
  <c r="K793" i="4" s="1"/>
  <c r="G793" i="4"/>
  <c r="F793" i="4"/>
  <c r="E793" i="4"/>
  <c r="D793" i="4"/>
  <c r="R793" i="4" s="1"/>
  <c r="I792" i="4"/>
  <c r="B792" i="4" s="1"/>
  <c r="S792" i="4" s="1"/>
  <c r="G792" i="4"/>
  <c r="F792" i="4"/>
  <c r="E792" i="4"/>
  <c r="D792" i="4"/>
  <c r="R792" i="4" s="1"/>
  <c r="I791" i="4"/>
  <c r="B791" i="4" s="1"/>
  <c r="K791" i="4" s="1"/>
  <c r="G791" i="4"/>
  <c r="F791" i="4"/>
  <c r="E791" i="4"/>
  <c r="D791" i="4"/>
  <c r="R791" i="4" s="1"/>
  <c r="I790" i="4"/>
  <c r="B790" i="4" s="1"/>
  <c r="S790" i="4" s="1"/>
  <c r="G790" i="4"/>
  <c r="F790" i="4"/>
  <c r="E790" i="4"/>
  <c r="D790" i="4"/>
  <c r="R790" i="4" s="1"/>
  <c r="I789" i="4"/>
  <c r="B789" i="4" s="1"/>
  <c r="G789" i="4"/>
  <c r="F789" i="4"/>
  <c r="E789" i="4"/>
  <c r="D789" i="4"/>
  <c r="R789" i="4" s="1"/>
  <c r="I788" i="4"/>
  <c r="B788" i="4" s="1"/>
  <c r="G788" i="4"/>
  <c r="F788" i="4"/>
  <c r="E788" i="4"/>
  <c r="D788" i="4"/>
  <c r="R788" i="4" s="1"/>
  <c r="I787" i="4"/>
  <c r="B787" i="4" s="1"/>
  <c r="K787" i="4" s="1"/>
  <c r="G787" i="4"/>
  <c r="F787" i="4"/>
  <c r="E787" i="4"/>
  <c r="D787" i="4"/>
  <c r="R787" i="4" s="1"/>
  <c r="I786" i="4"/>
  <c r="B786" i="4" s="1"/>
  <c r="S786" i="4" s="1"/>
  <c r="G786" i="4"/>
  <c r="F786" i="4"/>
  <c r="E786" i="4"/>
  <c r="D786" i="4"/>
  <c r="R786" i="4" s="1"/>
  <c r="I785" i="4"/>
  <c r="B785" i="4" s="1"/>
  <c r="K785" i="4" s="1"/>
  <c r="G785" i="4"/>
  <c r="F785" i="4"/>
  <c r="E785" i="4"/>
  <c r="D785" i="4"/>
  <c r="R785" i="4" s="1"/>
  <c r="I784" i="4"/>
  <c r="B784" i="4" s="1"/>
  <c r="S784" i="4" s="1"/>
  <c r="G784" i="4"/>
  <c r="F784" i="4"/>
  <c r="E784" i="4"/>
  <c r="D784" i="4"/>
  <c r="R784" i="4" s="1"/>
  <c r="I783" i="4"/>
  <c r="G783" i="4"/>
  <c r="F783" i="4"/>
  <c r="E783" i="4"/>
  <c r="D783" i="4"/>
  <c r="R783" i="4" s="1"/>
  <c r="B783" i="4"/>
  <c r="K783" i="4" s="1"/>
  <c r="I782" i="4"/>
  <c r="B782" i="4" s="1"/>
  <c r="S782" i="4" s="1"/>
  <c r="G782" i="4"/>
  <c r="F782" i="4"/>
  <c r="E782" i="4"/>
  <c r="D782" i="4"/>
  <c r="R782" i="4" s="1"/>
  <c r="I781" i="4"/>
  <c r="B781" i="4" s="1"/>
  <c r="G781" i="4"/>
  <c r="F781" i="4"/>
  <c r="E781" i="4"/>
  <c r="D781" i="4"/>
  <c r="R781" i="4" s="1"/>
  <c r="I780" i="4"/>
  <c r="B780" i="4" s="1"/>
  <c r="G780" i="4"/>
  <c r="F780" i="4"/>
  <c r="E780" i="4"/>
  <c r="D780" i="4"/>
  <c r="R780" i="4" s="1"/>
  <c r="I779" i="4"/>
  <c r="B779" i="4" s="1"/>
  <c r="K779" i="4" s="1"/>
  <c r="G779" i="4"/>
  <c r="F779" i="4"/>
  <c r="E779" i="4"/>
  <c r="D779" i="4"/>
  <c r="R779" i="4" s="1"/>
  <c r="I778" i="4"/>
  <c r="B778" i="4" s="1"/>
  <c r="S778" i="4" s="1"/>
  <c r="G778" i="4"/>
  <c r="F778" i="4"/>
  <c r="E778" i="4"/>
  <c r="D778" i="4"/>
  <c r="R778" i="4" s="1"/>
  <c r="I777" i="4"/>
  <c r="B777" i="4" s="1"/>
  <c r="K777" i="4" s="1"/>
  <c r="G777" i="4"/>
  <c r="F777" i="4"/>
  <c r="E777" i="4"/>
  <c r="D777" i="4"/>
  <c r="R777" i="4" s="1"/>
  <c r="I776" i="4"/>
  <c r="B776" i="4" s="1"/>
  <c r="S776" i="4" s="1"/>
  <c r="G776" i="4"/>
  <c r="F776" i="4"/>
  <c r="E776" i="4"/>
  <c r="D776" i="4"/>
  <c r="R776" i="4" s="1"/>
  <c r="I775" i="4"/>
  <c r="B775" i="4" s="1"/>
  <c r="K775" i="4" s="1"/>
  <c r="G775" i="4"/>
  <c r="F775" i="4"/>
  <c r="E775" i="4"/>
  <c r="D775" i="4"/>
  <c r="R775" i="4" s="1"/>
  <c r="I774" i="4"/>
  <c r="B774" i="4" s="1"/>
  <c r="S774" i="4" s="1"/>
  <c r="G774" i="4"/>
  <c r="F774" i="4"/>
  <c r="E774" i="4"/>
  <c r="D774" i="4"/>
  <c r="R774" i="4" s="1"/>
  <c r="I773" i="4"/>
  <c r="B773" i="4" s="1"/>
  <c r="G773" i="4"/>
  <c r="F773" i="4"/>
  <c r="E773" i="4"/>
  <c r="D773" i="4"/>
  <c r="R773" i="4" s="1"/>
  <c r="I772" i="4"/>
  <c r="B772" i="4" s="1"/>
  <c r="G772" i="4"/>
  <c r="F772" i="4"/>
  <c r="E772" i="4"/>
  <c r="D772" i="4"/>
  <c r="R772" i="4" s="1"/>
  <c r="I771" i="4"/>
  <c r="G771" i="4"/>
  <c r="F771" i="4"/>
  <c r="E771" i="4"/>
  <c r="D771" i="4"/>
  <c r="R771" i="4" s="1"/>
  <c r="B771" i="4"/>
  <c r="K771" i="4" s="1"/>
  <c r="I770" i="4"/>
  <c r="B770" i="4" s="1"/>
  <c r="S770" i="4" s="1"/>
  <c r="G770" i="4"/>
  <c r="F770" i="4"/>
  <c r="E770" i="4"/>
  <c r="D770" i="4"/>
  <c r="R770" i="4" s="1"/>
  <c r="I769" i="4"/>
  <c r="B769" i="4" s="1"/>
  <c r="G769" i="4"/>
  <c r="F769" i="4"/>
  <c r="E769" i="4"/>
  <c r="D769" i="4"/>
  <c r="R769" i="4" s="1"/>
  <c r="I768" i="4"/>
  <c r="B768" i="4" s="1"/>
  <c r="K768" i="4" s="1"/>
  <c r="G768" i="4"/>
  <c r="F768" i="4"/>
  <c r="E768" i="4"/>
  <c r="D768" i="4"/>
  <c r="R768" i="4" s="1"/>
  <c r="I767" i="4"/>
  <c r="B767" i="4" s="1"/>
  <c r="G767" i="4"/>
  <c r="F767" i="4"/>
  <c r="E767" i="4"/>
  <c r="D767" i="4"/>
  <c r="R767" i="4" s="1"/>
  <c r="I766" i="4"/>
  <c r="B766" i="4" s="1"/>
  <c r="G766" i="4"/>
  <c r="F766" i="4"/>
  <c r="E766" i="4"/>
  <c r="D766" i="4"/>
  <c r="R766" i="4" s="1"/>
  <c r="I765" i="4"/>
  <c r="G765" i="4"/>
  <c r="F765" i="4"/>
  <c r="E765" i="4"/>
  <c r="D765" i="4"/>
  <c r="R765" i="4" s="1"/>
  <c r="B765" i="4"/>
  <c r="S765" i="4" s="1"/>
  <c r="I764" i="4"/>
  <c r="G764" i="4"/>
  <c r="F764" i="4"/>
  <c r="E764" i="4"/>
  <c r="D764" i="4"/>
  <c r="R764" i="4" s="1"/>
  <c r="B764" i="4"/>
  <c r="S764" i="4" s="1"/>
  <c r="I763" i="4"/>
  <c r="B763" i="4" s="1"/>
  <c r="K763" i="4" s="1"/>
  <c r="G763" i="4"/>
  <c r="F763" i="4"/>
  <c r="E763" i="4"/>
  <c r="D763" i="4"/>
  <c r="R763" i="4" s="1"/>
  <c r="I762" i="4"/>
  <c r="B762" i="4" s="1"/>
  <c r="G762" i="4"/>
  <c r="F762" i="4"/>
  <c r="E762" i="4"/>
  <c r="D762" i="4"/>
  <c r="R762" i="4" s="1"/>
  <c r="I761" i="4"/>
  <c r="B761" i="4" s="1"/>
  <c r="K761" i="4" s="1"/>
  <c r="G761" i="4"/>
  <c r="F761" i="4"/>
  <c r="E761" i="4"/>
  <c r="D761" i="4"/>
  <c r="R761" i="4" s="1"/>
  <c r="I760" i="4"/>
  <c r="B760" i="4" s="1"/>
  <c r="G760" i="4"/>
  <c r="F760" i="4"/>
  <c r="E760" i="4"/>
  <c r="D760" i="4"/>
  <c r="R760" i="4" s="1"/>
  <c r="I759" i="4"/>
  <c r="B759" i="4" s="1"/>
  <c r="G759" i="4"/>
  <c r="F759" i="4"/>
  <c r="E759" i="4"/>
  <c r="D759" i="4"/>
  <c r="R759" i="4" s="1"/>
  <c r="I758" i="4"/>
  <c r="B758" i="4" s="1"/>
  <c r="G758" i="4"/>
  <c r="F758" i="4"/>
  <c r="E758" i="4"/>
  <c r="D758" i="4"/>
  <c r="R758" i="4" s="1"/>
  <c r="I757" i="4"/>
  <c r="G757" i="4"/>
  <c r="F757" i="4"/>
  <c r="E757" i="4"/>
  <c r="D757" i="4"/>
  <c r="R757" i="4" s="1"/>
  <c r="B757" i="4"/>
  <c r="I756" i="4"/>
  <c r="B756" i="4" s="1"/>
  <c r="S756" i="4" s="1"/>
  <c r="G756" i="4"/>
  <c r="F756" i="4"/>
  <c r="E756" i="4"/>
  <c r="D756" i="4"/>
  <c r="R756" i="4" s="1"/>
  <c r="I755" i="4"/>
  <c r="B755" i="4" s="1"/>
  <c r="K755" i="4" s="1"/>
  <c r="G755" i="4"/>
  <c r="F755" i="4"/>
  <c r="E755" i="4"/>
  <c r="D755" i="4"/>
  <c r="R755" i="4" s="1"/>
  <c r="I754" i="4"/>
  <c r="B754" i="4" s="1"/>
  <c r="G754" i="4"/>
  <c r="F754" i="4"/>
  <c r="E754" i="4"/>
  <c r="D754" i="4"/>
  <c r="R754" i="4" s="1"/>
  <c r="I753" i="4"/>
  <c r="B753" i="4" s="1"/>
  <c r="K753" i="4" s="1"/>
  <c r="G753" i="4"/>
  <c r="F753" i="4"/>
  <c r="E753" i="4"/>
  <c r="D753" i="4"/>
  <c r="R753" i="4" s="1"/>
  <c r="I752" i="4"/>
  <c r="B752" i="4" s="1"/>
  <c r="S752" i="4" s="1"/>
  <c r="G752" i="4"/>
  <c r="F752" i="4"/>
  <c r="E752" i="4"/>
  <c r="D752" i="4"/>
  <c r="R752" i="4" s="1"/>
  <c r="I751" i="4"/>
  <c r="B751" i="4" s="1"/>
  <c r="G751" i="4"/>
  <c r="F751" i="4"/>
  <c r="E751" i="4"/>
  <c r="D751" i="4"/>
  <c r="R751" i="4" s="1"/>
  <c r="I750" i="4"/>
  <c r="B750" i="4" s="1"/>
  <c r="G750" i="4"/>
  <c r="F750" i="4"/>
  <c r="E750" i="4"/>
  <c r="D750" i="4"/>
  <c r="R750" i="4" s="1"/>
  <c r="I749" i="4"/>
  <c r="B749" i="4" s="1"/>
  <c r="G749" i="4"/>
  <c r="F749" i="4"/>
  <c r="E749" i="4"/>
  <c r="D749" i="4"/>
  <c r="R749" i="4" s="1"/>
  <c r="I748" i="4"/>
  <c r="B748" i="4" s="1"/>
  <c r="S748" i="4" s="1"/>
  <c r="G748" i="4"/>
  <c r="F748" i="4"/>
  <c r="E748" i="4"/>
  <c r="D748" i="4"/>
  <c r="R748" i="4" s="1"/>
  <c r="I747" i="4"/>
  <c r="B747" i="4" s="1"/>
  <c r="K747" i="4" s="1"/>
  <c r="G747" i="4"/>
  <c r="F747" i="4"/>
  <c r="E747" i="4"/>
  <c r="D747" i="4"/>
  <c r="R747" i="4" s="1"/>
  <c r="I746" i="4"/>
  <c r="B746" i="4" s="1"/>
  <c r="G746" i="4"/>
  <c r="F746" i="4"/>
  <c r="E746" i="4"/>
  <c r="D746" i="4"/>
  <c r="R746" i="4" s="1"/>
  <c r="I745" i="4"/>
  <c r="B745" i="4" s="1"/>
  <c r="K745" i="4" s="1"/>
  <c r="G745" i="4"/>
  <c r="F745" i="4"/>
  <c r="E745" i="4"/>
  <c r="D745" i="4"/>
  <c r="R745" i="4" s="1"/>
  <c r="I744" i="4"/>
  <c r="B744" i="4" s="1"/>
  <c r="G744" i="4"/>
  <c r="F744" i="4"/>
  <c r="E744" i="4"/>
  <c r="D744" i="4"/>
  <c r="R744" i="4" s="1"/>
  <c r="I743" i="4"/>
  <c r="B743" i="4" s="1"/>
  <c r="G743" i="4"/>
  <c r="F743" i="4"/>
  <c r="E743" i="4"/>
  <c r="D743" i="4"/>
  <c r="R743" i="4" s="1"/>
  <c r="I742" i="4"/>
  <c r="B742" i="4" s="1"/>
  <c r="G742" i="4"/>
  <c r="F742" i="4"/>
  <c r="E742" i="4"/>
  <c r="D742" i="4"/>
  <c r="R742" i="4" s="1"/>
  <c r="I741" i="4"/>
  <c r="B741" i="4" s="1"/>
  <c r="G741" i="4"/>
  <c r="F741" i="4"/>
  <c r="E741" i="4"/>
  <c r="D741" i="4"/>
  <c r="R741" i="4" s="1"/>
  <c r="I740" i="4"/>
  <c r="B740" i="4" s="1"/>
  <c r="S740" i="4" s="1"/>
  <c r="G740" i="4"/>
  <c r="F740" i="4"/>
  <c r="E740" i="4"/>
  <c r="D740" i="4"/>
  <c r="R740" i="4" s="1"/>
  <c r="I739" i="4"/>
  <c r="B739" i="4" s="1"/>
  <c r="K739" i="4" s="1"/>
  <c r="G739" i="4"/>
  <c r="F739" i="4"/>
  <c r="E739" i="4"/>
  <c r="D739" i="4"/>
  <c r="R739" i="4" s="1"/>
  <c r="I738" i="4"/>
  <c r="B738" i="4" s="1"/>
  <c r="G738" i="4"/>
  <c r="F738" i="4"/>
  <c r="E738" i="4"/>
  <c r="D738" i="4"/>
  <c r="R738" i="4" s="1"/>
  <c r="I737" i="4"/>
  <c r="B737" i="4" s="1"/>
  <c r="K737" i="4" s="1"/>
  <c r="G737" i="4"/>
  <c r="F737" i="4"/>
  <c r="E737" i="4"/>
  <c r="D737" i="4"/>
  <c r="R737" i="4" s="1"/>
  <c r="I736" i="4"/>
  <c r="B736" i="4" s="1"/>
  <c r="S736" i="4" s="1"/>
  <c r="G736" i="4"/>
  <c r="F736" i="4"/>
  <c r="E736" i="4"/>
  <c r="D736" i="4"/>
  <c r="R736" i="4" s="1"/>
  <c r="I735" i="4"/>
  <c r="B735" i="4" s="1"/>
  <c r="G735" i="4"/>
  <c r="F735" i="4"/>
  <c r="E735" i="4"/>
  <c r="D735" i="4"/>
  <c r="R735" i="4" s="1"/>
  <c r="I734" i="4"/>
  <c r="B734" i="4" s="1"/>
  <c r="G734" i="4"/>
  <c r="F734" i="4"/>
  <c r="E734" i="4"/>
  <c r="D734" i="4"/>
  <c r="R734" i="4" s="1"/>
  <c r="I733" i="4"/>
  <c r="B733" i="4" s="1"/>
  <c r="G733" i="4"/>
  <c r="F733" i="4"/>
  <c r="E733" i="4"/>
  <c r="D733" i="4"/>
  <c r="R733" i="4" s="1"/>
  <c r="I732" i="4"/>
  <c r="G732" i="4"/>
  <c r="F732" i="4"/>
  <c r="E732" i="4"/>
  <c r="D732" i="4"/>
  <c r="R732" i="4" s="1"/>
  <c r="B732" i="4"/>
  <c r="S732" i="4" s="1"/>
  <c r="I731" i="4"/>
  <c r="G731" i="4"/>
  <c r="F731" i="4"/>
  <c r="E731" i="4"/>
  <c r="D731" i="4"/>
  <c r="R731" i="4" s="1"/>
  <c r="B731" i="4"/>
  <c r="K731" i="4" s="1"/>
  <c r="I730" i="4"/>
  <c r="B730" i="4" s="1"/>
  <c r="G730" i="4"/>
  <c r="F730" i="4"/>
  <c r="E730" i="4"/>
  <c r="D730" i="4"/>
  <c r="R730" i="4" s="1"/>
  <c r="I729" i="4"/>
  <c r="B729" i="4" s="1"/>
  <c r="K729" i="4" s="1"/>
  <c r="G729" i="4"/>
  <c r="F729" i="4"/>
  <c r="E729" i="4"/>
  <c r="D729" i="4"/>
  <c r="R729" i="4" s="1"/>
  <c r="I728" i="4"/>
  <c r="B728" i="4" s="1"/>
  <c r="G728" i="4"/>
  <c r="F728" i="4"/>
  <c r="E728" i="4"/>
  <c r="D728" i="4"/>
  <c r="R728" i="4" s="1"/>
  <c r="I727" i="4"/>
  <c r="B727" i="4" s="1"/>
  <c r="G727" i="4"/>
  <c r="F727" i="4"/>
  <c r="E727" i="4"/>
  <c r="D727" i="4"/>
  <c r="R727" i="4" s="1"/>
  <c r="I726" i="4"/>
  <c r="B726" i="4" s="1"/>
  <c r="G726" i="4"/>
  <c r="F726" i="4"/>
  <c r="E726" i="4"/>
  <c r="D726" i="4"/>
  <c r="R726" i="4" s="1"/>
  <c r="I725" i="4"/>
  <c r="G725" i="4"/>
  <c r="F725" i="4"/>
  <c r="E725" i="4"/>
  <c r="D725" i="4"/>
  <c r="R725" i="4" s="1"/>
  <c r="B725" i="4"/>
  <c r="I724" i="4"/>
  <c r="G724" i="4"/>
  <c r="F724" i="4"/>
  <c r="E724" i="4"/>
  <c r="D724" i="4"/>
  <c r="R724" i="4" s="1"/>
  <c r="B724" i="4"/>
  <c r="S724" i="4" s="1"/>
  <c r="I723" i="4"/>
  <c r="B723" i="4" s="1"/>
  <c r="K723" i="4" s="1"/>
  <c r="G723" i="4"/>
  <c r="F723" i="4"/>
  <c r="E723" i="4"/>
  <c r="D723" i="4"/>
  <c r="R723" i="4" s="1"/>
  <c r="I722" i="4"/>
  <c r="B722" i="4" s="1"/>
  <c r="G722" i="4"/>
  <c r="F722" i="4"/>
  <c r="E722" i="4"/>
  <c r="D722" i="4"/>
  <c r="R722" i="4" s="1"/>
  <c r="I721" i="4"/>
  <c r="B721" i="4" s="1"/>
  <c r="K721" i="4" s="1"/>
  <c r="G721" i="4"/>
  <c r="F721" i="4"/>
  <c r="E721" i="4"/>
  <c r="D721" i="4"/>
  <c r="R721" i="4" s="1"/>
  <c r="I720" i="4"/>
  <c r="B720" i="4" s="1"/>
  <c r="S720" i="4" s="1"/>
  <c r="G720" i="4"/>
  <c r="F720" i="4"/>
  <c r="E720" i="4"/>
  <c r="D720" i="4"/>
  <c r="R720" i="4" s="1"/>
  <c r="I719" i="4"/>
  <c r="B719" i="4" s="1"/>
  <c r="K719" i="4" s="1"/>
  <c r="G719" i="4"/>
  <c r="F719" i="4"/>
  <c r="E719" i="4"/>
  <c r="D719" i="4"/>
  <c r="R719" i="4" s="1"/>
  <c r="I718" i="4"/>
  <c r="B718" i="4" s="1"/>
  <c r="S718" i="4" s="1"/>
  <c r="G718" i="4"/>
  <c r="F718" i="4"/>
  <c r="E718" i="4"/>
  <c r="D718" i="4"/>
  <c r="R718" i="4" s="1"/>
  <c r="I717" i="4"/>
  <c r="B717" i="4" s="1"/>
  <c r="S717" i="4" s="1"/>
  <c r="G717" i="4"/>
  <c r="F717" i="4"/>
  <c r="E717" i="4"/>
  <c r="D717" i="4"/>
  <c r="R717" i="4" s="1"/>
  <c r="I716" i="4"/>
  <c r="B716" i="4" s="1"/>
  <c r="G716" i="4"/>
  <c r="F716" i="4"/>
  <c r="E716" i="4"/>
  <c r="D716" i="4"/>
  <c r="R716" i="4" s="1"/>
  <c r="I715" i="4"/>
  <c r="B715" i="4" s="1"/>
  <c r="G715" i="4"/>
  <c r="F715" i="4"/>
  <c r="E715" i="4"/>
  <c r="D715" i="4"/>
  <c r="R715" i="4" s="1"/>
  <c r="I714" i="4"/>
  <c r="B714" i="4" s="1"/>
  <c r="G714" i="4"/>
  <c r="F714" i="4"/>
  <c r="E714" i="4"/>
  <c r="D714" i="4"/>
  <c r="R714" i="4" s="1"/>
  <c r="I713" i="4"/>
  <c r="B713" i="4" s="1"/>
  <c r="G713" i="4"/>
  <c r="F713" i="4"/>
  <c r="E713" i="4"/>
  <c r="D713" i="4"/>
  <c r="R713" i="4" s="1"/>
  <c r="I712" i="4"/>
  <c r="B712" i="4" s="1"/>
  <c r="G712" i="4"/>
  <c r="F712" i="4"/>
  <c r="E712" i="4"/>
  <c r="D712" i="4"/>
  <c r="R712" i="4" s="1"/>
  <c r="I711" i="4"/>
  <c r="B711" i="4" s="1"/>
  <c r="G711" i="4"/>
  <c r="F711" i="4"/>
  <c r="E711" i="4"/>
  <c r="D711" i="4"/>
  <c r="R711" i="4" s="1"/>
  <c r="I710" i="4"/>
  <c r="B710" i="4" s="1"/>
  <c r="S710" i="4" s="1"/>
  <c r="G710" i="4"/>
  <c r="F710" i="4"/>
  <c r="E710" i="4"/>
  <c r="D710" i="4"/>
  <c r="R710" i="4" s="1"/>
  <c r="I709" i="4"/>
  <c r="G709" i="4"/>
  <c r="F709" i="4"/>
  <c r="E709" i="4"/>
  <c r="D709" i="4"/>
  <c r="R709" i="4" s="1"/>
  <c r="B709" i="4"/>
  <c r="S709" i="4" s="1"/>
  <c r="I708" i="4"/>
  <c r="G708" i="4"/>
  <c r="F708" i="4"/>
  <c r="E708" i="4"/>
  <c r="D708" i="4"/>
  <c r="R708" i="4" s="1"/>
  <c r="B708" i="4"/>
  <c r="I707" i="4"/>
  <c r="B707" i="4" s="1"/>
  <c r="G707" i="4"/>
  <c r="F707" i="4"/>
  <c r="E707" i="4"/>
  <c r="D707" i="4"/>
  <c r="R707" i="4" s="1"/>
  <c r="I706" i="4"/>
  <c r="B706" i="4" s="1"/>
  <c r="G706" i="4"/>
  <c r="F706" i="4"/>
  <c r="E706" i="4"/>
  <c r="D706" i="4"/>
  <c r="R706" i="4" s="1"/>
  <c r="I705" i="4"/>
  <c r="B705" i="4" s="1"/>
  <c r="G705" i="4"/>
  <c r="F705" i="4"/>
  <c r="E705" i="4"/>
  <c r="D705" i="4"/>
  <c r="R705" i="4" s="1"/>
  <c r="I704" i="4"/>
  <c r="B704" i="4" s="1"/>
  <c r="S704" i="4" s="1"/>
  <c r="G704" i="4"/>
  <c r="F704" i="4"/>
  <c r="E704" i="4"/>
  <c r="D704" i="4"/>
  <c r="R704" i="4" s="1"/>
  <c r="I703" i="4"/>
  <c r="B703" i="4" s="1"/>
  <c r="K703" i="4" s="1"/>
  <c r="G703" i="4"/>
  <c r="F703" i="4"/>
  <c r="E703" i="4"/>
  <c r="D703" i="4"/>
  <c r="R703" i="4" s="1"/>
  <c r="I702" i="4"/>
  <c r="B702" i="4" s="1"/>
  <c r="S702" i="4" s="1"/>
  <c r="G702" i="4"/>
  <c r="F702" i="4"/>
  <c r="E702" i="4"/>
  <c r="D702" i="4"/>
  <c r="R702" i="4" s="1"/>
  <c r="I701" i="4"/>
  <c r="G701" i="4"/>
  <c r="F701" i="4"/>
  <c r="E701" i="4"/>
  <c r="D701" i="4"/>
  <c r="R701" i="4" s="1"/>
  <c r="B701" i="4"/>
  <c r="S701" i="4" s="1"/>
  <c r="I700" i="4"/>
  <c r="G700" i="4"/>
  <c r="F700" i="4"/>
  <c r="E700" i="4"/>
  <c r="D700" i="4"/>
  <c r="R700" i="4" s="1"/>
  <c r="B700" i="4"/>
  <c r="S700" i="4" s="1"/>
  <c r="I699" i="4"/>
  <c r="B699" i="4" s="1"/>
  <c r="G699" i="4"/>
  <c r="F699" i="4"/>
  <c r="E699" i="4"/>
  <c r="D699" i="4"/>
  <c r="R699" i="4" s="1"/>
  <c r="I698" i="4"/>
  <c r="B698" i="4" s="1"/>
  <c r="G698" i="4"/>
  <c r="F698" i="4"/>
  <c r="E698" i="4"/>
  <c r="D698" i="4"/>
  <c r="R698" i="4" s="1"/>
  <c r="I697" i="4"/>
  <c r="B697" i="4" s="1"/>
  <c r="K697" i="4" s="1"/>
  <c r="G697" i="4"/>
  <c r="F697" i="4"/>
  <c r="E697" i="4"/>
  <c r="D697" i="4"/>
  <c r="R697" i="4" s="1"/>
  <c r="I696" i="4"/>
  <c r="B696" i="4" s="1"/>
  <c r="S696" i="4" s="1"/>
  <c r="G696" i="4"/>
  <c r="F696" i="4"/>
  <c r="E696" i="4"/>
  <c r="D696" i="4"/>
  <c r="R696" i="4" s="1"/>
  <c r="I695" i="4"/>
  <c r="B695" i="4" s="1"/>
  <c r="G695" i="4"/>
  <c r="F695" i="4"/>
  <c r="E695" i="4"/>
  <c r="D695" i="4"/>
  <c r="R695" i="4" s="1"/>
  <c r="I694" i="4"/>
  <c r="B694" i="4" s="1"/>
  <c r="G694" i="4"/>
  <c r="F694" i="4"/>
  <c r="E694" i="4"/>
  <c r="D694" i="4"/>
  <c r="R694" i="4" s="1"/>
  <c r="I693" i="4"/>
  <c r="B693" i="4" s="1"/>
  <c r="G693" i="4"/>
  <c r="F693" i="4"/>
  <c r="E693" i="4"/>
  <c r="D693" i="4"/>
  <c r="R693" i="4" s="1"/>
  <c r="I692" i="4"/>
  <c r="B692" i="4" s="1"/>
  <c r="G692" i="4"/>
  <c r="F692" i="4"/>
  <c r="E692" i="4"/>
  <c r="D692" i="4"/>
  <c r="R692" i="4" s="1"/>
  <c r="I691" i="4"/>
  <c r="B691" i="4" s="1"/>
  <c r="G691" i="4"/>
  <c r="F691" i="4"/>
  <c r="E691" i="4"/>
  <c r="D691" i="4"/>
  <c r="R691" i="4" s="1"/>
  <c r="I690" i="4"/>
  <c r="B690" i="4" s="1"/>
  <c r="G690" i="4"/>
  <c r="F690" i="4"/>
  <c r="E690" i="4"/>
  <c r="D690" i="4"/>
  <c r="R690" i="4" s="1"/>
  <c r="I689" i="4"/>
  <c r="B689" i="4" s="1"/>
  <c r="G689" i="4"/>
  <c r="F689" i="4"/>
  <c r="E689" i="4"/>
  <c r="D689" i="4"/>
  <c r="R689" i="4" s="1"/>
  <c r="I688" i="4"/>
  <c r="B688" i="4" s="1"/>
  <c r="G688" i="4"/>
  <c r="F688" i="4"/>
  <c r="E688" i="4"/>
  <c r="D688" i="4"/>
  <c r="R688" i="4" s="1"/>
  <c r="I687" i="4"/>
  <c r="B687" i="4" s="1"/>
  <c r="G687" i="4"/>
  <c r="F687" i="4"/>
  <c r="E687" i="4"/>
  <c r="D687" i="4"/>
  <c r="R687" i="4" s="1"/>
  <c r="I686" i="4"/>
  <c r="B686" i="4" s="1"/>
  <c r="G686" i="4"/>
  <c r="F686" i="4"/>
  <c r="E686" i="4"/>
  <c r="D686" i="4"/>
  <c r="R686" i="4" s="1"/>
  <c r="I685" i="4"/>
  <c r="G685" i="4"/>
  <c r="F685" i="4"/>
  <c r="E685" i="4"/>
  <c r="D685" i="4"/>
  <c r="R685" i="4" s="1"/>
  <c r="B685" i="4"/>
  <c r="K685" i="4" s="1"/>
  <c r="I684" i="4"/>
  <c r="B684" i="4" s="1"/>
  <c r="G684" i="4"/>
  <c r="F684" i="4"/>
  <c r="E684" i="4"/>
  <c r="D684" i="4"/>
  <c r="R684" i="4" s="1"/>
  <c r="I683" i="4"/>
  <c r="B683" i="4" s="1"/>
  <c r="G683" i="4"/>
  <c r="F683" i="4"/>
  <c r="E683" i="4"/>
  <c r="D683" i="4"/>
  <c r="R683" i="4" s="1"/>
  <c r="I682" i="4"/>
  <c r="B682" i="4" s="1"/>
  <c r="G682" i="4"/>
  <c r="F682" i="4"/>
  <c r="E682" i="4"/>
  <c r="D682" i="4"/>
  <c r="R682" i="4" s="1"/>
  <c r="I681" i="4"/>
  <c r="B681" i="4" s="1"/>
  <c r="G681" i="4"/>
  <c r="F681" i="4"/>
  <c r="E681" i="4"/>
  <c r="D681" i="4"/>
  <c r="R681" i="4" s="1"/>
  <c r="I680" i="4"/>
  <c r="B680" i="4" s="1"/>
  <c r="G680" i="4"/>
  <c r="F680" i="4"/>
  <c r="E680" i="4"/>
  <c r="D680" i="4"/>
  <c r="R680" i="4" s="1"/>
  <c r="I679" i="4"/>
  <c r="B679" i="4" s="1"/>
  <c r="G679" i="4"/>
  <c r="F679" i="4"/>
  <c r="E679" i="4"/>
  <c r="D679" i="4"/>
  <c r="R679" i="4" s="1"/>
  <c r="I678" i="4"/>
  <c r="B678" i="4" s="1"/>
  <c r="G678" i="4"/>
  <c r="F678" i="4"/>
  <c r="E678" i="4"/>
  <c r="D678" i="4"/>
  <c r="R678" i="4" s="1"/>
  <c r="I677" i="4"/>
  <c r="B677" i="4" s="1"/>
  <c r="G677" i="4"/>
  <c r="F677" i="4"/>
  <c r="E677" i="4"/>
  <c r="D677" i="4"/>
  <c r="R677" i="4" s="1"/>
  <c r="I676" i="4"/>
  <c r="B676" i="4" s="1"/>
  <c r="G676" i="4"/>
  <c r="F676" i="4"/>
  <c r="E676" i="4"/>
  <c r="D676" i="4"/>
  <c r="R676" i="4" s="1"/>
  <c r="I675" i="4"/>
  <c r="B675" i="4" s="1"/>
  <c r="G675" i="4"/>
  <c r="F675" i="4"/>
  <c r="E675" i="4"/>
  <c r="D675" i="4"/>
  <c r="R675" i="4" s="1"/>
  <c r="I674" i="4"/>
  <c r="B674" i="4" s="1"/>
  <c r="G674" i="4"/>
  <c r="F674" i="4"/>
  <c r="E674" i="4"/>
  <c r="D674" i="4"/>
  <c r="R674" i="4" s="1"/>
  <c r="I673" i="4"/>
  <c r="B673" i="4" s="1"/>
  <c r="G673" i="4"/>
  <c r="F673" i="4"/>
  <c r="E673" i="4"/>
  <c r="D673" i="4"/>
  <c r="R673" i="4" s="1"/>
  <c r="I672" i="4"/>
  <c r="B672" i="4" s="1"/>
  <c r="G672" i="4"/>
  <c r="F672" i="4"/>
  <c r="E672" i="4"/>
  <c r="D672" i="4"/>
  <c r="R672" i="4" s="1"/>
  <c r="I671" i="4"/>
  <c r="B671" i="4" s="1"/>
  <c r="G671" i="4"/>
  <c r="F671" i="4"/>
  <c r="E671" i="4"/>
  <c r="D671" i="4"/>
  <c r="R671" i="4" s="1"/>
  <c r="I670" i="4"/>
  <c r="B670" i="4" s="1"/>
  <c r="G670" i="4"/>
  <c r="F670" i="4"/>
  <c r="E670" i="4"/>
  <c r="D670" i="4"/>
  <c r="R670" i="4" s="1"/>
  <c r="I669" i="4"/>
  <c r="B669" i="4" s="1"/>
  <c r="G669" i="4"/>
  <c r="F669" i="4"/>
  <c r="E669" i="4"/>
  <c r="D669" i="4"/>
  <c r="R669" i="4" s="1"/>
  <c r="I668" i="4"/>
  <c r="B668" i="4" s="1"/>
  <c r="G668" i="4"/>
  <c r="F668" i="4"/>
  <c r="E668" i="4"/>
  <c r="D668" i="4"/>
  <c r="R668" i="4" s="1"/>
  <c r="I667" i="4"/>
  <c r="G667" i="4"/>
  <c r="F667" i="4"/>
  <c r="E667" i="4"/>
  <c r="D667" i="4"/>
  <c r="R667" i="4" s="1"/>
  <c r="B667" i="4"/>
  <c r="S667" i="4" s="1"/>
  <c r="I666" i="4"/>
  <c r="B666" i="4" s="1"/>
  <c r="G666" i="4"/>
  <c r="F666" i="4"/>
  <c r="E666" i="4"/>
  <c r="D666" i="4"/>
  <c r="R666" i="4" s="1"/>
  <c r="I665" i="4"/>
  <c r="B665" i="4" s="1"/>
  <c r="G665" i="4"/>
  <c r="F665" i="4"/>
  <c r="E665" i="4"/>
  <c r="D665" i="4"/>
  <c r="R665" i="4" s="1"/>
  <c r="I664" i="4"/>
  <c r="B664" i="4" s="1"/>
  <c r="G664" i="4"/>
  <c r="F664" i="4"/>
  <c r="E664" i="4"/>
  <c r="D664" i="4"/>
  <c r="R664" i="4" s="1"/>
  <c r="I663" i="4"/>
  <c r="B663" i="4" s="1"/>
  <c r="G663" i="4"/>
  <c r="F663" i="4"/>
  <c r="E663" i="4"/>
  <c r="D663" i="4"/>
  <c r="R663" i="4" s="1"/>
  <c r="I662" i="4"/>
  <c r="B662" i="4" s="1"/>
  <c r="G662" i="4"/>
  <c r="F662" i="4"/>
  <c r="E662" i="4"/>
  <c r="D662" i="4"/>
  <c r="R662" i="4" s="1"/>
  <c r="I661" i="4"/>
  <c r="G661" i="4"/>
  <c r="F661" i="4"/>
  <c r="E661" i="4"/>
  <c r="D661" i="4"/>
  <c r="R661" i="4" s="1"/>
  <c r="B661" i="4"/>
  <c r="K661" i="4" s="1"/>
  <c r="I660" i="4"/>
  <c r="G660" i="4"/>
  <c r="F660" i="4"/>
  <c r="E660" i="4"/>
  <c r="D660" i="4"/>
  <c r="R660" i="4" s="1"/>
  <c r="B660" i="4"/>
  <c r="S660" i="4" s="1"/>
  <c r="I659" i="4"/>
  <c r="G659" i="4"/>
  <c r="F659" i="4"/>
  <c r="E659" i="4"/>
  <c r="D659" i="4"/>
  <c r="R659" i="4" s="1"/>
  <c r="B659" i="4"/>
  <c r="K659" i="4" s="1"/>
  <c r="I658" i="4"/>
  <c r="B658" i="4" s="1"/>
  <c r="G658" i="4"/>
  <c r="F658" i="4"/>
  <c r="E658" i="4"/>
  <c r="D658" i="4"/>
  <c r="R658" i="4" s="1"/>
  <c r="I657" i="4"/>
  <c r="B657" i="4" s="1"/>
  <c r="G657" i="4"/>
  <c r="F657" i="4"/>
  <c r="E657" i="4"/>
  <c r="D657" i="4"/>
  <c r="R657" i="4" s="1"/>
  <c r="I656" i="4"/>
  <c r="B656" i="4" s="1"/>
  <c r="G656" i="4"/>
  <c r="F656" i="4"/>
  <c r="E656" i="4"/>
  <c r="D656" i="4"/>
  <c r="R656" i="4" s="1"/>
  <c r="I655" i="4"/>
  <c r="B655" i="4" s="1"/>
  <c r="G655" i="4"/>
  <c r="F655" i="4"/>
  <c r="E655" i="4"/>
  <c r="D655" i="4"/>
  <c r="R655" i="4" s="1"/>
  <c r="I654" i="4"/>
  <c r="B654" i="4" s="1"/>
  <c r="G654" i="4"/>
  <c r="F654" i="4"/>
  <c r="E654" i="4"/>
  <c r="D654" i="4"/>
  <c r="R654" i="4" s="1"/>
  <c r="I653" i="4"/>
  <c r="B653" i="4" s="1"/>
  <c r="G653" i="4"/>
  <c r="F653" i="4"/>
  <c r="E653" i="4"/>
  <c r="D653" i="4"/>
  <c r="R653" i="4" s="1"/>
  <c r="I652" i="4"/>
  <c r="B652" i="4" s="1"/>
  <c r="G652" i="4"/>
  <c r="F652" i="4"/>
  <c r="E652" i="4"/>
  <c r="D652" i="4"/>
  <c r="R652" i="4" s="1"/>
  <c r="I651" i="4"/>
  <c r="B651" i="4" s="1"/>
  <c r="G651" i="4"/>
  <c r="F651" i="4"/>
  <c r="E651" i="4"/>
  <c r="D651" i="4"/>
  <c r="R651" i="4" s="1"/>
  <c r="I650" i="4"/>
  <c r="B650" i="4" s="1"/>
  <c r="G650" i="4"/>
  <c r="F650" i="4"/>
  <c r="E650" i="4"/>
  <c r="D650" i="4"/>
  <c r="R650" i="4" s="1"/>
  <c r="I649" i="4"/>
  <c r="G649" i="4"/>
  <c r="F649" i="4"/>
  <c r="E649" i="4"/>
  <c r="D649" i="4"/>
  <c r="R649" i="4" s="1"/>
  <c r="B649" i="4"/>
  <c r="I648" i="4"/>
  <c r="G648" i="4"/>
  <c r="F648" i="4"/>
  <c r="E648" i="4"/>
  <c r="D648" i="4"/>
  <c r="R648" i="4" s="1"/>
  <c r="B648" i="4"/>
  <c r="S648" i="4" s="1"/>
  <c r="I647" i="4"/>
  <c r="B647" i="4" s="1"/>
  <c r="G647" i="4"/>
  <c r="F647" i="4"/>
  <c r="E647" i="4"/>
  <c r="D647" i="4"/>
  <c r="R647" i="4" s="1"/>
  <c r="I646" i="4"/>
  <c r="B646" i="4" s="1"/>
  <c r="G646" i="4"/>
  <c r="F646" i="4"/>
  <c r="E646" i="4"/>
  <c r="D646" i="4"/>
  <c r="R646" i="4" s="1"/>
  <c r="I645" i="4"/>
  <c r="B645" i="4" s="1"/>
  <c r="K645" i="4" s="1"/>
  <c r="G645" i="4"/>
  <c r="F645" i="4"/>
  <c r="E645" i="4"/>
  <c r="D645" i="4"/>
  <c r="R645" i="4" s="1"/>
  <c r="I644" i="4"/>
  <c r="B644" i="4" s="1"/>
  <c r="G644" i="4"/>
  <c r="F644" i="4"/>
  <c r="E644" i="4"/>
  <c r="D644" i="4"/>
  <c r="R644" i="4" s="1"/>
  <c r="I643" i="4"/>
  <c r="B643" i="4" s="1"/>
  <c r="G643" i="4"/>
  <c r="F643" i="4"/>
  <c r="E643" i="4"/>
  <c r="D643" i="4"/>
  <c r="R643" i="4" s="1"/>
  <c r="I642" i="4"/>
  <c r="B642" i="4" s="1"/>
  <c r="G642" i="4"/>
  <c r="F642" i="4"/>
  <c r="E642" i="4"/>
  <c r="D642" i="4"/>
  <c r="R642" i="4" s="1"/>
  <c r="I641" i="4"/>
  <c r="G641" i="4"/>
  <c r="F641" i="4"/>
  <c r="E641" i="4"/>
  <c r="D641" i="4"/>
  <c r="R641" i="4" s="1"/>
  <c r="B641" i="4"/>
  <c r="I640" i="4"/>
  <c r="G640" i="4"/>
  <c r="F640" i="4"/>
  <c r="E640" i="4"/>
  <c r="D640" i="4"/>
  <c r="R640" i="4" s="1"/>
  <c r="B640" i="4"/>
  <c r="K640" i="4" s="1"/>
  <c r="I639" i="4"/>
  <c r="G639" i="4"/>
  <c r="F639" i="4"/>
  <c r="E639" i="4"/>
  <c r="D639" i="4"/>
  <c r="R639" i="4" s="1"/>
  <c r="B639" i="4"/>
  <c r="S639" i="4" s="1"/>
  <c r="I638" i="4"/>
  <c r="B638" i="4" s="1"/>
  <c r="G638" i="4"/>
  <c r="F638" i="4"/>
  <c r="E638" i="4"/>
  <c r="D638" i="4"/>
  <c r="R638" i="4" s="1"/>
  <c r="I637" i="4"/>
  <c r="B637" i="4" s="1"/>
  <c r="K637" i="4" s="1"/>
  <c r="G637" i="4"/>
  <c r="F637" i="4"/>
  <c r="E637" i="4"/>
  <c r="D637" i="4"/>
  <c r="R637" i="4" s="1"/>
  <c r="I636" i="4"/>
  <c r="B636" i="4" s="1"/>
  <c r="S636" i="4" s="1"/>
  <c r="G636" i="4"/>
  <c r="F636" i="4"/>
  <c r="E636" i="4"/>
  <c r="D636" i="4"/>
  <c r="R636" i="4" s="1"/>
  <c r="I635" i="4"/>
  <c r="B635" i="4" s="1"/>
  <c r="G635" i="4"/>
  <c r="F635" i="4"/>
  <c r="E635" i="4"/>
  <c r="D635" i="4"/>
  <c r="R635" i="4" s="1"/>
  <c r="I634" i="4"/>
  <c r="B634" i="4" s="1"/>
  <c r="S634" i="4" s="1"/>
  <c r="G634" i="4"/>
  <c r="F634" i="4"/>
  <c r="E634" i="4"/>
  <c r="D634" i="4"/>
  <c r="R634" i="4" s="1"/>
  <c r="I633" i="4"/>
  <c r="G633" i="4"/>
  <c r="F633" i="4"/>
  <c r="E633" i="4"/>
  <c r="D633" i="4"/>
  <c r="R633" i="4" s="1"/>
  <c r="B633" i="4"/>
  <c r="I632" i="4"/>
  <c r="B632" i="4" s="1"/>
  <c r="G632" i="4"/>
  <c r="F632" i="4"/>
  <c r="E632" i="4"/>
  <c r="D632" i="4"/>
  <c r="R632" i="4" s="1"/>
  <c r="I631" i="4"/>
  <c r="B631" i="4" s="1"/>
  <c r="S631" i="4" s="1"/>
  <c r="G631" i="4"/>
  <c r="F631" i="4"/>
  <c r="E631" i="4"/>
  <c r="D631" i="4"/>
  <c r="R631" i="4" s="1"/>
  <c r="I630" i="4"/>
  <c r="B630" i="4" s="1"/>
  <c r="G630" i="4"/>
  <c r="F630" i="4"/>
  <c r="E630" i="4"/>
  <c r="D630" i="4"/>
  <c r="R630" i="4" s="1"/>
  <c r="I629" i="4"/>
  <c r="B629" i="4" s="1"/>
  <c r="G629" i="4"/>
  <c r="F629" i="4"/>
  <c r="E629" i="4"/>
  <c r="D629" i="4"/>
  <c r="R629" i="4" s="1"/>
  <c r="I628" i="4"/>
  <c r="B628" i="4" s="1"/>
  <c r="G628" i="4"/>
  <c r="F628" i="4"/>
  <c r="E628" i="4"/>
  <c r="D628" i="4"/>
  <c r="R628" i="4" s="1"/>
  <c r="I627" i="4"/>
  <c r="B627" i="4" s="1"/>
  <c r="S627" i="4" s="1"/>
  <c r="G627" i="4"/>
  <c r="F627" i="4"/>
  <c r="E627" i="4"/>
  <c r="D627" i="4"/>
  <c r="R627" i="4" s="1"/>
  <c r="I626" i="4"/>
  <c r="B626" i="4" s="1"/>
  <c r="S626" i="4" s="1"/>
  <c r="G626" i="4"/>
  <c r="F626" i="4"/>
  <c r="E626" i="4"/>
  <c r="D626" i="4"/>
  <c r="R626" i="4" s="1"/>
  <c r="I625" i="4"/>
  <c r="B625" i="4" s="1"/>
  <c r="K625" i="4" s="1"/>
  <c r="G625" i="4"/>
  <c r="F625" i="4"/>
  <c r="E625" i="4"/>
  <c r="D625" i="4"/>
  <c r="R625" i="4" s="1"/>
  <c r="I624" i="4"/>
  <c r="G624" i="4"/>
  <c r="F624" i="4"/>
  <c r="E624" i="4"/>
  <c r="D624" i="4"/>
  <c r="R624" i="4" s="1"/>
  <c r="B624" i="4"/>
  <c r="S624" i="4" s="1"/>
  <c r="I623" i="4"/>
  <c r="G623" i="4"/>
  <c r="F623" i="4"/>
  <c r="E623" i="4"/>
  <c r="D623" i="4"/>
  <c r="R623" i="4" s="1"/>
  <c r="B623" i="4"/>
  <c r="S623" i="4" s="1"/>
  <c r="I622" i="4"/>
  <c r="B622" i="4" s="1"/>
  <c r="G622" i="4"/>
  <c r="F622" i="4"/>
  <c r="E622" i="4"/>
  <c r="D622" i="4"/>
  <c r="R622" i="4" s="1"/>
  <c r="I621" i="4"/>
  <c r="B621" i="4" s="1"/>
  <c r="G621" i="4"/>
  <c r="F621" i="4"/>
  <c r="E621" i="4"/>
  <c r="D621" i="4"/>
  <c r="R621" i="4" s="1"/>
  <c r="I620" i="4"/>
  <c r="B620" i="4" s="1"/>
  <c r="G620" i="4"/>
  <c r="F620" i="4"/>
  <c r="E620" i="4"/>
  <c r="D620" i="4"/>
  <c r="R620" i="4" s="1"/>
  <c r="I619" i="4"/>
  <c r="B619" i="4" s="1"/>
  <c r="S619" i="4" s="1"/>
  <c r="G619" i="4"/>
  <c r="F619" i="4"/>
  <c r="E619" i="4"/>
  <c r="D619" i="4"/>
  <c r="R619" i="4" s="1"/>
  <c r="I618" i="4"/>
  <c r="B618" i="4" s="1"/>
  <c r="G618" i="4"/>
  <c r="F618" i="4"/>
  <c r="E618" i="4"/>
  <c r="D618" i="4"/>
  <c r="R618" i="4" s="1"/>
  <c r="I617" i="4"/>
  <c r="B617" i="4" s="1"/>
  <c r="G617" i="4"/>
  <c r="F617" i="4"/>
  <c r="E617" i="4"/>
  <c r="D617" i="4"/>
  <c r="R617" i="4" s="1"/>
  <c r="I616" i="4"/>
  <c r="B616" i="4" s="1"/>
  <c r="K616" i="4" s="1"/>
  <c r="G616" i="4"/>
  <c r="F616" i="4"/>
  <c r="E616" i="4"/>
  <c r="D616" i="4"/>
  <c r="R616" i="4" s="1"/>
  <c r="I615" i="4"/>
  <c r="B615" i="4" s="1"/>
  <c r="S615" i="4" s="1"/>
  <c r="G615" i="4"/>
  <c r="F615" i="4"/>
  <c r="E615" i="4"/>
  <c r="D615" i="4"/>
  <c r="R615" i="4" s="1"/>
  <c r="I614" i="4"/>
  <c r="B614" i="4" s="1"/>
  <c r="G614" i="4"/>
  <c r="F614" i="4"/>
  <c r="E614" i="4"/>
  <c r="D614" i="4"/>
  <c r="R614" i="4" s="1"/>
  <c r="I613" i="4"/>
  <c r="B613" i="4" s="1"/>
  <c r="G613" i="4"/>
  <c r="F613" i="4"/>
  <c r="E613" i="4"/>
  <c r="D613" i="4"/>
  <c r="R613" i="4" s="1"/>
  <c r="I612" i="4"/>
  <c r="B612" i="4" s="1"/>
  <c r="G612" i="4"/>
  <c r="F612" i="4"/>
  <c r="E612" i="4"/>
  <c r="D612" i="4"/>
  <c r="R612" i="4" s="1"/>
  <c r="I611" i="4"/>
  <c r="B611" i="4" s="1"/>
  <c r="S611" i="4" s="1"/>
  <c r="G611" i="4"/>
  <c r="F611" i="4"/>
  <c r="E611" i="4"/>
  <c r="D611" i="4"/>
  <c r="R611" i="4" s="1"/>
  <c r="I610" i="4"/>
  <c r="B610" i="4" s="1"/>
  <c r="G610" i="4"/>
  <c r="F610" i="4"/>
  <c r="E610" i="4"/>
  <c r="D610" i="4"/>
  <c r="R610" i="4" s="1"/>
  <c r="I609" i="4"/>
  <c r="B609" i="4" s="1"/>
  <c r="G609" i="4"/>
  <c r="F609" i="4"/>
  <c r="E609" i="4"/>
  <c r="D609" i="4"/>
  <c r="R609" i="4" s="1"/>
  <c r="I608" i="4"/>
  <c r="B608" i="4" s="1"/>
  <c r="G608" i="4"/>
  <c r="F608" i="4"/>
  <c r="E608" i="4"/>
  <c r="D608" i="4"/>
  <c r="R608" i="4" s="1"/>
  <c r="I607" i="4"/>
  <c r="B607" i="4" s="1"/>
  <c r="S607" i="4" s="1"/>
  <c r="G607" i="4"/>
  <c r="F607" i="4"/>
  <c r="E607" i="4"/>
  <c r="D607" i="4"/>
  <c r="R607" i="4" s="1"/>
  <c r="I606" i="4"/>
  <c r="B606" i="4" s="1"/>
  <c r="G606" i="4"/>
  <c r="F606" i="4"/>
  <c r="E606" i="4"/>
  <c r="D606" i="4"/>
  <c r="R606" i="4" s="1"/>
  <c r="I605" i="4"/>
  <c r="B605" i="4" s="1"/>
  <c r="G605" i="4"/>
  <c r="F605" i="4"/>
  <c r="E605" i="4"/>
  <c r="D605" i="4"/>
  <c r="R605" i="4" s="1"/>
  <c r="I604" i="4"/>
  <c r="G604" i="4"/>
  <c r="F604" i="4"/>
  <c r="E604" i="4"/>
  <c r="D604" i="4"/>
  <c r="R604" i="4" s="1"/>
  <c r="B604" i="4"/>
  <c r="I603" i="4"/>
  <c r="G603" i="4"/>
  <c r="F603" i="4"/>
  <c r="E603" i="4"/>
  <c r="D603" i="4"/>
  <c r="R603" i="4" s="1"/>
  <c r="B603" i="4"/>
  <c r="S603" i="4" s="1"/>
  <c r="I602" i="4"/>
  <c r="B602" i="4" s="1"/>
  <c r="K602" i="4" s="1"/>
  <c r="G602" i="4"/>
  <c r="F602" i="4"/>
  <c r="E602" i="4"/>
  <c r="D602" i="4"/>
  <c r="R602" i="4" s="1"/>
  <c r="I601" i="4"/>
  <c r="B601" i="4" s="1"/>
  <c r="G601" i="4"/>
  <c r="F601" i="4"/>
  <c r="E601" i="4"/>
  <c r="D601" i="4"/>
  <c r="R601" i="4" s="1"/>
  <c r="I600" i="4"/>
  <c r="B600" i="4" s="1"/>
  <c r="K600" i="4" s="1"/>
  <c r="G600" i="4"/>
  <c r="F600" i="4"/>
  <c r="E600" i="4"/>
  <c r="D600" i="4"/>
  <c r="R600" i="4" s="1"/>
  <c r="I599" i="4"/>
  <c r="B599" i="4" s="1"/>
  <c r="S599" i="4" s="1"/>
  <c r="G599" i="4"/>
  <c r="F599" i="4"/>
  <c r="E599" i="4"/>
  <c r="D599" i="4"/>
  <c r="R599" i="4" s="1"/>
  <c r="I598" i="4"/>
  <c r="B598" i="4" s="1"/>
  <c r="G598" i="4"/>
  <c r="F598" i="4"/>
  <c r="E598" i="4"/>
  <c r="D598" i="4"/>
  <c r="R598" i="4" s="1"/>
  <c r="I597" i="4"/>
  <c r="B597" i="4" s="1"/>
  <c r="G597" i="4"/>
  <c r="F597" i="4"/>
  <c r="E597" i="4"/>
  <c r="D597" i="4"/>
  <c r="R597" i="4" s="1"/>
  <c r="I596" i="4"/>
  <c r="B596" i="4" s="1"/>
  <c r="G596" i="4"/>
  <c r="F596" i="4"/>
  <c r="E596" i="4"/>
  <c r="D596" i="4"/>
  <c r="R596" i="4" s="1"/>
  <c r="I595" i="4"/>
  <c r="G595" i="4"/>
  <c r="F595" i="4"/>
  <c r="E595" i="4"/>
  <c r="D595" i="4"/>
  <c r="R595" i="4" s="1"/>
  <c r="B595" i="4"/>
  <c r="S595" i="4" s="1"/>
  <c r="I594" i="4"/>
  <c r="B594" i="4" s="1"/>
  <c r="K594" i="4" s="1"/>
  <c r="G594" i="4"/>
  <c r="F594" i="4"/>
  <c r="E594" i="4"/>
  <c r="D594" i="4"/>
  <c r="R594" i="4" s="1"/>
  <c r="I593" i="4"/>
  <c r="B593" i="4" s="1"/>
  <c r="G593" i="4"/>
  <c r="F593" i="4"/>
  <c r="E593" i="4"/>
  <c r="D593" i="4"/>
  <c r="R593" i="4" s="1"/>
  <c r="I592" i="4"/>
  <c r="B592" i="4" s="1"/>
  <c r="K592" i="4" s="1"/>
  <c r="G592" i="4"/>
  <c r="F592" i="4"/>
  <c r="E592" i="4"/>
  <c r="D592" i="4"/>
  <c r="R592" i="4" s="1"/>
  <c r="I591" i="4"/>
  <c r="B591" i="4" s="1"/>
  <c r="G591" i="4"/>
  <c r="F591" i="4"/>
  <c r="E591" i="4"/>
  <c r="D591" i="4"/>
  <c r="R591" i="4" s="1"/>
  <c r="I590" i="4"/>
  <c r="B590" i="4" s="1"/>
  <c r="G590" i="4"/>
  <c r="F590" i="4"/>
  <c r="E590" i="4"/>
  <c r="D590" i="4"/>
  <c r="R590" i="4" s="1"/>
  <c r="I589" i="4"/>
  <c r="B589" i="4" s="1"/>
  <c r="G589" i="4"/>
  <c r="F589" i="4"/>
  <c r="E589" i="4"/>
  <c r="D589" i="4"/>
  <c r="R589" i="4" s="1"/>
  <c r="I588" i="4"/>
  <c r="B588" i="4" s="1"/>
  <c r="G588" i="4"/>
  <c r="F588" i="4"/>
  <c r="E588" i="4"/>
  <c r="D588" i="4"/>
  <c r="R588" i="4" s="1"/>
  <c r="I587" i="4"/>
  <c r="B587" i="4" s="1"/>
  <c r="S587" i="4" s="1"/>
  <c r="G587" i="4"/>
  <c r="F587" i="4"/>
  <c r="E587" i="4"/>
  <c r="D587" i="4"/>
  <c r="R587" i="4" s="1"/>
  <c r="I586" i="4"/>
  <c r="B586" i="4" s="1"/>
  <c r="K586" i="4" s="1"/>
  <c r="G586" i="4"/>
  <c r="F586" i="4"/>
  <c r="E586" i="4"/>
  <c r="D586" i="4"/>
  <c r="R586" i="4" s="1"/>
  <c r="I585" i="4"/>
  <c r="B585" i="4" s="1"/>
  <c r="G585" i="4"/>
  <c r="F585" i="4"/>
  <c r="E585" i="4"/>
  <c r="D585" i="4"/>
  <c r="R585" i="4" s="1"/>
  <c r="I584" i="4"/>
  <c r="B584" i="4" s="1"/>
  <c r="K584" i="4" s="1"/>
  <c r="G584" i="4"/>
  <c r="F584" i="4"/>
  <c r="E584" i="4"/>
  <c r="D584" i="4"/>
  <c r="R584" i="4" s="1"/>
  <c r="I583" i="4"/>
  <c r="B583" i="4" s="1"/>
  <c r="G583" i="4"/>
  <c r="F583" i="4"/>
  <c r="E583" i="4"/>
  <c r="D583" i="4"/>
  <c r="R583" i="4" s="1"/>
  <c r="I582" i="4"/>
  <c r="B582" i="4" s="1"/>
  <c r="G582" i="4"/>
  <c r="F582" i="4"/>
  <c r="E582" i="4"/>
  <c r="D582" i="4"/>
  <c r="R582" i="4" s="1"/>
  <c r="I581" i="4"/>
  <c r="B581" i="4" s="1"/>
  <c r="G581" i="4"/>
  <c r="F581" i="4"/>
  <c r="E581" i="4"/>
  <c r="D581" i="4"/>
  <c r="R581" i="4" s="1"/>
  <c r="I580" i="4"/>
  <c r="G580" i="4"/>
  <c r="F580" i="4"/>
  <c r="E580" i="4"/>
  <c r="D580" i="4"/>
  <c r="R580" i="4" s="1"/>
  <c r="B580" i="4"/>
  <c r="I579" i="4"/>
  <c r="B579" i="4" s="1"/>
  <c r="G579" i="4"/>
  <c r="F579" i="4"/>
  <c r="E579" i="4"/>
  <c r="D579" i="4"/>
  <c r="R579" i="4" s="1"/>
  <c r="I578" i="4"/>
  <c r="B578" i="4" s="1"/>
  <c r="K578" i="4" s="1"/>
  <c r="G578" i="4"/>
  <c r="F578" i="4"/>
  <c r="E578" i="4"/>
  <c r="D578" i="4"/>
  <c r="R578" i="4" s="1"/>
  <c r="I577" i="4"/>
  <c r="B577" i="4" s="1"/>
  <c r="G577" i="4"/>
  <c r="F577" i="4"/>
  <c r="E577" i="4"/>
  <c r="D577" i="4"/>
  <c r="R577" i="4" s="1"/>
  <c r="I576" i="4"/>
  <c r="B576" i="4" s="1"/>
  <c r="G576" i="4"/>
  <c r="F576" i="4"/>
  <c r="E576" i="4"/>
  <c r="D576" i="4"/>
  <c r="R576" i="4" s="1"/>
  <c r="I575" i="4"/>
  <c r="B575" i="4" s="1"/>
  <c r="S575" i="4" s="1"/>
  <c r="G575" i="4"/>
  <c r="F575" i="4"/>
  <c r="E575" i="4"/>
  <c r="D575" i="4"/>
  <c r="R575" i="4" s="1"/>
  <c r="I574" i="4"/>
  <c r="B574" i="4" s="1"/>
  <c r="S574" i="4" s="1"/>
  <c r="G574" i="4"/>
  <c r="F574" i="4"/>
  <c r="E574" i="4"/>
  <c r="D574" i="4"/>
  <c r="R574" i="4" s="1"/>
  <c r="I573" i="4"/>
  <c r="B573" i="4" s="1"/>
  <c r="S573" i="4" s="1"/>
  <c r="G573" i="4"/>
  <c r="F573" i="4"/>
  <c r="E573" i="4"/>
  <c r="D573" i="4"/>
  <c r="R573" i="4" s="1"/>
  <c r="I572" i="4"/>
  <c r="B572" i="4" s="1"/>
  <c r="G572" i="4"/>
  <c r="F572" i="4"/>
  <c r="E572" i="4"/>
  <c r="D572" i="4"/>
  <c r="R572" i="4" s="1"/>
  <c r="I571" i="4"/>
  <c r="B571" i="4" s="1"/>
  <c r="G571" i="4"/>
  <c r="F571" i="4"/>
  <c r="E571" i="4"/>
  <c r="D571" i="4"/>
  <c r="R571" i="4" s="1"/>
  <c r="I570" i="4"/>
  <c r="B570" i="4" s="1"/>
  <c r="G570" i="4"/>
  <c r="F570" i="4"/>
  <c r="E570" i="4"/>
  <c r="D570" i="4"/>
  <c r="R570" i="4" s="1"/>
  <c r="I569" i="4"/>
  <c r="B569" i="4" s="1"/>
  <c r="G569" i="4"/>
  <c r="F569" i="4"/>
  <c r="E569" i="4"/>
  <c r="D569" i="4"/>
  <c r="R569" i="4" s="1"/>
  <c r="I568" i="4"/>
  <c r="B568" i="4" s="1"/>
  <c r="G568" i="4"/>
  <c r="F568" i="4"/>
  <c r="E568" i="4"/>
  <c r="D568" i="4"/>
  <c r="R568" i="4" s="1"/>
  <c r="I567" i="4"/>
  <c r="B567" i="4" s="1"/>
  <c r="G567" i="4"/>
  <c r="F567" i="4"/>
  <c r="E567" i="4"/>
  <c r="D567" i="4"/>
  <c r="R567" i="4" s="1"/>
  <c r="I566" i="4"/>
  <c r="B566" i="4" s="1"/>
  <c r="G566" i="4"/>
  <c r="F566" i="4"/>
  <c r="E566" i="4"/>
  <c r="D566" i="4"/>
  <c r="R566" i="4" s="1"/>
  <c r="I565" i="4"/>
  <c r="B565" i="4" s="1"/>
  <c r="G565" i="4"/>
  <c r="F565" i="4"/>
  <c r="E565" i="4"/>
  <c r="D565" i="4"/>
  <c r="R565" i="4" s="1"/>
  <c r="I564" i="4"/>
  <c r="B564" i="4" s="1"/>
  <c r="G564" i="4"/>
  <c r="F564" i="4"/>
  <c r="E564" i="4"/>
  <c r="D564" i="4"/>
  <c r="R564" i="4" s="1"/>
  <c r="I563" i="4"/>
  <c r="B563" i="4" s="1"/>
  <c r="G563" i="4"/>
  <c r="F563" i="4"/>
  <c r="E563" i="4"/>
  <c r="D563" i="4"/>
  <c r="R563" i="4" s="1"/>
  <c r="I562" i="4"/>
  <c r="B562" i="4" s="1"/>
  <c r="G562" i="4"/>
  <c r="F562" i="4"/>
  <c r="E562" i="4"/>
  <c r="D562" i="4"/>
  <c r="R562" i="4" s="1"/>
  <c r="I561" i="4"/>
  <c r="B561" i="4" s="1"/>
  <c r="G561" i="4"/>
  <c r="F561" i="4"/>
  <c r="E561" i="4"/>
  <c r="D561" i="4"/>
  <c r="R561" i="4" s="1"/>
  <c r="I560" i="4"/>
  <c r="B560" i="4" s="1"/>
  <c r="S560" i="4" s="1"/>
  <c r="G560" i="4"/>
  <c r="F560" i="4"/>
  <c r="E560" i="4"/>
  <c r="D560" i="4"/>
  <c r="R560" i="4" s="1"/>
  <c r="I559" i="4"/>
  <c r="B559" i="4" s="1"/>
  <c r="K559" i="4" s="1"/>
  <c r="G559" i="4"/>
  <c r="F559" i="4"/>
  <c r="E559" i="4"/>
  <c r="D559" i="4"/>
  <c r="R559" i="4" s="1"/>
  <c r="I558" i="4"/>
  <c r="B558" i="4" s="1"/>
  <c r="G558" i="4"/>
  <c r="F558" i="4"/>
  <c r="E558" i="4"/>
  <c r="D558" i="4"/>
  <c r="R558" i="4" s="1"/>
  <c r="I557" i="4"/>
  <c r="B557" i="4" s="1"/>
  <c r="G557" i="4"/>
  <c r="F557" i="4"/>
  <c r="E557" i="4"/>
  <c r="D557" i="4"/>
  <c r="R557" i="4" s="1"/>
  <c r="I556" i="4"/>
  <c r="B556" i="4" s="1"/>
  <c r="G556" i="4"/>
  <c r="F556" i="4"/>
  <c r="E556" i="4"/>
  <c r="D556" i="4"/>
  <c r="R556" i="4" s="1"/>
  <c r="I555" i="4"/>
  <c r="B555" i="4" s="1"/>
  <c r="G555" i="4"/>
  <c r="F555" i="4"/>
  <c r="E555" i="4"/>
  <c r="D555" i="4"/>
  <c r="R555" i="4" s="1"/>
  <c r="I554" i="4"/>
  <c r="B554" i="4" s="1"/>
  <c r="K554" i="4" s="1"/>
  <c r="G554" i="4"/>
  <c r="F554" i="4"/>
  <c r="E554" i="4"/>
  <c r="D554" i="4"/>
  <c r="R554" i="4" s="1"/>
  <c r="I553" i="4"/>
  <c r="B553" i="4" s="1"/>
  <c r="S553" i="4" s="1"/>
  <c r="G553" i="4"/>
  <c r="F553" i="4"/>
  <c r="E553" i="4"/>
  <c r="D553" i="4"/>
  <c r="R553" i="4" s="1"/>
  <c r="I552" i="4"/>
  <c r="B552" i="4" s="1"/>
  <c r="G552" i="4"/>
  <c r="F552" i="4"/>
  <c r="E552" i="4"/>
  <c r="D552" i="4"/>
  <c r="R552" i="4" s="1"/>
  <c r="I551" i="4"/>
  <c r="B551" i="4" s="1"/>
  <c r="G551" i="4"/>
  <c r="F551" i="4"/>
  <c r="E551" i="4"/>
  <c r="D551" i="4"/>
  <c r="R551" i="4" s="1"/>
  <c r="I550" i="4"/>
  <c r="B550" i="4" s="1"/>
  <c r="G550" i="4"/>
  <c r="F550" i="4"/>
  <c r="E550" i="4"/>
  <c r="D550" i="4"/>
  <c r="R550" i="4" s="1"/>
  <c r="I549" i="4"/>
  <c r="B549" i="4" s="1"/>
  <c r="G549" i="4"/>
  <c r="F549" i="4"/>
  <c r="E549" i="4"/>
  <c r="D549" i="4"/>
  <c r="R549" i="4" s="1"/>
  <c r="I548" i="4"/>
  <c r="G548" i="4"/>
  <c r="F548" i="4"/>
  <c r="E548" i="4"/>
  <c r="D548" i="4"/>
  <c r="R548" i="4" s="1"/>
  <c r="B548" i="4"/>
  <c r="I547" i="4"/>
  <c r="B547" i="4" s="1"/>
  <c r="G547" i="4"/>
  <c r="F547" i="4"/>
  <c r="E547" i="4"/>
  <c r="D547" i="4"/>
  <c r="R547" i="4" s="1"/>
  <c r="I546" i="4"/>
  <c r="B546" i="4" s="1"/>
  <c r="G546" i="4"/>
  <c r="F546" i="4"/>
  <c r="E546" i="4"/>
  <c r="D546" i="4"/>
  <c r="R546" i="4" s="1"/>
  <c r="I545" i="4"/>
  <c r="B545" i="4" s="1"/>
  <c r="S545" i="4" s="1"/>
  <c r="G545" i="4"/>
  <c r="F545" i="4"/>
  <c r="E545" i="4"/>
  <c r="D545" i="4"/>
  <c r="R545" i="4" s="1"/>
  <c r="I544" i="4"/>
  <c r="B544" i="4" s="1"/>
  <c r="G544" i="4"/>
  <c r="F544" i="4"/>
  <c r="E544" i="4"/>
  <c r="D544" i="4"/>
  <c r="R544" i="4" s="1"/>
  <c r="I543" i="4"/>
  <c r="B543" i="4" s="1"/>
  <c r="G543" i="4"/>
  <c r="F543" i="4"/>
  <c r="E543" i="4"/>
  <c r="D543" i="4"/>
  <c r="R543" i="4" s="1"/>
  <c r="I542" i="4"/>
  <c r="B542" i="4" s="1"/>
  <c r="G542" i="4"/>
  <c r="F542" i="4"/>
  <c r="E542" i="4"/>
  <c r="D542" i="4"/>
  <c r="R542" i="4" s="1"/>
  <c r="I541" i="4"/>
  <c r="B541" i="4" s="1"/>
  <c r="G541" i="4"/>
  <c r="F541" i="4"/>
  <c r="E541" i="4"/>
  <c r="D541" i="4"/>
  <c r="R541" i="4" s="1"/>
  <c r="I540" i="4"/>
  <c r="B540" i="4" s="1"/>
  <c r="G540" i="4"/>
  <c r="F540" i="4"/>
  <c r="E540" i="4"/>
  <c r="D540" i="4"/>
  <c r="R540" i="4" s="1"/>
  <c r="I539" i="4"/>
  <c r="B539" i="4" s="1"/>
  <c r="G539" i="4"/>
  <c r="F539" i="4"/>
  <c r="E539" i="4"/>
  <c r="D539" i="4"/>
  <c r="R539" i="4" s="1"/>
  <c r="I538" i="4"/>
  <c r="B538" i="4" s="1"/>
  <c r="K538" i="4" s="1"/>
  <c r="G538" i="4"/>
  <c r="F538" i="4"/>
  <c r="E538" i="4"/>
  <c r="D538" i="4"/>
  <c r="R538" i="4" s="1"/>
  <c r="I537" i="4"/>
  <c r="B537" i="4" s="1"/>
  <c r="S537" i="4" s="1"/>
  <c r="G537" i="4"/>
  <c r="F537" i="4"/>
  <c r="E537" i="4"/>
  <c r="D537" i="4"/>
  <c r="R537" i="4" s="1"/>
  <c r="I536" i="4"/>
  <c r="B536" i="4" s="1"/>
  <c r="S536" i="4" s="1"/>
  <c r="G536" i="4"/>
  <c r="F536" i="4"/>
  <c r="E536" i="4"/>
  <c r="D536" i="4"/>
  <c r="R536" i="4" s="1"/>
  <c r="I535" i="4"/>
  <c r="B535" i="4" s="1"/>
  <c r="G535" i="4"/>
  <c r="F535" i="4"/>
  <c r="E535" i="4"/>
  <c r="D535" i="4"/>
  <c r="R535" i="4" s="1"/>
  <c r="I534" i="4"/>
  <c r="B534" i="4" s="1"/>
  <c r="G534" i="4"/>
  <c r="F534" i="4"/>
  <c r="E534" i="4"/>
  <c r="D534" i="4"/>
  <c r="R534" i="4" s="1"/>
  <c r="I533" i="4"/>
  <c r="B533" i="4" s="1"/>
  <c r="G533" i="4"/>
  <c r="F533" i="4"/>
  <c r="E533" i="4"/>
  <c r="D533" i="4"/>
  <c r="R533" i="4" s="1"/>
  <c r="I532" i="4"/>
  <c r="G532" i="4"/>
  <c r="F532" i="4"/>
  <c r="E532" i="4"/>
  <c r="D532" i="4"/>
  <c r="R532" i="4" s="1"/>
  <c r="B532" i="4"/>
  <c r="K532" i="4" s="1"/>
  <c r="I531" i="4"/>
  <c r="B531" i="4" s="1"/>
  <c r="G531" i="4"/>
  <c r="F531" i="4"/>
  <c r="E531" i="4"/>
  <c r="D531" i="4"/>
  <c r="R531" i="4" s="1"/>
  <c r="I530" i="4"/>
  <c r="B530" i="4" s="1"/>
  <c r="K530" i="4" s="1"/>
  <c r="G530" i="4"/>
  <c r="F530" i="4"/>
  <c r="E530" i="4"/>
  <c r="D530" i="4"/>
  <c r="R530" i="4" s="1"/>
  <c r="I529" i="4"/>
  <c r="B529" i="4" s="1"/>
  <c r="S529" i="4" s="1"/>
  <c r="G529" i="4"/>
  <c r="F529" i="4"/>
  <c r="E529" i="4"/>
  <c r="D529" i="4"/>
  <c r="R529" i="4" s="1"/>
  <c r="I528" i="4"/>
  <c r="G528" i="4"/>
  <c r="F528" i="4"/>
  <c r="E528" i="4"/>
  <c r="D528" i="4"/>
  <c r="R528" i="4" s="1"/>
  <c r="B528" i="4"/>
  <c r="S528" i="4" s="1"/>
  <c r="I527" i="4"/>
  <c r="B527" i="4" s="1"/>
  <c r="G527" i="4"/>
  <c r="F527" i="4"/>
  <c r="E527" i="4"/>
  <c r="D527" i="4"/>
  <c r="R527" i="4" s="1"/>
  <c r="I526" i="4"/>
  <c r="B526" i="4" s="1"/>
  <c r="G526" i="4"/>
  <c r="F526" i="4"/>
  <c r="E526" i="4"/>
  <c r="D526" i="4"/>
  <c r="R526" i="4" s="1"/>
  <c r="I525" i="4"/>
  <c r="B525" i="4" s="1"/>
  <c r="G525" i="4"/>
  <c r="F525" i="4"/>
  <c r="E525" i="4"/>
  <c r="D525" i="4"/>
  <c r="R525" i="4" s="1"/>
  <c r="I524" i="4"/>
  <c r="G524" i="4"/>
  <c r="F524" i="4"/>
  <c r="E524" i="4"/>
  <c r="D524" i="4"/>
  <c r="R524" i="4" s="1"/>
  <c r="B524" i="4"/>
  <c r="K524" i="4" s="1"/>
  <c r="I523" i="4"/>
  <c r="B523" i="4" s="1"/>
  <c r="G523" i="4"/>
  <c r="F523" i="4"/>
  <c r="E523" i="4"/>
  <c r="D523" i="4"/>
  <c r="R523" i="4" s="1"/>
  <c r="I522" i="4"/>
  <c r="B522" i="4" s="1"/>
  <c r="K522" i="4" s="1"/>
  <c r="G522" i="4"/>
  <c r="F522" i="4"/>
  <c r="E522" i="4"/>
  <c r="D522" i="4"/>
  <c r="R522" i="4" s="1"/>
  <c r="I521" i="4"/>
  <c r="B521" i="4" s="1"/>
  <c r="S521" i="4" s="1"/>
  <c r="G521" i="4"/>
  <c r="F521" i="4"/>
  <c r="E521" i="4"/>
  <c r="D521" i="4"/>
  <c r="R521" i="4" s="1"/>
  <c r="I520" i="4"/>
  <c r="B520" i="4" s="1"/>
  <c r="S520" i="4" s="1"/>
  <c r="G520" i="4"/>
  <c r="F520" i="4"/>
  <c r="E520" i="4"/>
  <c r="D520" i="4"/>
  <c r="R520" i="4" s="1"/>
  <c r="I519" i="4"/>
  <c r="B519" i="4" s="1"/>
  <c r="G519" i="4"/>
  <c r="F519" i="4"/>
  <c r="E519" i="4"/>
  <c r="D519" i="4"/>
  <c r="R519" i="4" s="1"/>
  <c r="I518" i="4"/>
  <c r="B518" i="4" s="1"/>
  <c r="G518" i="4"/>
  <c r="F518" i="4"/>
  <c r="E518" i="4"/>
  <c r="D518" i="4"/>
  <c r="R518" i="4" s="1"/>
  <c r="I517" i="4"/>
  <c r="B517" i="4" s="1"/>
  <c r="G517" i="4"/>
  <c r="F517" i="4"/>
  <c r="E517" i="4"/>
  <c r="D517" i="4"/>
  <c r="R517" i="4" s="1"/>
  <c r="I516" i="4"/>
  <c r="G516" i="4"/>
  <c r="F516" i="4"/>
  <c r="E516" i="4"/>
  <c r="D516" i="4"/>
  <c r="R516" i="4" s="1"/>
  <c r="B516" i="4"/>
  <c r="I515" i="4"/>
  <c r="B515" i="4" s="1"/>
  <c r="G515" i="4"/>
  <c r="F515" i="4"/>
  <c r="E515" i="4"/>
  <c r="D515" i="4"/>
  <c r="R515" i="4" s="1"/>
  <c r="I514" i="4"/>
  <c r="B514" i="4" s="1"/>
  <c r="K514" i="4" s="1"/>
  <c r="G514" i="4"/>
  <c r="F514" i="4"/>
  <c r="E514" i="4"/>
  <c r="D514" i="4"/>
  <c r="R514" i="4" s="1"/>
  <c r="I513" i="4"/>
  <c r="B513" i="4" s="1"/>
  <c r="G513" i="4"/>
  <c r="F513" i="4"/>
  <c r="E513" i="4"/>
  <c r="D513" i="4"/>
  <c r="R513" i="4" s="1"/>
  <c r="I512" i="4"/>
  <c r="G512" i="4"/>
  <c r="F512" i="4"/>
  <c r="E512" i="4"/>
  <c r="D512" i="4"/>
  <c r="R512" i="4" s="1"/>
  <c r="B512" i="4"/>
  <c r="S512" i="4" s="1"/>
  <c r="I511" i="4"/>
  <c r="B511" i="4" s="1"/>
  <c r="G511" i="4"/>
  <c r="F511" i="4"/>
  <c r="E511" i="4"/>
  <c r="D511" i="4"/>
  <c r="R511" i="4" s="1"/>
  <c r="I510" i="4"/>
  <c r="B510" i="4" s="1"/>
  <c r="G510" i="4"/>
  <c r="F510" i="4"/>
  <c r="E510" i="4"/>
  <c r="D510" i="4"/>
  <c r="R510" i="4" s="1"/>
  <c r="I509" i="4"/>
  <c r="B509" i="4" s="1"/>
  <c r="G509" i="4"/>
  <c r="F509" i="4"/>
  <c r="E509" i="4"/>
  <c r="D509" i="4"/>
  <c r="R509" i="4" s="1"/>
  <c r="I508" i="4"/>
  <c r="B508" i="4" s="1"/>
  <c r="G508" i="4"/>
  <c r="F508" i="4"/>
  <c r="E508" i="4"/>
  <c r="D508" i="4"/>
  <c r="R508" i="4" s="1"/>
  <c r="I507" i="4"/>
  <c r="B507" i="4" s="1"/>
  <c r="G507" i="4"/>
  <c r="F507" i="4"/>
  <c r="E507" i="4"/>
  <c r="D507" i="4"/>
  <c r="R507" i="4" s="1"/>
  <c r="I506" i="4"/>
  <c r="B506" i="4" s="1"/>
  <c r="K506" i="4" s="1"/>
  <c r="G506" i="4"/>
  <c r="F506" i="4"/>
  <c r="E506" i="4"/>
  <c r="D506" i="4"/>
  <c r="R506" i="4" s="1"/>
  <c r="I505" i="4"/>
  <c r="B505" i="4" s="1"/>
  <c r="S505" i="4" s="1"/>
  <c r="G505" i="4"/>
  <c r="F505" i="4"/>
  <c r="E505" i="4"/>
  <c r="D505" i="4"/>
  <c r="R505" i="4" s="1"/>
  <c r="I504" i="4"/>
  <c r="G504" i="4"/>
  <c r="F504" i="4"/>
  <c r="E504" i="4"/>
  <c r="D504" i="4"/>
  <c r="R504" i="4" s="1"/>
  <c r="B504" i="4"/>
  <c r="S504" i="4" s="1"/>
  <c r="I503" i="4"/>
  <c r="B503" i="4" s="1"/>
  <c r="G503" i="4"/>
  <c r="F503" i="4"/>
  <c r="E503" i="4"/>
  <c r="D503" i="4"/>
  <c r="R503" i="4" s="1"/>
  <c r="I502" i="4"/>
  <c r="B502" i="4" s="1"/>
  <c r="G502" i="4"/>
  <c r="F502" i="4"/>
  <c r="E502" i="4"/>
  <c r="D502" i="4"/>
  <c r="R502" i="4" s="1"/>
  <c r="I501" i="4"/>
  <c r="B501" i="4" s="1"/>
  <c r="G501" i="4"/>
  <c r="F501" i="4"/>
  <c r="E501" i="4"/>
  <c r="D501" i="4"/>
  <c r="R501" i="4" s="1"/>
  <c r="I500" i="4"/>
  <c r="B500" i="4" s="1"/>
  <c r="K500" i="4" s="1"/>
  <c r="G500" i="4"/>
  <c r="F500" i="4"/>
  <c r="E500" i="4"/>
  <c r="D500" i="4"/>
  <c r="R500" i="4" s="1"/>
  <c r="I499" i="4"/>
  <c r="B499" i="4" s="1"/>
  <c r="G499" i="4"/>
  <c r="F499" i="4"/>
  <c r="E499" i="4"/>
  <c r="D499" i="4"/>
  <c r="R499" i="4" s="1"/>
  <c r="I498" i="4"/>
  <c r="B498" i="4" s="1"/>
  <c r="K498" i="4" s="1"/>
  <c r="G498" i="4"/>
  <c r="F498" i="4"/>
  <c r="E498" i="4"/>
  <c r="D498" i="4"/>
  <c r="R498" i="4" s="1"/>
  <c r="I497" i="4"/>
  <c r="B497" i="4" s="1"/>
  <c r="S497" i="4" s="1"/>
  <c r="G497" i="4"/>
  <c r="F497" i="4"/>
  <c r="E497" i="4"/>
  <c r="D497" i="4"/>
  <c r="R497" i="4" s="1"/>
  <c r="I496" i="4"/>
  <c r="B496" i="4" s="1"/>
  <c r="S496" i="4" s="1"/>
  <c r="G496" i="4"/>
  <c r="F496" i="4"/>
  <c r="E496" i="4"/>
  <c r="D496" i="4"/>
  <c r="R496" i="4" s="1"/>
  <c r="I495" i="4"/>
  <c r="B495" i="4" s="1"/>
  <c r="G495" i="4"/>
  <c r="F495" i="4"/>
  <c r="E495" i="4"/>
  <c r="D495" i="4"/>
  <c r="R495" i="4" s="1"/>
  <c r="I494" i="4"/>
  <c r="B494" i="4" s="1"/>
  <c r="G494" i="4"/>
  <c r="F494" i="4"/>
  <c r="E494" i="4"/>
  <c r="D494" i="4"/>
  <c r="R494" i="4" s="1"/>
  <c r="I493" i="4"/>
  <c r="B493" i="4" s="1"/>
  <c r="G493" i="4"/>
  <c r="F493" i="4"/>
  <c r="E493" i="4"/>
  <c r="D493" i="4"/>
  <c r="R493" i="4" s="1"/>
  <c r="I492" i="4"/>
  <c r="G492" i="4"/>
  <c r="F492" i="4"/>
  <c r="E492" i="4"/>
  <c r="D492" i="4"/>
  <c r="R492" i="4" s="1"/>
  <c r="B492" i="4"/>
  <c r="K492" i="4" s="1"/>
  <c r="I491" i="4"/>
  <c r="B491" i="4" s="1"/>
  <c r="G491" i="4"/>
  <c r="F491" i="4"/>
  <c r="E491" i="4"/>
  <c r="D491" i="4"/>
  <c r="R491" i="4" s="1"/>
  <c r="I490" i="4"/>
  <c r="B490" i="4" s="1"/>
  <c r="G490" i="4"/>
  <c r="F490" i="4"/>
  <c r="E490" i="4"/>
  <c r="D490" i="4"/>
  <c r="R490" i="4" s="1"/>
  <c r="I489" i="4"/>
  <c r="B489" i="4" s="1"/>
  <c r="S489" i="4" s="1"/>
  <c r="G489" i="4"/>
  <c r="F489" i="4"/>
  <c r="E489" i="4"/>
  <c r="D489" i="4"/>
  <c r="R489" i="4" s="1"/>
  <c r="I488" i="4"/>
  <c r="G488" i="4"/>
  <c r="F488" i="4"/>
  <c r="E488" i="4"/>
  <c r="D488" i="4"/>
  <c r="R488" i="4" s="1"/>
  <c r="B488" i="4"/>
  <c r="S488" i="4" s="1"/>
  <c r="I487" i="4"/>
  <c r="B487" i="4" s="1"/>
  <c r="G487" i="4"/>
  <c r="F487" i="4"/>
  <c r="E487" i="4"/>
  <c r="D487" i="4"/>
  <c r="R487" i="4" s="1"/>
  <c r="I486" i="4"/>
  <c r="B486" i="4" s="1"/>
  <c r="G486" i="4"/>
  <c r="F486" i="4"/>
  <c r="E486" i="4"/>
  <c r="D486" i="4"/>
  <c r="R486" i="4" s="1"/>
  <c r="I485" i="4"/>
  <c r="B485" i="4" s="1"/>
  <c r="G485" i="4"/>
  <c r="F485" i="4"/>
  <c r="E485" i="4"/>
  <c r="D485" i="4"/>
  <c r="R485" i="4" s="1"/>
  <c r="I484" i="4"/>
  <c r="G484" i="4"/>
  <c r="F484" i="4"/>
  <c r="E484" i="4"/>
  <c r="D484" i="4"/>
  <c r="R484" i="4" s="1"/>
  <c r="B484" i="4"/>
  <c r="K484" i="4" s="1"/>
  <c r="I483" i="4"/>
  <c r="B483" i="4" s="1"/>
  <c r="G483" i="4"/>
  <c r="F483" i="4"/>
  <c r="E483" i="4"/>
  <c r="D483" i="4"/>
  <c r="R483" i="4" s="1"/>
  <c r="I482" i="4"/>
  <c r="B482" i="4" s="1"/>
  <c r="K482" i="4" s="1"/>
  <c r="G482" i="4"/>
  <c r="F482" i="4"/>
  <c r="E482" i="4"/>
  <c r="D482" i="4"/>
  <c r="R482" i="4" s="1"/>
  <c r="I481" i="4"/>
  <c r="B481" i="4" s="1"/>
  <c r="S481" i="4" s="1"/>
  <c r="G481" i="4"/>
  <c r="F481" i="4"/>
  <c r="E481" i="4"/>
  <c r="D481" i="4"/>
  <c r="R481" i="4" s="1"/>
  <c r="I480" i="4"/>
  <c r="G480" i="4"/>
  <c r="F480" i="4"/>
  <c r="E480" i="4"/>
  <c r="D480" i="4"/>
  <c r="R480" i="4" s="1"/>
  <c r="B480" i="4"/>
  <c r="S480" i="4" s="1"/>
  <c r="I479" i="4"/>
  <c r="B479" i="4" s="1"/>
  <c r="G479" i="4"/>
  <c r="F479" i="4"/>
  <c r="E479" i="4"/>
  <c r="D479" i="4"/>
  <c r="R479" i="4" s="1"/>
  <c r="I478" i="4"/>
  <c r="B478" i="4" s="1"/>
  <c r="G478" i="4"/>
  <c r="F478" i="4"/>
  <c r="E478" i="4"/>
  <c r="D478" i="4"/>
  <c r="R478" i="4" s="1"/>
  <c r="I477" i="4"/>
  <c r="B477" i="4" s="1"/>
  <c r="G477" i="4"/>
  <c r="F477" i="4"/>
  <c r="E477" i="4"/>
  <c r="D477" i="4"/>
  <c r="R477" i="4" s="1"/>
  <c r="I476" i="4"/>
  <c r="G476" i="4"/>
  <c r="F476" i="4"/>
  <c r="E476" i="4"/>
  <c r="D476" i="4"/>
  <c r="R476" i="4" s="1"/>
  <c r="B476" i="4"/>
  <c r="K476" i="4" s="1"/>
  <c r="I475" i="4"/>
  <c r="B475" i="4" s="1"/>
  <c r="G475" i="4"/>
  <c r="F475" i="4"/>
  <c r="E475" i="4"/>
  <c r="D475" i="4"/>
  <c r="R475" i="4" s="1"/>
  <c r="I474" i="4"/>
  <c r="B474" i="4" s="1"/>
  <c r="K474" i="4" s="1"/>
  <c r="G474" i="4"/>
  <c r="F474" i="4"/>
  <c r="E474" i="4"/>
  <c r="D474" i="4"/>
  <c r="R474" i="4" s="1"/>
  <c r="I473" i="4"/>
  <c r="B473" i="4" s="1"/>
  <c r="S473" i="4" s="1"/>
  <c r="G473" i="4"/>
  <c r="F473" i="4"/>
  <c r="E473" i="4"/>
  <c r="D473" i="4"/>
  <c r="R473" i="4" s="1"/>
  <c r="I472" i="4"/>
  <c r="G472" i="4"/>
  <c r="F472" i="4"/>
  <c r="E472" i="4"/>
  <c r="D472" i="4"/>
  <c r="R472" i="4" s="1"/>
  <c r="B472" i="4"/>
  <c r="S472" i="4" s="1"/>
  <c r="I471" i="4"/>
  <c r="B471" i="4" s="1"/>
  <c r="G471" i="4"/>
  <c r="F471" i="4"/>
  <c r="E471" i="4"/>
  <c r="D471" i="4"/>
  <c r="R471" i="4" s="1"/>
  <c r="I470" i="4"/>
  <c r="B470" i="4" s="1"/>
  <c r="G470" i="4"/>
  <c r="F470" i="4"/>
  <c r="E470" i="4"/>
  <c r="D470" i="4"/>
  <c r="R470" i="4" s="1"/>
  <c r="I469" i="4"/>
  <c r="B469" i="4" s="1"/>
  <c r="G469" i="4"/>
  <c r="F469" i="4"/>
  <c r="E469" i="4"/>
  <c r="D469" i="4"/>
  <c r="R469" i="4" s="1"/>
  <c r="I468" i="4"/>
  <c r="B468" i="4" s="1"/>
  <c r="K468" i="4" s="1"/>
  <c r="G468" i="4"/>
  <c r="F468" i="4"/>
  <c r="E468" i="4"/>
  <c r="D468" i="4"/>
  <c r="R468" i="4" s="1"/>
  <c r="I467" i="4"/>
  <c r="B467" i="4" s="1"/>
  <c r="G467" i="4"/>
  <c r="F467" i="4"/>
  <c r="E467" i="4"/>
  <c r="D467" i="4"/>
  <c r="R467" i="4" s="1"/>
  <c r="I466" i="4"/>
  <c r="B466" i="4" s="1"/>
  <c r="K466" i="4" s="1"/>
  <c r="G466" i="4"/>
  <c r="F466" i="4"/>
  <c r="E466" i="4"/>
  <c r="D466" i="4"/>
  <c r="R466" i="4" s="1"/>
  <c r="I465" i="4"/>
  <c r="B465" i="4" s="1"/>
  <c r="G465" i="4"/>
  <c r="F465" i="4"/>
  <c r="E465" i="4"/>
  <c r="D465" i="4"/>
  <c r="R465" i="4" s="1"/>
  <c r="I464" i="4"/>
  <c r="G464" i="4"/>
  <c r="F464" i="4"/>
  <c r="E464" i="4"/>
  <c r="D464" i="4"/>
  <c r="R464" i="4" s="1"/>
  <c r="B464" i="4"/>
  <c r="S464" i="4" s="1"/>
  <c r="I463" i="4"/>
  <c r="B463" i="4" s="1"/>
  <c r="G463" i="4"/>
  <c r="F463" i="4"/>
  <c r="E463" i="4"/>
  <c r="D463" i="4"/>
  <c r="R463" i="4" s="1"/>
  <c r="I462" i="4"/>
  <c r="B462" i="4" s="1"/>
  <c r="G462" i="4"/>
  <c r="F462" i="4"/>
  <c r="E462" i="4"/>
  <c r="D462" i="4"/>
  <c r="R462" i="4" s="1"/>
  <c r="I461" i="4"/>
  <c r="B461" i="4" s="1"/>
  <c r="G461" i="4"/>
  <c r="F461" i="4"/>
  <c r="E461" i="4"/>
  <c r="D461" i="4"/>
  <c r="R461" i="4" s="1"/>
  <c r="I460" i="4"/>
  <c r="B460" i="4" s="1"/>
  <c r="G460" i="4"/>
  <c r="F460" i="4"/>
  <c r="E460" i="4"/>
  <c r="D460" i="4"/>
  <c r="R460" i="4" s="1"/>
  <c r="I459" i="4"/>
  <c r="B459" i="4" s="1"/>
  <c r="G459" i="4"/>
  <c r="F459" i="4"/>
  <c r="E459" i="4"/>
  <c r="D459" i="4"/>
  <c r="R459" i="4" s="1"/>
  <c r="I458" i="4"/>
  <c r="B458" i="4" s="1"/>
  <c r="K458" i="4" s="1"/>
  <c r="G458" i="4"/>
  <c r="F458" i="4"/>
  <c r="E458" i="4"/>
  <c r="D458" i="4"/>
  <c r="R458" i="4" s="1"/>
  <c r="I457" i="4"/>
  <c r="B457" i="4" s="1"/>
  <c r="S457" i="4" s="1"/>
  <c r="G457" i="4"/>
  <c r="F457" i="4"/>
  <c r="E457" i="4"/>
  <c r="D457" i="4"/>
  <c r="R457" i="4" s="1"/>
  <c r="I456" i="4"/>
  <c r="B456" i="4" s="1"/>
  <c r="S456" i="4" s="1"/>
  <c r="G456" i="4"/>
  <c r="F456" i="4"/>
  <c r="E456" i="4"/>
  <c r="D456" i="4"/>
  <c r="R456" i="4" s="1"/>
  <c r="I455" i="4"/>
  <c r="B455" i="4" s="1"/>
  <c r="G455" i="4"/>
  <c r="F455" i="4"/>
  <c r="E455" i="4"/>
  <c r="D455" i="4"/>
  <c r="R455" i="4" s="1"/>
  <c r="I454" i="4"/>
  <c r="B454" i="4" s="1"/>
  <c r="G454" i="4"/>
  <c r="F454" i="4"/>
  <c r="E454" i="4"/>
  <c r="D454" i="4"/>
  <c r="R454" i="4" s="1"/>
  <c r="I453" i="4"/>
  <c r="B453" i="4" s="1"/>
  <c r="G453" i="4"/>
  <c r="F453" i="4"/>
  <c r="E453" i="4"/>
  <c r="D453" i="4"/>
  <c r="R453" i="4" s="1"/>
  <c r="I452" i="4"/>
  <c r="G452" i="4"/>
  <c r="F452" i="4"/>
  <c r="E452" i="4"/>
  <c r="D452" i="4"/>
  <c r="R452" i="4" s="1"/>
  <c r="B452" i="4"/>
  <c r="I451" i="4"/>
  <c r="B451" i="4" s="1"/>
  <c r="G451" i="4"/>
  <c r="F451" i="4"/>
  <c r="E451" i="4"/>
  <c r="D451" i="4"/>
  <c r="R451" i="4" s="1"/>
  <c r="I450" i="4"/>
  <c r="B450" i="4" s="1"/>
  <c r="K450" i="4" s="1"/>
  <c r="G450" i="4"/>
  <c r="F450" i="4"/>
  <c r="E450" i="4"/>
  <c r="D450" i="4"/>
  <c r="R450" i="4" s="1"/>
  <c r="I449" i="4"/>
  <c r="B449" i="4" s="1"/>
  <c r="G449" i="4"/>
  <c r="F449" i="4"/>
  <c r="E449" i="4"/>
  <c r="D449" i="4"/>
  <c r="R449" i="4" s="1"/>
  <c r="I448" i="4"/>
  <c r="B448" i="4" s="1"/>
  <c r="S448" i="4" s="1"/>
  <c r="G448" i="4"/>
  <c r="F448" i="4"/>
  <c r="E448" i="4"/>
  <c r="D448" i="4"/>
  <c r="R448" i="4" s="1"/>
  <c r="I447" i="4"/>
  <c r="B447" i="4" s="1"/>
  <c r="G447" i="4"/>
  <c r="F447" i="4"/>
  <c r="E447" i="4"/>
  <c r="D447" i="4"/>
  <c r="R447" i="4" s="1"/>
  <c r="I446" i="4"/>
  <c r="B446" i="4" s="1"/>
  <c r="G446" i="4"/>
  <c r="F446" i="4"/>
  <c r="E446" i="4"/>
  <c r="D446" i="4"/>
  <c r="R446" i="4" s="1"/>
  <c r="I445" i="4"/>
  <c r="B445" i="4" s="1"/>
  <c r="G445" i="4"/>
  <c r="F445" i="4"/>
  <c r="E445" i="4"/>
  <c r="D445" i="4"/>
  <c r="R445" i="4" s="1"/>
  <c r="I444" i="4"/>
  <c r="B444" i="4" s="1"/>
  <c r="G444" i="4"/>
  <c r="F444" i="4"/>
  <c r="E444" i="4"/>
  <c r="D444" i="4"/>
  <c r="R444" i="4" s="1"/>
  <c r="I443" i="4"/>
  <c r="B443" i="4" s="1"/>
  <c r="G443" i="4"/>
  <c r="F443" i="4"/>
  <c r="E443" i="4"/>
  <c r="D443" i="4"/>
  <c r="R443" i="4" s="1"/>
  <c r="I442" i="4"/>
  <c r="B442" i="4" s="1"/>
  <c r="K442" i="4" s="1"/>
  <c r="G442" i="4"/>
  <c r="F442" i="4"/>
  <c r="E442" i="4"/>
  <c r="D442" i="4"/>
  <c r="R442" i="4" s="1"/>
  <c r="I441" i="4"/>
  <c r="B441" i="4" s="1"/>
  <c r="S441" i="4" s="1"/>
  <c r="G441" i="4"/>
  <c r="F441" i="4"/>
  <c r="E441" i="4"/>
  <c r="D441" i="4"/>
  <c r="R441" i="4" s="1"/>
  <c r="I440" i="4"/>
  <c r="G440" i="4"/>
  <c r="F440" i="4"/>
  <c r="E440" i="4"/>
  <c r="D440" i="4"/>
  <c r="R440" i="4" s="1"/>
  <c r="B440" i="4"/>
  <c r="S440" i="4" s="1"/>
  <c r="I439" i="4"/>
  <c r="B439" i="4" s="1"/>
  <c r="G439" i="4"/>
  <c r="F439" i="4"/>
  <c r="E439" i="4"/>
  <c r="D439" i="4"/>
  <c r="R439" i="4" s="1"/>
  <c r="I438" i="4"/>
  <c r="B438" i="4" s="1"/>
  <c r="G438" i="4"/>
  <c r="F438" i="4"/>
  <c r="E438" i="4"/>
  <c r="D438" i="4"/>
  <c r="R438" i="4" s="1"/>
  <c r="I437" i="4"/>
  <c r="B437" i="4" s="1"/>
  <c r="G437" i="4"/>
  <c r="F437" i="4"/>
  <c r="E437" i="4"/>
  <c r="D437" i="4"/>
  <c r="R437" i="4" s="1"/>
  <c r="I436" i="4"/>
  <c r="G436" i="4"/>
  <c r="F436" i="4"/>
  <c r="E436" i="4"/>
  <c r="D436" i="4"/>
  <c r="R436" i="4" s="1"/>
  <c r="B436" i="4"/>
  <c r="I435" i="4"/>
  <c r="B435" i="4" s="1"/>
  <c r="S435" i="4" s="1"/>
  <c r="G435" i="4"/>
  <c r="F435" i="4"/>
  <c r="E435" i="4"/>
  <c r="D435" i="4"/>
  <c r="R435" i="4" s="1"/>
  <c r="I434" i="4"/>
  <c r="B434" i="4" s="1"/>
  <c r="K434" i="4" s="1"/>
  <c r="G434" i="4"/>
  <c r="F434" i="4"/>
  <c r="E434" i="4"/>
  <c r="D434" i="4"/>
  <c r="R434" i="4" s="1"/>
  <c r="I433" i="4"/>
  <c r="B433" i="4" s="1"/>
  <c r="S433" i="4" s="1"/>
  <c r="G433" i="4"/>
  <c r="F433" i="4"/>
  <c r="E433" i="4"/>
  <c r="D433" i="4"/>
  <c r="R433" i="4" s="1"/>
  <c r="I432" i="4"/>
  <c r="B432" i="4" s="1"/>
  <c r="G432" i="4"/>
  <c r="F432" i="4"/>
  <c r="E432" i="4"/>
  <c r="D432" i="4"/>
  <c r="R432" i="4" s="1"/>
  <c r="I431" i="4"/>
  <c r="B431" i="4" s="1"/>
  <c r="G431" i="4"/>
  <c r="F431" i="4"/>
  <c r="E431" i="4"/>
  <c r="D431" i="4"/>
  <c r="R431" i="4" s="1"/>
  <c r="I430" i="4"/>
  <c r="B430" i="4" s="1"/>
  <c r="G430" i="4"/>
  <c r="F430" i="4"/>
  <c r="E430" i="4"/>
  <c r="D430" i="4"/>
  <c r="R430" i="4" s="1"/>
  <c r="I429" i="4"/>
  <c r="B429" i="4" s="1"/>
  <c r="G429" i="4"/>
  <c r="F429" i="4"/>
  <c r="E429" i="4"/>
  <c r="D429" i="4"/>
  <c r="R429" i="4" s="1"/>
  <c r="I428" i="4"/>
  <c r="B428" i="4" s="1"/>
  <c r="G428" i="4"/>
  <c r="F428" i="4"/>
  <c r="E428" i="4"/>
  <c r="D428" i="4"/>
  <c r="R428" i="4" s="1"/>
  <c r="I427" i="4"/>
  <c r="B427" i="4" s="1"/>
  <c r="S427" i="4" s="1"/>
  <c r="G427" i="4"/>
  <c r="F427" i="4"/>
  <c r="E427" i="4"/>
  <c r="D427" i="4"/>
  <c r="R427" i="4" s="1"/>
  <c r="I426" i="4"/>
  <c r="B426" i="4" s="1"/>
  <c r="G426" i="4"/>
  <c r="F426" i="4"/>
  <c r="E426" i="4"/>
  <c r="D426" i="4"/>
  <c r="R426" i="4" s="1"/>
  <c r="I425" i="4"/>
  <c r="B425" i="4" s="1"/>
  <c r="G425" i="4"/>
  <c r="F425" i="4"/>
  <c r="E425" i="4"/>
  <c r="D425" i="4"/>
  <c r="R425" i="4" s="1"/>
  <c r="I424" i="4"/>
  <c r="G424" i="4"/>
  <c r="F424" i="4"/>
  <c r="E424" i="4"/>
  <c r="D424" i="4"/>
  <c r="R424" i="4" s="1"/>
  <c r="B424" i="4"/>
  <c r="I423" i="4"/>
  <c r="B423" i="4" s="1"/>
  <c r="G423" i="4"/>
  <c r="F423" i="4"/>
  <c r="E423" i="4"/>
  <c r="D423" i="4"/>
  <c r="R423" i="4" s="1"/>
  <c r="I422" i="4"/>
  <c r="B422" i="4" s="1"/>
  <c r="G422" i="4"/>
  <c r="F422" i="4"/>
  <c r="E422" i="4"/>
  <c r="D422" i="4"/>
  <c r="R422" i="4" s="1"/>
  <c r="I421" i="4"/>
  <c r="B421" i="4" s="1"/>
  <c r="G421" i="4"/>
  <c r="F421" i="4"/>
  <c r="E421" i="4"/>
  <c r="D421" i="4"/>
  <c r="R421" i="4" s="1"/>
  <c r="I420" i="4"/>
  <c r="G420" i="4"/>
  <c r="F420" i="4"/>
  <c r="E420" i="4"/>
  <c r="D420" i="4"/>
  <c r="R420" i="4" s="1"/>
  <c r="B420" i="4"/>
  <c r="K420" i="4" s="1"/>
  <c r="I419" i="4"/>
  <c r="B419" i="4" s="1"/>
  <c r="S419" i="4" s="1"/>
  <c r="G419" i="4"/>
  <c r="F419" i="4"/>
  <c r="E419" i="4"/>
  <c r="D419" i="4"/>
  <c r="R419" i="4" s="1"/>
  <c r="I418" i="4"/>
  <c r="B418" i="4" s="1"/>
  <c r="K418" i="4" s="1"/>
  <c r="G418" i="4"/>
  <c r="F418" i="4"/>
  <c r="E418" i="4"/>
  <c r="D418" i="4"/>
  <c r="R418" i="4" s="1"/>
  <c r="I417" i="4"/>
  <c r="B417" i="4" s="1"/>
  <c r="S417" i="4" s="1"/>
  <c r="G417" i="4"/>
  <c r="F417" i="4"/>
  <c r="E417" i="4"/>
  <c r="D417" i="4"/>
  <c r="R417" i="4" s="1"/>
  <c r="I416" i="4"/>
  <c r="B416" i="4" s="1"/>
  <c r="K416" i="4" s="1"/>
  <c r="G416" i="4"/>
  <c r="F416" i="4"/>
  <c r="E416" i="4"/>
  <c r="D416" i="4"/>
  <c r="R416" i="4" s="1"/>
  <c r="I415" i="4"/>
  <c r="B415" i="4" s="1"/>
  <c r="S415" i="4" s="1"/>
  <c r="G415" i="4"/>
  <c r="F415" i="4"/>
  <c r="E415" i="4"/>
  <c r="D415" i="4"/>
  <c r="R415" i="4" s="1"/>
  <c r="I414" i="4"/>
  <c r="B414" i="4" s="1"/>
  <c r="S414" i="4" s="1"/>
  <c r="G414" i="4"/>
  <c r="F414" i="4"/>
  <c r="E414" i="4"/>
  <c r="D414" i="4"/>
  <c r="R414" i="4" s="1"/>
  <c r="I413" i="4"/>
  <c r="B413" i="4" s="1"/>
  <c r="G413" i="4"/>
  <c r="F413" i="4"/>
  <c r="E413" i="4"/>
  <c r="D413" i="4"/>
  <c r="R413" i="4" s="1"/>
  <c r="I412" i="4"/>
  <c r="B412" i="4" s="1"/>
  <c r="K412" i="4" s="1"/>
  <c r="G412" i="4"/>
  <c r="F412" i="4"/>
  <c r="E412" i="4"/>
  <c r="D412" i="4"/>
  <c r="R412" i="4" s="1"/>
  <c r="I411" i="4"/>
  <c r="B411" i="4" s="1"/>
  <c r="G411" i="4"/>
  <c r="F411" i="4"/>
  <c r="E411" i="4"/>
  <c r="D411" i="4"/>
  <c r="R411" i="4" s="1"/>
  <c r="I410" i="4"/>
  <c r="B410" i="4" s="1"/>
  <c r="K410" i="4" s="1"/>
  <c r="G410" i="4"/>
  <c r="F410" i="4"/>
  <c r="E410" i="4"/>
  <c r="D410" i="4"/>
  <c r="R410" i="4" s="1"/>
  <c r="I409" i="4"/>
  <c r="B409" i="4" s="1"/>
  <c r="G409" i="4"/>
  <c r="F409" i="4"/>
  <c r="E409" i="4"/>
  <c r="D409" i="4"/>
  <c r="R409" i="4" s="1"/>
  <c r="I408" i="4"/>
  <c r="B408" i="4" s="1"/>
  <c r="G408" i="4"/>
  <c r="F408" i="4"/>
  <c r="E408" i="4"/>
  <c r="D408" i="4"/>
  <c r="R408" i="4" s="1"/>
  <c r="I407" i="4"/>
  <c r="B407" i="4" s="1"/>
  <c r="G407" i="4"/>
  <c r="F407" i="4"/>
  <c r="E407" i="4"/>
  <c r="D407" i="4"/>
  <c r="R407" i="4" s="1"/>
  <c r="I406" i="4"/>
  <c r="B406" i="4" s="1"/>
  <c r="G406" i="4"/>
  <c r="F406" i="4"/>
  <c r="E406" i="4"/>
  <c r="D406" i="4"/>
  <c r="R406" i="4" s="1"/>
  <c r="I405" i="4"/>
  <c r="B405" i="4" s="1"/>
  <c r="K405" i="4" s="1"/>
  <c r="G405" i="4"/>
  <c r="F405" i="4"/>
  <c r="E405" i="4"/>
  <c r="D405" i="4"/>
  <c r="R405" i="4" s="1"/>
  <c r="I404" i="4"/>
  <c r="B404" i="4" s="1"/>
  <c r="S404" i="4" s="1"/>
  <c r="G404" i="4"/>
  <c r="F404" i="4"/>
  <c r="E404" i="4"/>
  <c r="D404" i="4"/>
  <c r="R404" i="4" s="1"/>
  <c r="I403" i="4"/>
  <c r="G403" i="4"/>
  <c r="F403" i="4"/>
  <c r="E403" i="4"/>
  <c r="D403" i="4"/>
  <c r="R403" i="4" s="1"/>
  <c r="B403" i="4"/>
  <c r="K403" i="4" s="1"/>
  <c r="I402" i="4"/>
  <c r="G402" i="4"/>
  <c r="F402" i="4"/>
  <c r="E402" i="4"/>
  <c r="D402" i="4"/>
  <c r="R402" i="4" s="1"/>
  <c r="B402" i="4"/>
  <c r="S402" i="4" s="1"/>
  <c r="I401" i="4"/>
  <c r="B401" i="4" s="1"/>
  <c r="G401" i="4"/>
  <c r="F401" i="4"/>
  <c r="E401" i="4"/>
  <c r="D401" i="4"/>
  <c r="R401" i="4" s="1"/>
  <c r="I400" i="4"/>
  <c r="B400" i="4" s="1"/>
  <c r="G400" i="4"/>
  <c r="F400" i="4"/>
  <c r="E400" i="4"/>
  <c r="D400" i="4"/>
  <c r="R400" i="4" s="1"/>
  <c r="I399" i="4"/>
  <c r="B399" i="4" s="1"/>
  <c r="G399" i="4"/>
  <c r="F399" i="4"/>
  <c r="E399" i="4"/>
  <c r="D399" i="4"/>
  <c r="R399" i="4" s="1"/>
  <c r="I398" i="4"/>
  <c r="B398" i="4" s="1"/>
  <c r="G398" i="4"/>
  <c r="F398" i="4"/>
  <c r="E398" i="4"/>
  <c r="D398" i="4"/>
  <c r="R398" i="4" s="1"/>
  <c r="I397" i="4"/>
  <c r="B397" i="4" s="1"/>
  <c r="K397" i="4" s="1"/>
  <c r="G397" i="4"/>
  <c r="F397" i="4"/>
  <c r="E397" i="4"/>
  <c r="D397" i="4"/>
  <c r="R397" i="4" s="1"/>
  <c r="I396" i="4"/>
  <c r="G396" i="4"/>
  <c r="F396" i="4"/>
  <c r="E396" i="4"/>
  <c r="D396" i="4"/>
  <c r="R396" i="4" s="1"/>
  <c r="B396" i="4"/>
  <c r="S396" i="4" s="1"/>
  <c r="I395" i="4"/>
  <c r="G395" i="4"/>
  <c r="F395" i="4"/>
  <c r="E395" i="4"/>
  <c r="D395" i="4"/>
  <c r="R395" i="4" s="1"/>
  <c r="B395" i="4"/>
  <c r="K395" i="4" s="1"/>
  <c r="I394" i="4"/>
  <c r="G394" i="4"/>
  <c r="F394" i="4"/>
  <c r="E394" i="4"/>
  <c r="D394" i="4"/>
  <c r="R394" i="4" s="1"/>
  <c r="B394" i="4"/>
  <c r="S394" i="4" s="1"/>
  <c r="I393" i="4"/>
  <c r="B393" i="4" s="1"/>
  <c r="G393" i="4"/>
  <c r="F393" i="4"/>
  <c r="E393" i="4"/>
  <c r="D393" i="4"/>
  <c r="R393" i="4" s="1"/>
  <c r="I392" i="4"/>
  <c r="B392" i="4" s="1"/>
  <c r="G392" i="4"/>
  <c r="F392" i="4"/>
  <c r="E392" i="4"/>
  <c r="D392" i="4"/>
  <c r="R392" i="4" s="1"/>
  <c r="I391" i="4"/>
  <c r="B391" i="4" s="1"/>
  <c r="G391" i="4"/>
  <c r="F391" i="4"/>
  <c r="E391" i="4"/>
  <c r="D391" i="4"/>
  <c r="R391" i="4" s="1"/>
  <c r="I390" i="4"/>
  <c r="B390" i="4" s="1"/>
  <c r="K390" i="4" s="1"/>
  <c r="G390" i="4"/>
  <c r="F390" i="4"/>
  <c r="E390" i="4"/>
  <c r="D390" i="4"/>
  <c r="R390" i="4" s="1"/>
  <c r="I389" i="4"/>
  <c r="B389" i="4" s="1"/>
  <c r="K389" i="4" s="1"/>
  <c r="G389" i="4"/>
  <c r="F389" i="4"/>
  <c r="E389" i="4"/>
  <c r="D389" i="4"/>
  <c r="R389" i="4" s="1"/>
  <c r="I388" i="4"/>
  <c r="B388" i="4" s="1"/>
  <c r="G388" i="4"/>
  <c r="F388" i="4"/>
  <c r="E388" i="4"/>
  <c r="D388" i="4"/>
  <c r="R388" i="4" s="1"/>
  <c r="I387" i="4"/>
  <c r="B387" i="4" s="1"/>
  <c r="K387" i="4" s="1"/>
  <c r="G387" i="4"/>
  <c r="F387" i="4"/>
  <c r="E387" i="4"/>
  <c r="D387" i="4"/>
  <c r="R387" i="4" s="1"/>
  <c r="I386" i="4"/>
  <c r="B386" i="4" s="1"/>
  <c r="G386" i="4"/>
  <c r="F386" i="4"/>
  <c r="E386" i="4"/>
  <c r="D386" i="4"/>
  <c r="R386" i="4" s="1"/>
  <c r="I385" i="4"/>
  <c r="B385" i="4" s="1"/>
  <c r="G385" i="4"/>
  <c r="F385" i="4"/>
  <c r="E385" i="4"/>
  <c r="D385" i="4"/>
  <c r="R385" i="4" s="1"/>
  <c r="I384" i="4"/>
  <c r="B384" i="4" s="1"/>
  <c r="G384" i="4"/>
  <c r="F384" i="4"/>
  <c r="E384" i="4"/>
  <c r="D384" i="4"/>
  <c r="R384" i="4" s="1"/>
  <c r="I383" i="4"/>
  <c r="B383" i="4" s="1"/>
  <c r="K383" i="4" s="1"/>
  <c r="G383" i="4"/>
  <c r="F383" i="4"/>
  <c r="E383" i="4"/>
  <c r="D383" i="4"/>
  <c r="R383" i="4" s="1"/>
  <c r="I382" i="4"/>
  <c r="B382" i="4" s="1"/>
  <c r="K382" i="4" s="1"/>
  <c r="G382" i="4"/>
  <c r="F382" i="4"/>
  <c r="E382" i="4"/>
  <c r="D382" i="4"/>
  <c r="R382" i="4" s="1"/>
  <c r="I381" i="4"/>
  <c r="B381" i="4" s="1"/>
  <c r="K381" i="4" s="1"/>
  <c r="G381" i="4"/>
  <c r="F381" i="4"/>
  <c r="E381" i="4"/>
  <c r="D381" i="4"/>
  <c r="R381" i="4" s="1"/>
  <c r="I380" i="4"/>
  <c r="B380" i="4" s="1"/>
  <c r="G380" i="4"/>
  <c r="F380" i="4"/>
  <c r="E380" i="4"/>
  <c r="D380" i="4"/>
  <c r="R380" i="4" s="1"/>
  <c r="I379" i="4"/>
  <c r="B379" i="4" s="1"/>
  <c r="G379" i="4"/>
  <c r="F379" i="4"/>
  <c r="E379" i="4"/>
  <c r="D379" i="4"/>
  <c r="R379" i="4" s="1"/>
  <c r="I378" i="4"/>
  <c r="B378" i="4" s="1"/>
  <c r="G378" i="4"/>
  <c r="F378" i="4"/>
  <c r="E378" i="4"/>
  <c r="D378" i="4"/>
  <c r="R378" i="4" s="1"/>
  <c r="I377" i="4"/>
  <c r="G377" i="4"/>
  <c r="F377" i="4"/>
  <c r="E377" i="4"/>
  <c r="D377" i="4"/>
  <c r="R377" i="4" s="1"/>
  <c r="B377" i="4"/>
  <c r="I376" i="4"/>
  <c r="B376" i="4" s="1"/>
  <c r="G376" i="4"/>
  <c r="F376" i="4"/>
  <c r="E376" i="4"/>
  <c r="D376" i="4"/>
  <c r="R376" i="4" s="1"/>
  <c r="I375" i="4"/>
  <c r="B375" i="4" s="1"/>
  <c r="K375" i="4" s="1"/>
  <c r="G375" i="4"/>
  <c r="F375" i="4"/>
  <c r="E375" i="4"/>
  <c r="D375" i="4"/>
  <c r="R375" i="4" s="1"/>
  <c r="I374" i="4"/>
  <c r="B374" i="4" s="1"/>
  <c r="S374" i="4" s="1"/>
  <c r="G374" i="4"/>
  <c r="F374" i="4"/>
  <c r="E374" i="4"/>
  <c r="D374" i="4"/>
  <c r="R374" i="4" s="1"/>
  <c r="I373" i="4"/>
  <c r="B373" i="4" s="1"/>
  <c r="S373" i="4" s="1"/>
  <c r="G373" i="4"/>
  <c r="F373" i="4"/>
  <c r="E373" i="4"/>
  <c r="D373" i="4"/>
  <c r="R373" i="4" s="1"/>
  <c r="I372" i="4"/>
  <c r="B372" i="4" s="1"/>
  <c r="G372" i="4"/>
  <c r="F372" i="4"/>
  <c r="E372" i="4"/>
  <c r="D372" i="4"/>
  <c r="R372" i="4" s="1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J12" i="4"/>
  <c r="J13" i="4" s="1"/>
  <c r="J14" i="4" s="1"/>
  <c r="I12" i="4"/>
  <c r="H12" i="4"/>
  <c r="I11" i="4"/>
  <c r="E11" i="4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C90" i="2"/>
  <c r="G72" i="2"/>
  <c r="F72" i="2"/>
  <c r="E72" i="2"/>
  <c r="D72" i="2"/>
  <c r="C72" i="2"/>
  <c r="C43" i="2"/>
  <c r="C30" i="2"/>
  <c r="C17" i="2"/>
  <c r="C4" i="2"/>
  <c r="J39" i="10" l="1"/>
  <c r="Q38" i="10"/>
  <c r="S20" i="10"/>
  <c r="K20" i="10"/>
  <c r="D20" i="10"/>
  <c r="G20" i="10"/>
  <c r="H44" i="10"/>
  <c r="K545" i="4"/>
  <c r="S532" i="4"/>
  <c r="K784" i="4"/>
  <c r="S834" i="4"/>
  <c r="K701" i="4"/>
  <c r="K623" i="4"/>
  <c r="K667" i="4"/>
  <c r="S906" i="4"/>
  <c r="K599" i="4"/>
  <c r="K720" i="4"/>
  <c r="S684" i="4"/>
  <c r="K684" i="4"/>
  <c r="K669" i="4"/>
  <c r="S669" i="4"/>
  <c r="K540" i="4"/>
  <c r="S540" i="4"/>
  <c r="S647" i="4"/>
  <c r="K647" i="4"/>
  <c r="K680" i="4"/>
  <c r="S680" i="4"/>
  <c r="K976" i="4"/>
  <c r="S976" i="4"/>
  <c r="S668" i="4"/>
  <c r="K668" i="4"/>
  <c r="K497" i="4"/>
  <c r="K626" i="4"/>
  <c r="K970" i="4"/>
  <c r="K529" i="4"/>
  <c r="S903" i="4"/>
  <c r="S685" i="4"/>
  <c r="K700" i="4"/>
  <c r="K489" i="4"/>
  <c r="K396" i="4"/>
  <c r="S466" i="4"/>
  <c r="K435" i="4"/>
  <c r="K481" i="4"/>
  <c r="S382" i="4"/>
  <c r="S819" i="4"/>
  <c r="K427" i="4"/>
  <c r="S584" i="4"/>
  <c r="K710" i="4"/>
  <c r="S960" i="4"/>
  <c r="K473" i="4"/>
  <c r="K955" i="4"/>
  <c r="K986" i="4"/>
  <c r="S514" i="4"/>
  <c r="S793" i="4"/>
  <c r="S380" i="4"/>
  <c r="K380" i="4"/>
  <c r="S388" i="4"/>
  <c r="K388" i="4"/>
  <c r="K460" i="4"/>
  <c r="S460" i="4"/>
  <c r="S583" i="4"/>
  <c r="K583" i="4"/>
  <c r="S644" i="4"/>
  <c r="K644" i="4"/>
  <c r="S652" i="4"/>
  <c r="K652" i="4"/>
  <c r="S676" i="4"/>
  <c r="K676" i="4"/>
  <c r="S699" i="4"/>
  <c r="K699" i="4"/>
  <c r="K930" i="4"/>
  <c r="S930" i="4"/>
  <c r="K428" i="4"/>
  <c r="S428" i="4"/>
  <c r="S465" i="4"/>
  <c r="K465" i="4"/>
  <c r="K508" i="4"/>
  <c r="S508" i="4"/>
  <c r="K914" i="4"/>
  <c r="S914" i="4"/>
  <c r="S962" i="4"/>
  <c r="K962" i="4"/>
  <c r="K992" i="4"/>
  <c r="S992" i="4"/>
  <c r="S375" i="4"/>
  <c r="S381" i="4"/>
  <c r="K452" i="4"/>
  <c r="S452" i="4"/>
  <c r="S458" i="4"/>
  <c r="K632" i="4"/>
  <c r="S632" i="4"/>
  <c r="S640" i="4"/>
  <c r="S655" i="4"/>
  <c r="K655" i="4"/>
  <c r="S692" i="4"/>
  <c r="K692" i="4"/>
  <c r="K811" i="4"/>
  <c r="S811" i="4"/>
  <c r="S833" i="4"/>
  <c r="K833" i="4"/>
  <c r="S954" i="4"/>
  <c r="K954" i="4"/>
  <c r="S389" i="4"/>
  <c r="K563" i="4"/>
  <c r="S563" i="4"/>
  <c r="K633" i="4"/>
  <c r="S633" i="4"/>
  <c r="S635" i="4"/>
  <c r="K635" i="4"/>
  <c r="S643" i="4"/>
  <c r="K643" i="4"/>
  <c r="S651" i="4"/>
  <c r="K651" i="4"/>
  <c r="S664" i="4"/>
  <c r="K664" i="4"/>
  <c r="S672" i="4"/>
  <c r="K672" i="4"/>
  <c r="S698" i="4"/>
  <c r="K698" i="4"/>
  <c r="K938" i="4"/>
  <c r="S938" i="4"/>
  <c r="K1000" i="4"/>
  <c r="S1000" i="4"/>
  <c r="S397" i="4"/>
  <c r="K415" i="4"/>
  <c r="K444" i="4"/>
  <c r="S444" i="4"/>
  <c r="S450" i="4"/>
  <c r="S591" i="4"/>
  <c r="K591" i="4"/>
  <c r="K795" i="4"/>
  <c r="S795" i="4"/>
  <c r="S900" i="4"/>
  <c r="K900" i="4"/>
  <c r="K677" i="4"/>
  <c r="S677" i="4"/>
  <c r="S916" i="4"/>
  <c r="K916" i="4"/>
  <c r="K922" i="4"/>
  <c r="S922" i="4"/>
  <c r="K373" i="4"/>
  <c r="K404" i="4"/>
  <c r="K414" i="4"/>
  <c r="K556" i="4"/>
  <c r="S556" i="4"/>
  <c r="K653" i="4"/>
  <c r="S653" i="4"/>
  <c r="S663" i="4"/>
  <c r="K663" i="4"/>
  <c r="S671" i="4"/>
  <c r="K671" i="4"/>
  <c r="S688" i="4"/>
  <c r="K688" i="4"/>
  <c r="K436" i="4"/>
  <c r="S436" i="4"/>
  <c r="K516" i="4"/>
  <c r="S516" i="4"/>
  <c r="K548" i="4"/>
  <c r="S548" i="4"/>
  <c r="S656" i="4"/>
  <c r="K656" i="4"/>
  <c r="K693" i="4"/>
  <c r="S693" i="4"/>
  <c r="K803" i="4"/>
  <c r="S803" i="4"/>
  <c r="S468" i="4"/>
  <c r="S476" i="4"/>
  <c r="S484" i="4"/>
  <c r="S492" i="4"/>
  <c r="S500" i="4"/>
  <c r="S524" i="4"/>
  <c r="K639" i="4"/>
  <c r="K648" i="4"/>
  <c r="S659" i="4"/>
  <c r="S661" i="4"/>
  <c r="K765" i="4"/>
  <c r="K770" i="4"/>
  <c r="K800" i="4"/>
  <c r="K808" i="4"/>
  <c r="K902" i="4"/>
  <c r="S933" i="4"/>
  <c r="S968" i="4"/>
  <c r="S908" i="4"/>
  <c r="S745" i="4"/>
  <c r="K778" i="4"/>
  <c r="S892" i="4"/>
  <c r="S984" i="4"/>
  <c r="S768" i="4"/>
  <c r="K786" i="4"/>
  <c r="S895" i="4"/>
  <c r="K949" i="4"/>
  <c r="S522" i="4"/>
  <c r="K553" i="4"/>
  <c r="S777" i="4"/>
  <c r="K521" i="4"/>
  <c r="S530" i="4"/>
  <c r="S538" i="4"/>
  <c r="S703" i="4"/>
  <c r="S729" i="4"/>
  <c r="K776" i="4"/>
  <c r="S785" i="4"/>
  <c r="K537" i="4"/>
  <c r="S600" i="4"/>
  <c r="K660" i="4"/>
  <c r="K702" i="4"/>
  <c r="S761" i="4"/>
  <c r="K792" i="4"/>
  <c r="S836" i="4"/>
  <c r="C12" i="4"/>
  <c r="C2" i="2"/>
  <c r="B117" i="3" s="1"/>
  <c r="H13" i="4"/>
  <c r="B8" i="4"/>
  <c r="B12" i="4"/>
  <c r="J15" i="4"/>
  <c r="S372" i="4"/>
  <c r="K372" i="4"/>
  <c r="S401" i="4"/>
  <c r="K401" i="4"/>
  <c r="S411" i="4"/>
  <c r="K411" i="4"/>
  <c r="S385" i="4"/>
  <c r="K385" i="4"/>
  <c r="S386" i="4"/>
  <c r="K386" i="4"/>
  <c r="S390" i="4"/>
  <c r="S409" i="4"/>
  <c r="K409" i="4"/>
  <c r="S413" i="4"/>
  <c r="K413" i="4"/>
  <c r="S383" i="4"/>
  <c r="K400" i="4"/>
  <c r="S400" i="4"/>
  <c r="S407" i="4"/>
  <c r="K407" i="4"/>
  <c r="K426" i="4"/>
  <c r="S426" i="4"/>
  <c r="S486" i="4"/>
  <c r="K486" i="4"/>
  <c r="K546" i="4"/>
  <c r="S546" i="4"/>
  <c r="K561" i="4"/>
  <c r="S561" i="4"/>
  <c r="K392" i="4"/>
  <c r="S392" i="4"/>
  <c r="S399" i="4"/>
  <c r="K399" i="4"/>
  <c r="S425" i="4"/>
  <c r="K425" i="4"/>
  <c r="S449" i="4"/>
  <c r="K449" i="4"/>
  <c r="K495" i="4"/>
  <c r="S495" i="4"/>
  <c r="S507" i="4"/>
  <c r="K507" i="4"/>
  <c r="S541" i="4"/>
  <c r="K541" i="4"/>
  <c r="K376" i="4"/>
  <c r="S376" i="4"/>
  <c r="S393" i="4"/>
  <c r="K393" i="4"/>
  <c r="S406" i="4"/>
  <c r="K406" i="4"/>
  <c r="S558" i="4"/>
  <c r="K558" i="4"/>
  <c r="S391" i="4"/>
  <c r="K391" i="4"/>
  <c r="K374" i="4"/>
  <c r="S377" i="4"/>
  <c r="K377" i="4"/>
  <c r="S378" i="4"/>
  <c r="K378" i="4"/>
  <c r="K379" i="4"/>
  <c r="S379" i="4"/>
  <c r="K384" i="4"/>
  <c r="S384" i="4"/>
  <c r="S398" i="4"/>
  <c r="K398" i="4"/>
  <c r="K490" i="4"/>
  <c r="S490" i="4"/>
  <c r="K551" i="4"/>
  <c r="S551" i="4"/>
  <c r="S405" i="4"/>
  <c r="K408" i="4"/>
  <c r="S408" i="4"/>
  <c r="S443" i="4"/>
  <c r="K443" i="4"/>
  <c r="S501" i="4"/>
  <c r="K501" i="4"/>
  <c r="S513" i="4"/>
  <c r="K513" i="4"/>
  <c r="S387" i="4"/>
  <c r="K394" i="4"/>
  <c r="S395" i="4"/>
  <c r="K402" i="4"/>
  <c r="S403" i="4"/>
  <c r="S410" i="4"/>
  <c r="K417" i="4"/>
  <c r="K419" i="4"/>
  <c r="S420" i="4"/>
  <c r="K457" i="4"/>
  <c r="S470" i="4"/>
  <c r="K470" i="4"/>
  <c r="K479" i="4"/>
  <c r="S479" i="4"/>
  <c r="S485" i="4"/>
  <c r="K485" i="4"/>
  <c r="S491" i="4"/>
  <c r="K491" i="4"/>
  <c r="S498" i="4"/>
  <c r="S534" i="4"/>
  <c r="K534" i="4"/>
  <c r="S547" i="4"/>
  <c r="K547" i="4"/>
  <c r="S557" i="4"/>
  <c r="K557" i="4"/>
  <c r="S569" i="4"/>
  <c r="K569" i="4"/>
  <c r="S416" i="4"/>
  <c r="S418" i="4"/>
  <c r="S430" i="4"/>
  <c r="K430" i="4"/>
  <c r="S437" i="4"/>
  <c r="K437" i="4"/>
  <c r="S446" i="4"/>
  <c r="K446" i="4"/>
  <c r="K455" i="4"/>
  <c r="S455" i="4"/>
  <c r="S461" i="4"/>
  <c r="K461" i="4"/>
  <c r="S467" i="4"/>
  <c r="K467" i="4"/>
  <c r="S474" i="4"/>
  <c r="S510" i="4"/>
  <c r="K510" i="4"/>
  <c r="K519" i="4"/>
  <c r="S519" i="4"/>
  <c r="S525" i="4"/>
  <c r="K525" i="4"/>
  <c r="S531" i="4"/>
  <c r="K531" i="4"/>
  <c r="S552" i="4"/>
  <c r="K552" i="4"/>
  <c r="S566" i="4"/>
  <c r="K566" i="4"/>
  <c r="S622" i="4"/>
  <c r="K622" i="4"/>
  <c r="K423" i="4"/>
  <c r="S423" i="4"/>
  <c r="S438" i="4"/>
  <c r="K438" i="4"/>
  <c r="S462" i="4"/>
  <c r="K462" i="4"/>
  <c r="K471" i="4"/>
  <c r="S471" i="4"/>
  <c r="S477" i="4"/>
  <c r="K477" i="4"/>
  <c r="S483" i="4"/>
  <c r="K483" i="4"/>
  <c r="S526" i="4"/>
  <c r="K526" i="4"/>
  <c r="K535" i="4"/>
  <c r="S535" i="4"/>
  <c r="S555" i="4"/>
  <c r="K555" i="4"/>
  <c r="S562" i="4"/>
  <c r="K562" i="4"/>
  <c r="K565" i="4"/>
  <c r="S565" i="4"/>
  <c r="K568" i="4"/>
  <c r="S568" i="4"/>
  <c r="K608" i="4"/>
  <c r="S608" i="4"/>
  <c r="K447" i="4"/>
  <c r="S447" i="4"/>
  <c r="S453" i="4"/>
  <c r="K453" i="4"/>
  <c r="S459" i="4"/>
  <c r="K459" i="4"/>
  <c r="S502" i="4"/>
  <c r="K502" i="4"/>
  <c r="K511" i="4"/>
  <c r="S511" i="4"/>
  <c r="S517" i="4"/>
  <c r="K517" i="4"/>
  <c r="S523" i="4"/>
  <c r="K523" i="4"/>
  <c r="S542" i="4"/>
  <c r="K542" i="4"/>
  <c r="K576" i="4"/>
  <c r="S576" i="4"/>
  <c r="S617" i="4"/>
  <c r="K617" i="4"/>
  <c r="S412" i="4"/>
  <c r="S421" i="4"/>
  <c r="K421" i="4"/>
  <c r="S424" i="4"/>
  <c r="K424" i="4"/>
  <c r="K431" i="4"/>
  <c r="S431" i="4"/>
  <c r="K433" i="4"/>
  <c r="S434" i="4"/>
  <c r="S442" i="4"/>
  <c r="S478" i="4"/>
  <c r="K478" i="4"/>
  <c r="K487" i="4"/>
  <c r="S487" i="4"/>
  <c r="S493" i="4"/>
  <c r="K493" i="4"/>
  <c r="S499" i="4"/>
  <c r="K499" i="4"/>
  <c r="S506" i="4"/>
  <c r="S539" i="4"/>
  <c r="K539" i="4"/>
  <c r="S549" i="4"/>
  <c r="K549" i="4"/>
  <c r="S564" i="4"/>
  <c r="K564" i="4"/>
  <c r="K441" i="4"/>
  <c r="S454" i="4"/>
  <c r="K454" i="4"/>
  <c r="K463" i="4"/>
  <c r="S463" i="4"/>
  <c r="S469" i="4"/>
  <c r="K469" i="4"/>
  <c r="S475" i="4"/>
  <c r="K475" i="4"/>
  <c r="S482" i="4"/>
  <c r="K505" i="4"/>
  <c r="S518" i="4"/>
  <c r="K518" i="4"/>
  <c r="K527" i="4"/>
  <c r="S527" i="4"/>
  <c r="S533" i="4"/>
  <c r="K533" i="4"/>
  <c r="S544" i="4"/>
  <c r="K544" i="4"/>
  <c r="S554" i="4"/>
  <c r="S559" i="4"/>
  <c r="S567" i="4"/>
  <c r="K567" i="4"/>
  <c r="S422" i="4"/>
  <c r="K422" i="4"/>
  <c r="S429" i="4"/>
  <c r="K429" i="4"/>
  <c r="S432" i="4"/>
  <c r="K432" i="4"/>
  <c r="K439" i="4"/>
  <c r="S439" i="4"/>
  <c r="S445" i="4"/>
  <c r="K445" i="4"/>
  <c r="S451" i="4"/>
  <c r="K451" i="4"/>
  <c r="S494" i="4"/>
  <c r="K494" i="4"/>
  <c r="K503" i="4"/>
  <c r="S503" i="4"/>
  <c r="S509" i="4"/>
  <c r="K509" i="4"/>
  <c r="S515" i="4"/>
  <c r="K515" i="4"/>
  <c r="K543" i="4"/>
  <c r="S543" i="4"/>
  <c r="S550" i="4"/>
  <c r="K550" i="4"/>
  <c r="S572" i="4"/>
  <c r="K572" i="4"/>
  <c r="K560" i="4"/>
  <c r="S582" i="4"/>
  <c r="K582" i="4"/>
  <c r="S598" i="4"/>
  <c r="K598" i="4"/>
  <c r="S604" i="4"/>
  <c r="K604" i="4"/>
  <c r="K621" i="4"/>
  <c r="S621" i="4"/>
  <c r="S694" i="4"/>
  <c r="K694" i="4"/>
  <c r="K573" i="4"/>
  <c r="K575" i="4"/>
  <c r="K581" i="4"/>
  <c r="S581" i="4"/>
  <c r="S588" i="4"/>
  <c r="K588" i="4"/>
  <c r="S592" i="4"/>
  <c r="K597" i="4"/>
  <c r="S597" i="4"/>
  <c r="K440" i="4"/>
  <c r="K448" i="4"/>
  <c r="K456" i="4"/>
  <c r="K464" i="4"/>
  <c r="K472" i="4"/>
  <c r="K480" i="4"/>
  <c r="K488" i="4"/>
  <c r="K496" i="4"/>
  <c r="K504" i="4"/>
  <c r="K512" i="4"/>
  <c r="K520" i="4"/>
  <c r="K528" i="4"/>
  <c r="K536" i="4"/>
  <c r="K574" i="4"/>
  <c r="S585" i="4"/>
  <c r="K585" i="4"/>
  <c r="S601" i="4"/>
  <c r="K601" i="4"/>
  <c r="K607" i="4"/>
  <c r="K610" i="4"/>
  <c r="S610" i="4"/>
  <c r="S612" i="4"/>
  <c r="K612" i="4"/>
  <c r="S616" i="4"/>
  <c r="S722" i="4"/>
  <c r="K722" i="4"/>
  <c r="S606" i="4"/>
  <c r="K606" i="4"/>
  <c r="S706" i="4"/>
  <c r="K706" i="4"/>
  <c r="S590" i="4"/>
  <c r="K590" i="4"/>
  <c r="K605" i="4"/>
  <c r="S605" i="4"/>
  <c r="K615" i="4"/>
  <c r="K618" i="4"/>
  <c r="S618" i="4"/>
  <c r="S620" i="4"/>
  <c r="K620" i="4"/>
  <c r="S625" i="4"/>
  <c r="K629" i="4"/>
  <c r="S629" i="4"/>
  <c r="K570" i="4"/>
  <c r="S570" i="4"/>
  <c r="S577" i="4"/>
  <c r="K577" i="4"/>
  <c r="S580" i="4"/>
  <c r="K580" i="4"/>
  <c r="K589" i="4"/>
  <c r="S589" i="4"/>
  <c r="S596" i="4"/>
  <c r="K596" i="4"/>
  <c r="S609" i="4"/>
  <c r="K609" i="4"/>
  <c r="S614" i="4"/>
  <c r="K614" i="4"/>
  <c r="K641" i="4"/>
  <c r="S641" i="4"/>
  <c r="S571" i="4"/>
  <c r="K571" i="4"/>
  <c r="S579" i="4"/>
  <c r="K579" i="4"/>
  <c r="S593" i="4"/>
  <c r="K593" i="4"/>
  <c r="K613" i="4"/>
  <c r="S613" i="4"/>
  <c r="K628" i="4"/>
  <c r="S628" i="4"/>
  <c r="K679" i="4"/>
  <c r="S679" i="4"/>
  <c r="S630" i="4"/>
  <c r="K630" i="4"/>
  <c r="S645" i="4"/>
  <c r="S657" i="4"/>
  <c r="K657" i="4"/>
  <c r="S670" i="4"/>
  <c r="K670" i="4"/>
  <c r="S686" i="4"/>
  <c r="K686" i="4"/>
  <c r="S689" i="4"/>
  <c r="K689" i="4"/>
  <c r="S714" i="4"/>
  <c r="K714" i="4"/>
  <c r="S744" i="4"/>
  <c r="K744" i="4"/>
  <c r="S578" i="4"/>
  <c r="S586" i="4"/>
  <c r="S594" i="4"/>
  <c r="S602" i="4"/>
  <c r="K666" i="4"/>
  <c r="S666" i="4"/>
  <c r="S678" i="4"/>
  <c r="K678" i="4"/>
  <c r="S681" i="4"/>
  <c r="K681" i="4"/>
  <c r="S711" i="4"/>
  <c r="K711" i="4"/>
  <c r="S754" i="4"/>
  <c r="K754" i="4"/>
  <c r="K624" i="4"/>
  <c r="S638" i="4"/>
  <c r="K638" i="4"/>
  <c r="S649" i="4"/>
  <c r="K649" i="4"/>
  <c r="S673" i="4"/>
  <c r="K673" i="4"/>
  <c r="S691" i="4"/>
  <c r="K691" i="4"/>
  <c r="K705" i="4"/>
  <c r="S705" i="4"/>
  <c r="K587" i="4"/>
  <c r="K595" i="4"/>
  <c r="K603" i="4"/>
  <c r="K611" i="4"/>
  <c r="K619" i="4"/>
  <c r="K627" i="4"/>
  <c r="K631" i="4"/>
  <c r="K636" i="4"/>
  <c r="K642" i="4"/>
  <c r="S642" i="4"/>
  <c r="K658" i="4"/>
  <c r="S658" i="4"/>
  <c r="S662" i="4"/>
  <c r="K662" i="4"/>
  <c r="S683" i="4"/>
  <c r="K683" i="4"/>
  <c r="K690" i="4"/>
  <c r="S690" i="4"/>
  <c r="K713" i="4"/>
  <c r="S713" i="4"/>
  <c r="S728" i="4"/>
  <c r="K728" i="4"/>
  <c r="S675" i="4"/>
  <c r="K675" i="4"/>
  <c r="K682" i="4"/>
  <c r="S682" i="4"/>
  <c r="S738" i="4"/>
  <c r="K738" i="4"/>
  <c r="S637" i="4"/>
  <c r="S646" i="4"/>
  <c r="K646" i="4"/>
  <c r="K650" i="4"/>
  <c r="S650" i="4"/>
  <c r="S654" i="4"/>
  <c r="K654" i="4"/>
  <c r="K674" i="4"/>
  <c r="S674" i="4"/>
  <c r="K695" i="4"/>
  <c r="S695" i="4"/>
  <c r="K704" i="4"/>
  <c r="S760" i="4"/>
  <c r="K760" i="4"/>
  <c r="K634" i="4"/>
  <c r="S665" i="4"/>
  <c r="K665" i="4"/>
  <c r="K687" i="4"/>
  <c r="S687" i="4"/>
  <c r="S712" i="4"/>
  <c r="K712" i="4"/>
  <c r="S697" i="4"/>
  <c r="S767" i="4"/>
  <c r="K767" i="4"/>
  <c r="S813" i="4"/>
  <c r="K813" i="4"/>
  <c r="S824" i="4"/>
  <c r="K824" i="4"/>
  <c r="S727" i="4"/>
  <c r="K727" i="4"/>
  <c r="S743" i="4"/>
  <c r="K743" i="4"/>
  <c r="S759" i="4"/>
  <c r="K759" i="4"/>
  <c r="S773" i="4"/>
  <c r="K773" i="4"/>
  <c r="K696" i="4"/>
  <c r="K707" i="4"/>
  <c r="S707" i="4"/>
  <c r="K715" i="4"/>
  <c r="S715" i="4"/>
  <c r="S721" i="4"/>
  <c r="K726" i="4"/>
  <c r="S726" i="4"/>
  <c r="S733" i="4"/>
  <c r="K733" i="4"/>
  <c r="S737" i="4"/>
  <c r="K742" i="4"/>
  <c r="S742" i="4"/>
  <c r="S749" i="4"/>
  <c r="K749" i="4"/>
  <c r="S753" i="4"/>
  <c r="K758" i="4"/>
  <c r="S758" i="4"/>
  <c r="S772" i="4"/>
  <c r="K772" i="4"/>
  <c r="S708" i="4"/>
  <c r="K708" i="4"/>
  <c r="S716" i="4"/>
  <c r="K716" i="4"/>
  <c r="S730" i="4"/>
  <c r="K730" i="4"/>
  <c r="S746" i="4"/>
  <c r="K746" i="4"/>
  <c r="S762" i="4"/>
  <c r="K762" i="4"/>
  <c r="S789" i="4"/>
  <c r="K789" i="4"/>
  <c r="K717" i="4"/>
  <c r="K718" i="4"/>
  <c r="S719" i="4"/>
  <c r="K736" i="4"/>
  <c r="K752" i="4"/>
  <c r="K817" i="4"/>
  <c r="S817" i="4"/>
  <c r="K709" i="4"/>
  <c r="S735" i="4"/>
  <c r="K735" i="4"/>
  <c r="S751" i="4"/>
  <c r="K751" i="4"/>
  <c r="S725" i="4"/>
  <c r="K725" i="4"/>
  <c r="K734" i="4"/>
  <c r="S734" i="4"/>
  <c r="S741" i="4"/>
  <c r="K741" i="4"/>
  <c r="K750" i="4"/>
  <c r="S750" i="4"/>
  <c r="S757" i="4"/>
  <c r="K757" i="4"/>
  <c r="S766" i="4"/>
  <c r="K766" i="4"/>
  <c r="S769" i="4"/>
  <c r="K769" i="4"/>
  <c r="S781" i="4"/>
  <c r="K781" i="4"/>
  <c r="S775" i="4"/>
  <c r="S779" i="4"/>
  <c r="S783" i="4"/>
  <c r="S787" i="4"/>
  <c r="S791" i="4"/>
  <c r="K798" i="4"/>
  <c r="S798" i="4"/>
  <c r="S804" i="4"/>
  <c r="K804" i="4"/>
  <c r="S810" i="4"/>
  <c r="K810" i="4"/>
  <c r="S723" i="4"/>
  <c r="S731" i="4"/>
  <c r="S739" i="4"/>
  <c r="S747" i="4"/>
  <c r="S755" i="4"/>
  <c r="S763" i="4"/>
  <c r="K816" i="4"/>
  <c r="K821" i="4"/>
  <c r="S826" i="4"/>
  <c r="S837" i="4"/>
  <c r="K837" i="4"/>
  <c r="K935" i="4"/>
  <c r="S935" i="4"/>
  <c r="S805" i="4"/>
  <c r="K805" i="4"/>
  <c r="K814" i="4"/>
  <c r="S814" i="4"/>
  <c r="S820" i="4"/>
  <c r="K820" i="4"/>
  <c r="K831" i="4"/>
  <c r="S831" i="4"/>
  <c r="K842" i="4"/>
  <c r="S842" i="4"/>
  <c r="K852" i="4"/>
  <c r="S852" i="4"/>
  <c r="K874" i="4"/>
  <c r="S874" i="4"/>
  <c r="K884" i="4"/>
  <c r="S884" i="4"/>
  <c r="K724" i="4"/>
  <c r="K732" i="4"/>
  <c r="K740" i="4"/>
  <c r="K748" i="4"/>
  <c r="K756" i="4"/>
  <c r="K764" i="4"/>
  <c r="S796" i="4"/>
  <c r="K796" i="4"/>
  <c r="S802" i="4"/>
  <c r="K802" i="4"/>
  <c r="S809" i="4"/>
  <c r="S829" i="4"/>
  <c r="K829" i="4"/>
  <c r="S841" i="4"/>
  <c r="K841" i="4"/>
  <c r="K894" i="4"/>
  <c r="S894" i="4"/>
  <c r="S780" i="4"/>
  <c r="K780" i="4"/>
  <c r="S788" i="4"/>
  <c r="K788" i="4"/>
  <c r="S797" i="4"/>
  <c r="K797" i="4"/>
  <c r="K806" i="4"/>
  <c r="S806" i="4"/>
  <c r="S812" i="4"/>
  <c r="K812" i="4"/>
  <c r="S818" i="4"/>
  <c r="K818" i="4"/>
  <c r="K828" i="4"/>
  <c r="S828" i="4"/>
  <c r="S771" i="4"/>
  <c r="K774" i="4"/>
  <c r="K782" i="4"/>
  <c r="K790" i="4"/>
  <c r="K794" i="4"/>
  <c r="S801" i="4"/>
  <c r="K858" i="4"/>
  <c r="S858" i="4"/>
  <c r="K868" i="4"/>
  <c r="S868" i="4"/>
  <c r="K890" i="4"/>
  <c r="S890" i="4"/>
  <c r="K827" i="4"/>
  <c r="S835" i="4"/>
  <c r="S838" i="4"/>
  <c r="K838" i="4"/>
  <c r="S848" i="4"/>
  <c r="K848" i="4"/>
  <c r="S857" i="4"/>
  <c r="K857" i="4"/>
  <c r="S864" i="4"/>
  <c r="K864" i="4"/>
  <c r="S873" i="4"/>
  <c r="K873" i="4"/>
  <c r="S880" i="4"/>
  <c r="K880" i="4"/>
  <c r="S889" i="4"/>
  <c r="K889" i="4"/>
  <c r="K822" i="4"/>
  <c r="S840" i="4"/>
  <c r="K840" i="4"/>
  <c r="S845" i="4"/>
  <c r="K845" i="4"/>
  <c r="S861" i="4"/>
  <c r="K861" i="4"/>
  <c r="S877" i="4"/>
  <c r="K877" i="4"/>
  <c r="S893" i="4"/>
  <c r="K893" i="4"/>
  <c r="S899" i="4"/>
  <c r="K899" i="4"/>
  <c r="K799" i="4"/>
  <c r="K807" i="4"/>
  <c r="K815" i="4"/>
  <c r="K825" i="4"/>
  <c r="K832" i="4"/>
  <c r="K851" i="4"/>
  <c r="K867" i="4"/>
  <c r="K883" i="4"/>
  <c r="S969" i="4"/>
  <c r="K969" i="4"/>
  <c r="K850" i="4"/>
  <c r="S850" i="4"/>
  <c r="K866" i="4"/>
  <c r="S866" i="4"/>
  <c r="K882" i="4"/>
  <c r="S882" i="4"/>
  <c r="S897" i="4"/>
  <c r="K897" i="4"/>
  <c r="K830" i="4"/>
  <c r="S844" i="4"/>
  <c r="S849" i="4"/>
  <c r="K849" i="4"/>
  <c r="S856" i="4"/>
  <c r="K856" i="4"/>
  <c r="S860" i="4"/>
  <c r="S865" i="4"/>
  <c r="K865" i="4"/>
  <c r="S872" i="4"/>
  <c r="K872" i="4"/>
  <c r="S876" i="4"/>
  <c r="S881" i="4"/>
  <c r="K881" i="4"/>
  <c r="S888" i="4"/>
  <c r="K888" i="4"/>
  <c r="K925" i="4"/>
  <c r="S925" i="4"/>
  <c r="S853" i="4"/>
  <c r="K853" i="4"/>
  <c r="S869" i="4"/>
  <c r="K869" i="4"/>
  <c r="S885" i="4"/>
  <c r="K885" i="4"/>
  <c r="S823" i="4"/>
  <c r="K843" i="4"/>
  <c r="K859" i="4"/>
  <c r="K875" i="4"/>
  <c r="K891" i="4"/>
  <c r="S896" i="4"/>
  <c r="K896" i="4"/>
  <c r="S913" i="4"/>
  <c r="K913" i="4"/>
  <c r="K919" i="4"/>
  <c r="S919" i="4"/>
  <c r="S926" i="4"/>
  <c r="K926" i="4"/>
  <c r="S936" i="4"/>
  <c r="K936" i="4"/>
  <c r="K948" i="4"/>
  <c r="S948" i="4"/>
  <c r="S964" i="4"/>
  <c r="K964" i="4"/>
  <c r="S996" i="4"/>
  <c r="K996" i="4"/>
  <c r="S839" i="4"/>
  <c r="K846" i="4"/>
  <c r="S847" i="4"/>
  <c r="K854" i="4"/>
  <c r="S855" i="4"/>
  <c r="K862" i="4"/>
  <c r="S863" i="4"/>
  <c r="K870" i="4"/>
  <c r="S871" i="4"/>
  <c r="K878" i="4"/>
  <c r="S879" i="4"/>
  <c r="K886" i="4"/>
  <c r="S887" i="4"/>
  <c r="K911" i="4"/>
  <c r="S911" i="4"/>
  <c r="K932" i="4"/>
  <c r="S937" i="4"/>
  <c r="K937" i="4"/>
  <c r="S942" i="4"/>
  <c r="K942" i="4"/>
  <c r="S901" i="4"/>
  <c r="S918" i="4"/>
  <c r="K918" i="4"/>
  <c r="S928" i="4"/>
  <c r="K928" i="4"/>
  <c r="S988" i="4"/>
  <c r="K988" i="4"/>
  <c r="S910" i="4"/>
  <c r="K910" i="4"/>
  <c r="K924" i="4"/>
  <c r="S929" i="4"/>
  <c r="K929" i="4"/>
  <c r="S941" i="4"/>
  <c r="S944" i="4"/>
  <c r="K944" i="4"/>
  <c r="S980" i="4"/>
  <c r="K980" i="4"/>
  <c r="K927" i="4"/>
  <c r="S927" i="4"/>
  <c r="S934" i="4"/>
  <c r="K934" i="4"/>
  <c r="K940" i="4"/>
  <c r="S945" i="4"/>
  <c r="K945" i="4"/>
  <c r="K956" i="4"/>
  <c r="S956" i="4"/>
  <c r="S904" i="4"/>
  <c r="K904" i="4"/>
  <c r="S917" i="4"/>
  <c r="S920" i="4"/>
  <c r="K920" i="4"/>
  <c r="K943" i="4"/>
  <c r="S943" i="4"/>
  <c r="S985" i="4"/>
  <c r="K985" i="4"/>
  <c r="S905" i="4"/>
  <c r="K905" i="4"/>
  <c r="S909" i="4"/>
  <c r="S912" i="4"/>
  <c r="K912" i="4"/>
  <c r="S921" i="4"/>
  <c r="K921" i="4"/>
  <c r="S972" i="4"/>
  <c r="K972" i="4"/>
  <c r="S898" i="4"/>
  <c r="K957" i="4"/>
  <c r="S957" i="4"/>
  <c r="K967" i="4"/>
  <c r="K983" i="4"/>
  <c r="K999" i="4"/>
  <c r="S961" i="4"/>
  <c r="K961" i="4"/>
  <c r="K907" i="4"/>
  <c r="K915" i="4"/>
  <c r="K923" i="4"/>
  <c r="K931" i="4"/>
  <c r="K939" i="4"/>
  <c r="S950" i="4"/>
  <c r="K950" i="4"/>
  <c r="K959" i="4"/>
  <c r="S963" i="4"/>
  <c r="K973" i="4"/>
  <c r="S973" i="4"/>
  <c r="S979" i="4"/>
  <c r="K989" i="4"/>
  <c r="S989" i="4"/>
  <c r="S995" i="4"/>
  <c r="K946" i="4"/>
  <c r="K951" i="4"/>
  <c r="S977" i="4"/>
  <c r="K977" i="4"/>
  <c r="K978" i="4"/>
  <c r="S993" i="4"/>
  <c r="K993" i="4"/>
  <c r="K994" i="4"/>
  <c r="K947" i="4"/>
  <c r="K975" i="4"/>
  <c r="K991" i="4"/>
  <c r="S952" i="4"/>
  <c r="K953" i="4"/>
  <c r="K965" i="4"/>
  <c r="S965" i="4"/>
  <c r="S971" i="4"/>
  <c r="K981" i="4"/>
  <c r="S981" i="4"/>
  <c r="S987" i="4"/>
  <c r="K997" i="4"/>
  <c r="S997" i="4"/>
  <c r="K958" i="4"/>
  <c r="K966" i="4"/>
  <c r="K974" i="4"/>
  <c r="K982" i="4"/>
  <c r="K990" i="4"/>
  <c r="K998" i="4"/>
  <c r="D2" i="2"/>
  <c r="C56" i="2"/>
  <c r="T93" i="1" l="1"/>
  <c r="AJ93" i="1"/>
  <c r="AZ93" i="1"/>
  <c r="E93" i="1"/>
  <c r="U93" i="1"/>
  <c r="AK93" i="1"/>
  <c r="BA93" i="1"/>
  <c r="F93" i="1"/>
  <c r="V93" i="1"/>
  <c r="AL93" i="1"/>
  <c r="BB93" i="1"/>
  <c r="G93" i="1"/>
  <c r="W93" i="1"/>
  <c r="AM93" i="1"/>
  <c r="BC93" i="1"/>
  <c r="H93" i="1"/>
  <c r="X93" i="1"/>
  <c r="AN93" i="1"/>
  <c r="BD93" i="1"/>
  <c r="I93" i="1"/>
  <c r="Y93" i="1"/>
  <c r="AO93" i="1"/>
  <c r="BE93" i="1"/>
  <c r="J93" i="1"/>
  <c r="Z93" i="1"/>
  <c r="AP93" i="1"/>
  <c r="BF93" i="1"/>
  <c r="K93" i="1"/>
  <c r="AA93" i="1"/>
  <c r="AQ93" i="1"/>
  <c r="BG93" i="1"/>
  <c r="L93" i="1"/>
  <c r="AB93" i="1"/>
  <c r="AR93" i="1"/>
  <c r="BH93" i="1"/>
  <c r="M93" i="1"/>
  <c r="AC93" i="1"/>
  <c r="AS93" i="1"/>
  <c r="BI93" i="1"/>
  <c r="N93" i="1"/>
  <c r="AD93" i="1"/>
  <c r="AT93" i="1"/>
  <c r="BJ93" i="1"/>
  <c r="O93" i="1"/>
  <c r="AE93" i="1"/>
  <c r="AU93" i="1"/>
  <c r="BK93" i="1"/>
  <c r="P93" i="1"/>
  <c r="AF93" i="1"/>
  <c r="AV93" i="1"/>
  <c r="Q93" i="1"/>
  <c r="AG93" i="1"/>
  <c r="AW93" i="1"/>
  <c r="D93" i="1"/>
  <c r="R93" i="1"/>
  <c r="AH93" i="1"/>
  <c r="AX93" i="1"/>
  <c r="S93" i="1"/>
  <c r="AI93" i="1"/>
  <c r="AY93" i="1"/>
  <c r="J40" i="10"/>
  <c r="Q39" i="10"/>
  <c r="H45" i="10"/>
  <c r="R20" i="10"/>
  <c r="E20" i="10"/>
  <c r="J16" i="4"/>
  <c r="D12" i="4"/>
  <c r="K12" i="4"/>
  <c r="G12" i="4"/>
  <c r="S12" i="4"/>
  <c r="H14" i="4"/>
  <c r="F12" i="4"/>
  <c r="C3" i="9"/>
  <c r="D3" i="9" s="1"/>
  <c r="E3" i="9" s="1"/>
  <c r="F3" i="9" s="1"/>
  <c r="G3" i="9" s="1"/>
  <c r="C117" i="3"/>
  <c r="E2" i="2"/>
  <c r="Q40" i="10" l="1"/>
  <c r="J41" i="10"/>
  <c r="C21" i="10"/>
  <c r="F21" i="10" s="1"/>
  <c r="B21" i="10"/>
  <c r="H46" i="10"/>
  <c r="H15" i="4"/>
  <c r="R12" i="4"/>
  <c r="E12" i="4"/>
  <c r="J17" i="4"/>
  <c r="F2" i="2"/>
  <c r="D117" i="3"/>
  <c r="Q41" i="10" l="1"/>
  <c r="J42" i="10"/>
  <c r="D21" i="10"/>
  <c r="S21" i="10"/>
  <c r="K21" i="10"/>
  <c r="G21" i="10"/>
  <c r="H47" i="10"/>
  <c r="J18" i="4"/>
  <c r="C13" i="4"/>
  <c r="B13" i="4"/>
  <c r="H16" i="4"/>
  <c r="E117" i="3"/>
  <c r="G2" i="2"/>
  <c r="J43" i="10" l="1"/>
  <c r="Q42" i="10"/>
  <c r="H48" i="10"/>
  <c r="R21" i="10"/>
  <c r="E21" i="10"/>
  <c r="H17" i="4"/>
  <c r="F13" i="4"/>
  <c r="S13" i="4"/>
  <c r="D13" i="4"/>
  <c r="K13" i="4"/>
  <c r="G13" i="4"/>
  <c r="J19" i="4"/>
  <c r="F117" i="3"/>
  <c r="H2" i="2"/>
  <c r="G117" i="3" s="1"/>
  <c r="J44" i="10" l="1"/>
  <c r="Q43" i="10"/>
  <c r="H49" i="10"/>
  <c r="C22" i="10"/>
  <c r="F22" i="10" s="1"/>
  <c r="B22" i="10"/>
  <c r="H18" i="4"/>
  <c r="J20" i="4"/>
  <c r="R13" i="4"/>
  <c r="E13" i="4"/>
  <c r="J45" i="10" l="1"/>
  <c r="Q44" i="10"/>
  <c r="D22" i="10"/>
  <c r="K22" i="10"/>
  <c r="S22" i="10"/>
  <c r="G22" i="10"/>
  <c r="H50" i="10"/>
  <c r="J21" i="4"/>
  <c r="C14" i="4"/>
  <c r="B14" i="4"/>
  <c r="H19" i="4"/>
  <c r="Q45" i="10" l="1"/>
  <c r="J46" i="10"/>
  <c r="H51" i="10"/>
  <c r="R22" i="10"/>
  <c r="E22" i="10"/>
  <c r="K14" i="4"/>
  <c r="S14" i="4"/>
  <c r="D14" i="4"/>
  <c r="G14" i="4"/>
  <c r="H20" i="4"/>
  <c r="F14" i="4"/>
  <c r="J22" i="4"/>
  <c r="Q46" i="10" l="1"/>
  <c r="J47" i="10"/>
  <c r="C23" i="10"/>
  <c r="F23" i="10" s="1"/>
  <c r="B23" i="10"/>
  <c r="H52" i="10"/>
  <c r="H21" i="4"/>
  <c r="R14" i="4"/>
  <c r="E14" i="4"/>
  <c r="J23" i="4"/>
  <c r="J48" i="10" l="1"/>
  <c r="Q47" i="10"/>
  <c r="H53" i="10"/>
  <c r="K23" i="10"/>
  <c r="S23" i="10"/>
  <c r="D23" i="10"/>
  <c r="G23" i="10"/>
  <c r="H22" i="4"/>
  <c r="P2" i="1"/>
  <c r="J24" i="4"/>
  <c r="C15" i="4"/>
  <c r="B15" i="4"/>
  <c r="J49" i="10" l="1"/>
  <c r="Q48" i="10"/>
  <c r="R23" i="10"/>
  <c r="E23" i="10"/>
  <c r="H54" i="10"/>
  <c r="H23" i="4"/>
  <c r="Q1232" i="4"/>
  <c r="Q1224" i="4"/>
  <c r="Q1216" i="4"/>
  <c r="Q1208" i="4"/>
  <c r="Q1200" i="4"/>
  <c r="Q1192" i="4"/>
  <c r="Q1184" i="4"/>
  <c r="Q1176" i="4"/>
  <c r="Q1168" i="4"/>
  <c r="Q1160" i="4"/>
  <c r="Q1152" i="4"/>
  <c r="Q1144" i="4"/>
  <c r="Q1136" i="4"/>
  <c r="Q1128" i="4"/>
  <c r="Q1120" i="4"/>
  <c r="Q1112" i="4"/>
  <c r="Q1104" i="4"/>
  <c r="Q1096" i="4"/>
  <c r="Q1088" i="4"/>
  <c r="Q1080" i="4"/>
  <c r="Q1072" i="4"/>
  <c r="Q1064" i="4"/>
  <c r="Q1056" i="4"/>
  <c r="Q1048" i="4"/>
  <c r="Q1040" i="4"/>
  <c r="Q1032" i="4"/>
  <c r="Q1024" i="4"/>
  <c r="Q1016" i="4"/>
  <c r="Q1008" i="4"/>
  <c r="Q1229" i="4"/>
  <c r="Q1221" i="4"/>
  <c r="Q1213" i="4"/>
  <c r="Q1205" i="4"/>
  <c r="Q1197" i="4"/>
  <c r="Q1189" i="4"/>
  <c r="Q1181" i="4"/>
  <c r="Q1173" i="4"/>
  <c r="Q1165" i="4"/>
  <c r="Q1157" i="4"/>
  <c r="Q1149" i="4"/>
  <c r="Q1141" i="4"/>
  <c r="Q1133" i="4"/>
  <c r="Q1125" i="4"/>
  <c r="Q1117" i="4"/>
  <c r="Q1109" i="4"/>
  <c r="Q1101" i="4"/>
  <c r="Q1093" i="4"/>
  <c r="Q1085" i="4"/>
  <c r="Q1077" i="4"/>
  <c r="Q1069" i="4"/>
  <c r="Q1061" i="4"/>
  <c r="Q1053" i="4"/>
  <c r="Q1045" i="4"/>
  <c r="Q1037" i="4"/>
  <c r="Q1029" i="4"/>
  <c r="Q1021" i="4"/>
  <c r="Q1013" i="4"/>
  <c r="Q1005" i="4"/>
  <c r="Q1234" i="4"/>
  <c r="Q1226" i="4"/>
  <c r="Q1218" i="4"/>
  <c r="Q1210" i="4"/>
  <c r="Q1202" i="4"/>
  <c r="Q1194" i="4"/>
  <c r="Q1186" i="4"/>
  <c r="Q1178" i="4"/>
  <c r="Q1170" i="4"/>
  <c r="Q1162" i="4"/>
  <c r="Q1154" i="4"/>
  <c r="Q1146" i="4"/>
  <c r="Q1138" i="4"/>
  <c r="Q1130" i="4"/>
  <c r="Q1122" i="4"/>
  <c r="Q1114" i="4"/>
  <c r="Q1106" i="4"/>
  <c r="Q1098" i="4"/>
  <c r="Q1090" i="4"/>
  <c r="Q1082" i="4"/>
  <c r="Q1074" i="4"/>
  <c r="Q1066" i="4"/>
  <c r="Q1058" i="4"/>
  <c r="Q1050" i="4"/>
  <c r="Q1042" i="4"/>
  <c r="Q1034" i="4"/>
  <c r="Q1026" i="4"/>
  <c r="Q1018" i="4"/>
  <c r="Q1010" i="4"/>
  <c r="Q1002" i="4"/>
  <c r="Q1231" i="4"/>
  <c r="Q1223" i="4"/>
  <c r="Q1215" i="4"/>
  <c r="Q1207" i="4"/>
  <c r="Q1199" i="4"/>
  <c r="Q1191" i="4"/>
  <c r="Q1183" i="4"/>
  <c r="Q1175" i="4"/>
  <c r="Q1167" i="4"/>
  <c r="Q1159" i="4"/>
  <c r="Q1151" i="4"/>
  <c r="Q1143" i="4"/>
  <c r="Q1135" i="4"/>
  <c r="Q1127" i="4"/>
  <c r="Q1119" i="4"/>
  <c r="Q1111" i="4"/>
  <c r="Q1103" i="4"/>
  <c r="Q1095" i="4"/>
  <c r="Q1087" i="4"/>
  <c r="Q1079" i="4"/>
  <c r="Q1071" i="4"/>
  <c r="Q1063" i="4"/>
  <c r="Q1055" i="4"/>
  <c r="Q1047" i="4"/>
  <c r="Q1039" i="4"/>
  <c r="Q1031" i="4"/>
  <c r="Q1023" i="4"/>
  <c r="Q1015" i="4"/>
  <c r="Q1007" i="4"/>
  <c r="Q1228" i="4"/>
  <c r="Q1220" i="4"/>
  <c r="Q1212" i="4"/>
  <c r="Q1204" i="4"/>
  <c r="Q1196" i="4"/>
  <c r="Q1188" i="4"/>
  <c r="Q1180" i="4"/>
  <c r="Q1172" i="4"/>
  <c r="Q1164" i="4"/>
  <c r="Q1156" i="4"/>
  <c r="Q1148" i="4"/>
  <c r="Q1140" i="4"/>
  <c r="Q1132" i="4"/>
  <c r="Q1124" i="4"/>
  <c r="Q1116" i="4"/>
  <c r="Q1108" i="4"/>
  <c r="Q1100" i="4"/>
  <c r="Q1092" i="4"/>
  <c r="Q1084" i="4"/>
  <c r="Q1076" i="4"/>
  <c r="Q1068" i="4"/>
  <c r="Q1060" i="4"/>
  <c r="Q1052" i="4"/>
  <c r="Q1044" i="4"/>
  <c r="Q1036" i="4"/>
  <c r="Q1028" i="4"/>
  <c r="Q1020" i="4"/>
  <c r="Q1012" i="4"/>
  <c r="Q1004" i="4"/>
  <c r="Q1233" i="4"/>
  <c r="Q1225" i="4"/>
  <c r="Q1217" i="4"/>
  <c r="Q1209" i="4"/>
  <c r="Q1201" i="4"/>
  <c r="Q1193" i="4"/>
  <c r="Q1185" i="4"/>
  <c r="Q1177" i="4"/>
  <c r="Q1169" i="4"/>
  <c r="Q1161" i="4"/>
  <c r="Q1153" i="4"/>
  <c r="Q1145" i="4"/>
  <c r="Q1137" i="4"/>
  <c r="Q1129" i="4"/>
  <c r="Q1121" i="4"/>
  <c r="Q1113" i="4"/>
  <c r="Q1105" i="4"/>
  <c r="Q1097" i="4"/>
  <c r="Q1089" i="4"/>
  <c r="Q1081" i="4"/>
  <c r="Q1073" i="4"/>
  <c r="Q1065" i="4"/>
  <c r="Q1057" i="4"/>
  <c r="Q1049" i="4"/>
  <c r="Q1041" i="4"/>
  <c r="Q1033" i="4"/>
  <c r="Q1025" i="4"/>
  <c r="Q1017" i="4"/>
  <c r="Q1009" i="4"/>
  <c r="Q1001" i="4"/>
  <c r="Q1206" i="4"/>
  <c r="Q1174" i="4"/>
  <c r="Q1142" i="4"/>
  <c r="Q1110" i="4"/>
  <c r="Q1078" i="4"/>
  <c r="Q1046" i="4"/>
  <c r="Q1014" i="4"/>
  <c r="Q1227" i="4"/>
  <c r="Q1195" i="4"/>
  <c r="Q1163" i="4"/>
  <c r="Q1131" i="4"/>
  <c r="Q1099" i="4"/>
  <c r="Q1067" i="4"/>
  <c r="Q1035" i="4"/>
  <c r="Q1003" i="4"/>
  <c r="Q1230" i="4"/>
  <c r="Q1198" i="4"/>
  <c r="Q1166" i="4"/>
  <c r="Q1134" i="4"/>
  <c r="Q1102" i="4"/>
  <c r="Q1070" i="4"/>
  <c r="Q1038" i="4"/>
  <c r="Q1006" i="4"/>
  <c r="Q1219" i="4"/>
  <c r="Q1187" i="4"/>
  <c r="Q1155" i="4"/>
  <c r="Q1123" i="4"/>
  <c r="Q1091" i="4"/>
  <c r="Q1059" i="4"/>
  <c r="Q1027" i="4"/>
  <c r="Q1222" i="4"/>
  <c r="Q1190" i="4"/>
  <c r="Q1158" i="4"/>
  <c r="Q1126" i="4"/>
  <c r="Q1094" i="4"/>
  <c r="Q1062" i="4"/>
  <c r="Q1030" i="4"/>
  <c r="Q1211" i="4"/>
  <c r="Q1179" i="4"/>
  <c r="Q1147" i="4"/>
  <c r="Q1115" i="4"/>
  <c r="Q1083" i="4"/>
  <c r="Q1051" i="4"/>
  <c r="Q1019" i="4"/>
  <c r="Q1214" i="4"/>
  <c r="Q1182" i="4"/>
  <c r="Q1150" i="4"/>
  <c r="Q1118" i="4"/>
  <c r="Q1086" i="4"/>
  <c r="Q1054" i="4"/>
  <c r="Q1022" i="4"/>
  <c r="Q1203" i="4"/>
  <c r="Q1171" i="4"/>
  <c r="Q1139" i="4"/>
  <c r="Q1107" i="4"/>
  <c r="Q1075" i="4"/>
  <c r="Q1011" i="4"/>
  <c r="Q1043" i="4"/>
  <c r="Q12" i="4"/>
  <c r="Q13" i="4"/>
  <c r="Q2" i="1"/>
  <c r="Q14" i="4"/>
  <c r="Q15" i="4"/>
  <c r="Q16" i="4"/>
  <c r="Q17" i="4"/>
  <c r="Q18" i="4"/>
  <c r="Q19" i="4"/>
  <c r="Q20" i="4"/>
  <c r="S15" i="4"/>
  <c r="D15" i="4"/>
  <c r="K15" i="4"/>
  <c r="G15" i="4"/>
  <c r="J25" i="4"/>
  <c r="F15" i="4"/>
  <c r="J50" i="10" l="1"/>
  <c r="Q49" i="10"/>
  <c r="H55" i="10"/>
  <c r="C24" i="10"/>
  <c r="F24" i="10" s="1"/>
  <c r="B24" i="10"/>
  <c r="J26" i="4"/>
  <c r="H24" i="4"/>
  <c r="R2" i="1"/>
  <c r="R15" i="4"/>
  <c r="E15" i="4"/>
  <c r="Q50" i="10" l="1"/>
  <c r="J51" i="10"/>
  <c r="S24" i="10"/>
  <c r="D24" i="10"/>
  <c r="K24" i="10"/>
  <c r="G24" i="10"/>
  <c r="H56" i="10"/>
  <c r="H25" i="4"/>
  <c r="C16" i="4"/>
  <c r="B16" i="4"/>
  <c r="R92" i="1"/>
  <c r="S2" i="1"/>
  <c r="J27" i="4"/>
  <c r="Q51" i="10" l="1"/>
  <c r="J52" i="10"/>
  <c r="H57" i="10"/>
  <c r="R24" i="10"/>
  <c r="E24" i="10"/>
  <c r="S16" i="4"/>
  <c r="D16" i="4"/>
  <c r="K16" i="4"/>
  <c r="G16" i="4"/>
  <c r="S92" i="1"/>
  <c r="T2" i="1"/>
  <c r="P28" i="1"/>
  <c r="P29" i="1" s="1"/>
  <c r="F16" i="4"/>
  <c r="H26" i="4"/>
  <c r="J28" i="4"/>
  <c r="Q52" i="10" l="1"/>
  <c r="J53" i="10"/>
  <c r="C25" i="10"/>
  <c r="F25" i="10" s="1"/>
  <c r="B25" i="10"/>
  <c r="H58" i="10"/>
  <c r="P30" i="1"/>
  <c r="H27" i="4"/>
  <c r="J29" i="4"/>
  <c r="T92" i="1"/>
  <c r="U2" i="1"/>
  <c r="R16" i="4"/>
  <c r="E16" i="4"/>
  <c r="P34" i="1"/>
  <c r="Q53" i="10" l="1"/>
  <c r="J54" i="10"/>
  <c r="H59" i="10"/>
  <c r="K25" i="10"/>
  <c r="D25" i="10"/>
  <c r="S25" i="10"/>
  <c r="G25" i="10"/>
  <c r="C17" i="4"/>
  <c r="F17" i="4" s="1"/>
  <c r="B17" i="4"/>
  <c r="J30" i="4"/>
  <c r="H28" i="4"/>
  <c r="U92" i="1"/>
  <c r="V2" i="1"/>
  <c r="P35" i="1"/>
  <c r="P66" i="1"/>
  <c r="P31" i="1"/>
  <c r="Q28" i="1" s="1"/>
  <c r="Q29" i="1" s="1"/>
  <c r="P36" i="1"/>
  <c r="P4" i="1"/>
  <c r="P6" i="1" s="1"/>
  <c r="J55" i="10" l="1"/>
  <c r="Q54" i="10"/>
  <c r="R25" i="10"/>
  <c r="E25" i="10"/>
  <c r="H60" i="10"/>
  <c r="P5" i="1"/>
  <c r="Q30" i="1"/>
  <c r="Q36" i="1" s="1"/>
  <c r="H29" i="4"/>
  <c r="P46" i="1"/>
  <c r="J31" i="4"/>
  <c r="P40" i="1"/>
  <c r="P41" i="1" s="1"/>
  <c r="V92" i="1"/>
  <c r="W2" i="1"/>
  <c r="D17" i="4"/>
  <c r="K17" i="4"/>
  <c r="S17" i="4"/>
  <c r="G17" i="4"/>
  <c r="P37" i="1"/>
  <c r="Q34" i="1" s="1"/>
  <c r="P10" i="1"/>
  <c r="J56" i="10" l="1"/>
  <c r="Q55" i="10"/>
  <c r="H61" i="10"/>
  <c r="C26" i="10"/>
  <c r="F26" i="10" s="1"/>
  <c r="B26" i="10"/>
  <c r="Q31" i="1"/>
  <c r="R28" i="1" s="1"/>
  <c r="R29" i="1" s="1"/>
  <c r="P7" i="1"/>
  <c r="Q4" i="1" s="1"/>
  <c r="Q6" i="1" s="1"/>
  <c r="R17" i="4"/>
  <c r="E17" i="4"/>
  <c r="P42" i="1"/>
  <c r="J32" i="4"/>
  <c r="H30" i="4"/>
  <c r="W92" i="1"/>
  <c r="X2" i="1"/>
  <c r="Q66" i="1"/>
  <c r="Q35" i="1"/>
  <c r="Q37" i="1" s="1"/>
  <c r="R34" i="1" s="1"/>
  <c r="P12" i="1"/>
  <c r="P64" i="1"/>
  <c r="P11" i="1"/>
  <c r="Q56" i="10" l="1"/>
  <c r="J57" i="10"/>
  <c r="D26" i="10"/>
  <c r="S26" i="10"/>
  <c r="K26" i="10"/>
  <c r="G26" i="10"/>
  <c r="H62" i="10"/>
  <c r="Q5" i="1"/>
  <c r="Q7" i="1" s="1"/>
  <c r="R4" i="1" s="1"/>
  <c r="R6" i="1" s="1"/>
  <c r="R30" i="1"/>
  <c r="R36" i="1" s="1"/>
  <c r="P43" i="1"/>
  <c r="Q40" i="1" s="1"/>
  <c r="Q41" i="1" s="1"/>
  <c r="P13" i="1"/>
  <c r="Q10" i="1" s="1"/>
  <c r="C18" i="4"/>
  <c r="F18" i="4" s="1"/>
  <c r="B18" i="4"/>
  <c r="P16" i="1"/>
  <c r="P17" i="1" s="1"/>
  <c r="P48" i="1"/>
  <c r="J33" i="4"/>
  <c r="P67" i="1"/>
  <c r="P47" i="1"/>
  <c r="X92" i="1"/>
  <c r="Y2" i="1"/>
  <c r="H31" i="4"/>
  <c r="R35" i="1"/>
  <c r="R66" i="1"/>
  <c r="Q57" i="10" l="1"/>
  <c r="J58" i="10"/>
  <c r="H63" i="10"/>
  <c r="R26" i="10"/>
  <c r="E26" i="10"/>
  <c r="Q11" i="1"/>
  <c r="Q64" i="1"/>
  <c r="R5" i="1"/>
  <c r="Q12" i="1"/>
  <c r="R31" i="1"/>
  <c r="S28" i="1" s="1"/>
  <c r="S29" i="1" s="1"/>
  <c r="R37" i="1"/>
  <c r="S34" i="1" s="1"/>
  <c r="Q42" i="1"/>
  <c r="Q48" i="1" s="1"/>
  <c r="P49" i="1"/>
  <c r="Q46" i="1" s="1"/>
  <c r="P18" i="1"/>
  <c r="P52" i="1"/>
  <c r="Q67" i="1"/>
  <c r="Q47" i="1"/>
  <c r="H32" i="4"/>
  <c r="Y92" i="1"/>
  <c r="Z2" i="1"/>
  <c r="J34" i="4"/>
  <c r="S18" i="4"/>
  <c r="D18" i="4"/>
  <c r="K18" i="4"/>
  <c r="G18" i="4"/>
  <c r="Q58" i="10" l="1"/>
  <c r="J59" i="10"/>
  <c r="C27" i="10"/>
  <c r="F27" i="10" s="1"/>
  <c r="B27" i="10"/>
  <c r="H64" i="10"/>
  <c r="Q13" i="1"/>
  <c r="R10" i="1" s="1"/>
  <c r="S30" i="1"/>
  <c r="S36" i="1" s="1"/>
  <c r="Q43" i="1"/>
  <c r="R40" i="1" s="1"/>
  <c r="R41" i="1" s="1"/>
  <c r="Q49" i="1"/>
  <c r="R46" i="1" s="1"/>
  <c r="H33" i="4"/>
  <c r="Z92" i="1"/>
  <c r="AA2" i="1"/>
  <c r="P58" i="1"/>
  <c r="R18" i="4"/>
  <c r="E18" i="4"/>
  <c r="P65" i="1"/>
  <c r="P68" i="1" s="1"/>
  <c r="P23" i="1"/>
  <c r="P53" i="1"/>
  <c r="S35" i="1"/>
  <c r="S66" i="1"/>
  <c r="P22" i="1"/>
  <c r="J35" i="4"/>
  <c r="P19" i="1"/>
  <c r="Q16" i="1" s="1"/>
  <c r="Q17" i="1" s="1"/>
  <c r="P24" i="1"/>
  <c r="P54" i="1"/>
  <c r="R64" i="1"/>
  <c r="R11" i="1"/>
  <c r="R12" i="1"/>
  <c r="R7" i="1"/>
  <c r="S4" i="1" s="1"/>
  <c r="S6" i="1" s="1"/>
  <c r="J60" i="10" l="1"/>
  <c r="Q59" i="10"/>
  <c r="H65" i="10"/>
  <c r="D27" i="10"/>
  <c r="S27" i="10"/>
  <c r="K27" i="10"/>
  <c r="G27" i="10"/>
  <c r="S31" i="1"/>
  <c r="T28" i="1" s="1"/>
  <c r="T29" i="1" s="1"/>
  <c r="S37" i="1"/>
  <c r="T34" i="1" s="1"/>
  <c r="S5" i="1"/>
  <c r="R42" i="1"/>
  <c r="R48" i="1" s="1"/>
  <c r="R67" i="1"/>
  <c r="R47" i="1"/>
  <c r="J36" i="4"/>
  <c r="P59" i="1"/>
  <c r="P25" i="1"/>
  <c r="Q22" i="1" s="1"/>
  <c r="C19" i="4"/>
  <c r="F19" i="4" s="1"/>
  <c r="B19" i="4"/>
  <c r="AA92" i="1"/>
  <c r="AB2" i="1"/>
  <c r="Q18" i="1"/>
  <c r="Q52" i="1"/>
  <c r="P55" i="1"/>
  <c r="H34" i="4"/>
  <c r="P60" i="1"/>
  <c r="R13" i="1"/>
  <c r="J61" i="10" l="1"/>
  <c r="Q60" i="10"/>
  <c r="R27" i="10"/>
  <c r="E27" i="10"/>
  <c r="H66" i="10"/>
  <c r="T30" i="1"/>
  <c r="T36" i="1" s="1"/>
  <c r="R49" i="1"/>
  <c r="S46" i="1" s="1"/>
  <c r="R43" i="1"/>
  <c r="S40" i="1" s="1"/>
  <c r="S41" i="1" s="1"/>
  <c r="P61" i="1"/>
  <c r="Q58" i="1" s="1"/>
  <c r="H35" i="4"/>
  <c r="K19" i="4"/>
  <c r="D19" i="4"/>
  <c r="S19" i="4"/>
  <c r="G19" i="4"/>
  <c r="T35" i="1"/>
  <c r="T66" i="1"/>
  <c r="Q65" i="1"/>
  <c r="Q68" i="1" s="1"/>
  <c r="Q23" i="1"/>
  <c r="Q59" i="1" s="1"/>
  <c r="Q53" i="1"/>
  <c r="J37" i="4"/>
  <c r="Q19" i="1"/>
  <c r="R16" i="1" s="1"/>
  <c r="R17" i="1" s="1"/>
  <c r="AB92" i="1"/>
  <c r="AC2" i="1"/>
  <c r="Q23" i="4"/>
  <c r="Q22" i="4"/>
  <c r="Q24" i="4"/>
  <c r="Q21" i="4"/>
  <c r="Q25" i="4"/>
  <c r="Q26" i="4"/>
  <c r="Q27" i="4"/>
  <c r="Q28" i="4"/>
  <c r="Q29" i="4"/>
  <c r="Q30" i="4"/>
  <c r="Q31" i="4"/>
  <c r="Q32" i="4"/>
  <c r="Q24" i="1"/>
  <c r="Q60" i="1" s="1"/>
  <c r="Q54" i="1"/>
  <c r="S64" i="1"/>
  <c r="S11" i="1"/>
  <c r="S10" i="1"/>
  <c r="S7" i="1"/>
  <c r="T4" i="1" s="1"/>
  <c r="T6" i="1" s="1"/>
  <c r="S12" i="1"/>
  <c r="S42" i="1" l="1"/>
  <c r="S48" i="1" s="1"/>
  <c r="Q61" i="10"/>
  <c r="J62" i="10"/>
  <c r="H67" i="10"/>
  <c r="C28" i="10"/>
  <c r="F28" i="10" s="1"/>
  <c r="B28" i="10"/>
  <c r="T37" i="1"/>
  <c r="U34" i="1" s="1"/>
  <c r="T31" i="1"/>
  <c r="U28" i="1" s="1"/>
  <c r="U29" i="1" s="1"/>
  <c r="T5" i="1"/>
  <c r="Q55" i="1"/>
  <c r="Q25" i="1"/>
  <c r="R22" i="1" s="1"/>
  <c r="P71" i="1"/>
  <c r="R18" i="1"/>
  <c r="R52" i="1"/>
  <c r="R19" i="4"/>
  <c r="E19" i="4"/>
  <c r="S67" i="1"/>
  <c r="S47" i="1"/>
  <c r="S49" i="1" s="1"/>
  <c r="T46" i="1" s="1"/>
  <c r="S43" i="1"/>
  <c r="T40" i="1" s="1"/>
  <c r="T41" i="1" s="1"/>
  <c r="J38" i="4"/>
  <c r="H36" i="4"/>
  <c r="AC92" i="1"/>
  <c r="AD2" i="1"/>
  <c r="Q61" i="1"/>
  <c r="R58" i="1" s="1"/>
  <c r="S13" i="1"/>
  <c r="J63" i="10" l="1"/>
  <c r="Q62" i="10"/>
  <c r="K28" i="10"/>
  <c r="S28" i="10"/>
  <c r="D28" i="10"/>
  <c r="G28" i="10"/>
  <c r="H68" i="10"/>
  <c r="U30" i="1"/>
  <c r="U36" i="1" s="1"/>
  <c r="T7" i="1"/>
  <c r="U4" i="1" s="1"/>
  <c r="U6" i="1" s="1"/>
  <c r="C20" i="4"/>
  <c r="F20" i="4" s="1"/>
  <c r="B20" i="4"/>
  <c r="R23" i="1"/>
  <c r="R65" i="1"/>
  <c r="R68" i="1" s="1"/>
  <c r="R53" i="1"/>
  <c r="R19" i="1"/>
  <c r="S16" i="1" s="1"/>
  <c r="S17" i="1" s="1"/>
  <c r="H37" i="4"/>
  <c r="R24" i="1"/>
  <c r="R60" i="1" s="1"/>
  <c r="R54" i="1"/>
  <c r="AD92" i="1"/>
  <c r="AE2" i="1"/>
  <c r="U35" i="1"/>
  <c r="U66" i="1"/>
  <c r="J39" i="4"/>
  <c r="T42" i="1"/>
  <c r="T48" i="1" s="1"/>
  <c r="Q71" i="1"/>
  <c r="T12" i="1"/>
  <c r="T10" i="1"/>
  <c r="T64" i="1"/>
  <c r="T11" i="1"/>
  <c r="Q63" i="10" l="1"/>
  <c r="J64" i="10"/>
  <c r="H69" i="10"/>
  <c r="R28" i="10"/>
  <c r="E28" i="10"/>
  <c r="U31" i="1"/>
  <c r="V28" i="1" s="1"/>
  <c r="V29" i="1" s="1"/>
  <c r="U37" i="1"/>
  <c r="V34" i="1" s="1"/>
  <c r="U5" i="1"/>
  <c r="U64" i="1" s="1"/>
  <c r="R55" i="1"/>
  <c r="T43" i="1"/>
  <c r="U40" i="1" s="1"/>
  <c r="U41" i="1" s="1"/>
  <c r="R59" i="1"/>
  <c r="R61" i="1" s="1"/>
  <c r="S58" i="1" s="1"/>
  <c r="R25" i="1"/>
  <c r="S22" i="1" s="1"/>
  <c r="S20" i="4"/>
  <c r="D20" i="4"/>
  <c r="K20" i="4"/>
  <c r="G20" i="4"/>
  <c r="J40" i="4"/>
  <c r="S18" i="1"/>
  <c r="S52" i="1"/>
  <c r="T47" i="1"/>
  <c r="T49" i="1" s="1"/>
  <c r="U46" i="1" s="1"/>
  <c r="T67" i="1"/>
  <c r="AE92" i="1"/>
  <c r="AF2" i="1"/>
  <c r="H38" i="4"/>
  <c r="U12" i="1"/>
  <c r="T13" i="1"/>
  <c r="J65" i="10" l="1"/>
  <c r="Q64" i="10"/>
  <c r="C29" i="10"/>
  <c r="F29" i="10" s="1"/>
  <c r="B29" i="10"/>
  <c r="H70" i="10"/>
  <c r="V30" i="1"/>
  <c r="V36" i="1" s="1"/>
  <c r="U7" i="1"/>
  <c r="V4" i="1" s="1"/>
  <c r="V6" i="1" s="1"/>
  <c r="U11" i="1"/>
  <c r="U42" i="1"/>
  <c r="U48" i="1" s="1"/>
  <c r="R71" i="1"/>
  <c r="S65" i="1"/>
  <c r="S68" i="1" s="1"/>
  <c r="S23" i="1"/>
  <c r="S59" i="1" s="1"/>
  <c r="S53" i="1"/>
  <c r="R20" i="4"/>
  <c r="E20" i="4"/>
  <c r="S19" i="1"/>
  <c r="T16" i="1" s="1"/>
  <c r="T17" i="1" s="1"/>
  <c r="V66" i="1"/>
  <c r="V35" i="1"/>
  <c r="H39" i="4"/>
  <c r="J41" i="4"/>
  <c r="AF92" i="1"/>
  <c r="AG2" i="1"/>
  <c r="U47" i="1"/>
  <c r="U67" i="1"/>
  <c r="S24" i="1"/>
  <c r="S60" i="1" s="1"/>
  <c r="S54" i="1"/>
  <c r="U10" i="1"/>
  <c r="J66" i="10" l="1"/>
  <c r="Q65" i="10"/>
  <c r="H71" i="10"/>
  <c r="S29" i="10"/>
  <c r="K29" i="10"/>
  <c r="D29" i="10"/>
  <c r="G29" i="10"/>
  <c r="V5" i="1"/>
  <c r="V7" i="1" s="1"/>
  <c r="W4" i="1" s="1"/>
  <c r="W6" i="1" s="1"/>
  <c r="V31" i="1"/>
  <c r="W28" i="1" s="1"/>
  <c r="W29" i="1" s="1"/>
  <c r="V37" i="1"/>
  <c r="W34" i="1" s="1"/>
  <c r="U13" i="1"/>
  <c r="V10" i="1" s="1"/>
  <c r="U43" i="1"/>
  <c r="V40" i="1" s="1"/>
  <c r="V41" i="1" s="1"/>
  <c r="U49" i="1"/>
  <c r="V46" i="1" s="1"/>
  <c r="S55" i="1"/>
  <c r="S61" i="1"/>
  <c r="T58" i="1" s="1"/>
  <c r="C21" i="4"/>
  <c r="F21" i="4" s="1"/>
  <c r="B21" i="4"/>
  <c r="J42" i="4"/>
  <c r="W30" i="1"/>
  <c r="W36" i="1" s="1"/>
  <c r="S25" i="1"/>
  <c r="T22" i="1" s="1"/>
  <c r="T18" i="1"/>
  <c r="T52" i="1"/>
  <c r="AG92" i="1"/>
  <c r="AH2" i="1"/>
  <c r="H40" i="4"/>
  <c r="V12" i="1"/>
  <c r="Q66" i="10" l="1"/>
  <c r="J67" i="10"/>
  <c r="H72" i="10"/>
  <c r="R29" i="10"/>
  <c r="E29" i="10"/>
  <c r="V11" i="1"/>
  <c r="V64" i="1"/>
  <c r="W5" i="1"/>
  <c r="W64" i="1" s="1"/>
  <c r="V42" i="1"/>
  <c r="V48" i="1" s="1"/>
  <c r="S71" i="1"/>
  <c r="T19" i="1"/>
  <c r="U16" i="1" s="1"/>
  <c r="U17" i="1" s="1"/>
  <c r="S21" i="4"/>
  <c r="K21" i="4"/>
  <c r="D21" i="4"/>
  <c r="G21" i="4"/>
  <c r="H41" i="4"/>
  <c r="W66" i="1"/>
  <c r="W35" i="1"/>
  <c r="W37" i="1" s="1"/>
  <c r="X34" i="1" s="1"/>
  <c r="AH92" i="1"/>
  <c r="AI2" i="1"/>
  <c r="W31" i="1"/>
  <c r="X28" i="1" s="1"/>
  <c r="X29" i="1" s="1"/>
  <c r="V47" i="1"/>
  <c r="V67" i="1"/>
  <c r="T24" i="1"/>
  <c r="T60" i="1" s="1"/>
  <c r="T54" i="1"/>
  <c r="J43" i="4"/>
  <c r="T65" i="1"/>
  <c r="T68" i="1" s="1"/>
  <c r="T23" i="1"/>
  <c r="T59" i="1" s="1"/>
  <c r="T53" i="1"/>
  <c r="W12" i="1"/>
  <c r="V13" i="1"/>
  <c r="W10" i="1" s="1"/>
  <c r="V43" i="1" l="1"/>
  <c r="W40" i="1" s="1"/>
  <c r="W41" i="1" s="1"/>
  <c r="Q67" i="10"/>
  <c r="J68" i="10"/>
  <c r="C30" i="10"/>
  <c r="F30" i="10" s="1"/>
  <c r="B30" i="10"/>
  <c r="H73" i="10"/>
  <c r="W11" i="1"/>
  <c r="W13" i="1" s="1"/>
  <c r="X10" i="1" s="1"/>
  <c r="W7" i="1"/>
  <c r="X4" i="1" s="1"/>
  <c r="X6" i="1" s="1"/>
  <c r="V49" i="1"/>
  <c r="W46" i="1" s="1"/>
  <c r="U52" i="1"/>
  <c r="W42" i="1"/>
  <c r="W48" i="1" s="1"/>
  <c r="U18" i="1"/>
  <c r="U24" i="1" s="1"/>
  <c r="U60" i="1" s="1"/>
  <c r="T25" i="1"/>
  <c r="U22" i="1" s="1"/>
  <c r="T55" i="1"/>
  <c r="U65" i="1"/>
  <c r="U68" i="1" s="1"/>
  <c r="U23" i="1"/>
  <c r="U59" i="1" s="1"/>
  <c r="U53" i="1"/>
  <c r="J44" i="4"/>
  <c r="X30" i="1"/>
  <c r="X36" i="1" s="1"/>
  <c r="R21" i="4"/>
  <c r="E21" i="4"/>
  <c r="W67" i="1"/>
  <c r="W47" i="1"/>
  <c r="AI92" i="1"/>
  <c r="AJ2" i="1"/>
  <c r="T61" i="1"/>
  <c r="U58" i="1" s="1"/>
  <c r="H42" i="4"/>
  <c r="Q68" i="10" l="1"/>
  <c r="J69" i="10"/>
  <c r="H74" i="10"/>
  <c r="S30" i="10"/>
  <c r="D30" i="10"/>
  <c r="K30" i="10"/>
  <c r="G30" i="10"/>
  <c r="X5" i="1"/>
  <c r="X7" i="1" s="1"/>
  <c r="Y4" i="1" s="1"/>
  <c r="Y6" i="1" s="1"/>
  <c r="X12" i="1"/>
  <c r="W49" i="1"/>
  <c r="X46" i="1" s="1"/>
  <c r="W43" i="1"/>
  <c r="X40" i="1" s="1"/>
  <c r="X41" i="1" s="1"/>
  <c r="U19" i="1"/>
  <c r="V16" i="1" s="1"/>
  <c r="V17" i="1" s="1"/>
  <c r="U54" i="1"/>
  <c r="U55" i="1" s="1"/>
  <c r="U61" i="1"/>
  <c r="V58" i="1" s="1"/>
  <c r="J45" i="4"/>
  <c r="AJ92" i="1"/>
  <c r="AK2" i="1"/>
  <c r="X35" i="1"/>
  <c r="X37" i="1" s="1"/>
  <c r="Y34" i="1" s="1"/>
  <c r="X66" i="1"/>
  <c r="X31" i="1"/>
  <c r="Y28" i="1" s="1"/>
  <c r="Y29" i="1" s="1"/>
  <c r="H43" i="4"/>
  <c r="C22" i="4"/>
  <c r="F22" i="4" s="1"/>
  <c r="B22" i="4"/>
  <c r="U25" i="1"/>
  <c r="V22" i="1" s="1"/>
  <c r="T71" i="1"/>
  <c r="Q69" i="10" l="1"/>
  <c r="J70" i="10"/>
  <c r="R30" i="10"/>
  <c r="E30" i="10"/>
  <c r="H75" i="10"/>
  <c r="X11" i="1"/>
  <c r="X13" i="1" s="1"/>
  <c r="Y10" i="1" s="1"/>
  <c r="X64" i="1"/>
  <c r="Y5" i="1"/>
  <c r="Y7" i="1" s="1"/>
  <c r="Z4" i="1" s="1"/>
  <c r="Z6" i="1" s="1"/>
  <c r="X42" i="1"/>
  <c r="X48" i="1" s="1"/>
  <c r="X67" i="1"/>
  <c r="V52" i="1"/>
  <c r="V53" i="1"/>
  <c r="V18" i="1"/>
  <c r="V54" i="1" s="1"/>
  <c r="U71" i="1"/>
  <c r="J46" i="4"/>
  <c r="H44" i="4"/>
  <c r="D22" i="4"/>
  <c r="K22" i="4"/>
  <c r="S22" i="4"/>
  <c r="G22" i="4"/>
  <c r="Y30" i="1"/>
  <c r="Y36" i="1" s="1"/>
  <c r="AK92" i="1"/>
  <c r="AL2" i="1"/>
  <c r="Y12" i="1"/>
  <c r="Q70" i="10" l="1"/>
  <c r="J71" i="10"/>
  <c r="H76" i="10"/>
  <c r="C31" i="10"/>
  <c r="F31" i="10" s="1"/>
  <c r="B31" i="10"/>
  <c r="Z5" i="1"/>
  <c r="Z64" i="1" s="1"/>
  <c r="X47" i="1"/>
  <c r="X49" i="1" s="1"/>
  <c r="Y46" i="1" s="1"/>
  <c r="V24" i="1"/>
  <c r="V60" i="1" s="1"/>
  <c r="Y11" i="1"/>
  <c r="Y13" i="1" s="1"/>
  <c r="Z10" i="1" s="1"/>
  <c r="Y64" i="1"/>
  <c r="X43" i="1"/>
  <c r="Y40" i="1" s="1"/>
  <c r="Y41" i="1" s="1"/>
  <c r="V19" i="1"/>
  <c r="W16" i="1" s="1"/>
  <c r="W17" i="1" s="1"/>
  <c r="V23" i="1"/>
  <c r="V59" i="1" s="1"/>
  <c r="V65" i="1"/>
  <c r="V68" i="1" s="1"/>
  <c r="Y31" i="1"/>
  <c r="Z28" i="1" s="1"/>
  <c r="Z29" i="1" s="1"/>
  <c r="R22" i="4"/>
  <c r="E22" i="4"/>
  <c r="J47" i="4"/>
  <c r="H45" i="4"/>
  <c r="Y66" i="1"/>
  <c r="Y35" i="1"/>
  <c r="Y37" i="1" s="1"/>
  <c r="Z34" i="1" s="1"/>
  <c r="V55" i="1"/>
  <c r="AL92" i="1"/>
  <c r="AM2" i="1"/>
  <c r="Q71" i="10" l="1"/>
  <c r="J72" i="10"/>
  <c r="S31" i="10"/>
  <c r="K31" i="10"/>
  <c r="D31" i="10"/>
  <c r="G31" i="10"/>
  <c r="H77" i="10"/>
  <c r="Z11" i="1"/>
  <c r="Z7" i="1"/>
  <c r="AA4" i="1" s="1"/>
  <c r="AA6" i="1" s="1"/>
  <c r="Y42" i="1"/>
  <c r="Y43" i="1" s="1"/>
  <c r="Z40" i="1" s="1"/>
  <c r="Z41" i="1" s="1"/>
  <c r="V61" i="1"/>
  <c r="W58" i="1" s="1"/>
  <c r="W18" i="1"/>
  <c r="W24" i="1" s="1"/>
  <c r="W60" i="1" s="1"/>
  <c r="V25" i="1"/>
  <c r="W22" i="1" s="1"/>
  <c r="W52" i="1"/>
  <c r="Z30" i="1"/>
  <c r="Z36" i="1" s="1"/>
  <c r="Z12" i="1"/>
  <c r="H46" i="4"/>
  <c r="W65" i="1"/>
  <c r="W68" i="1" s="1"/>
  <c r="W23" i="1"/>
  <c r="W59" i="1" s="1"/>
  <c r="W53" i="1"/>
  <c r="J48" i="4"/>
  <c r="Z35" i="1"/>
  <c r="Z66" i="1"/>
  <c r="AM92" i="1"/>
  <c r="AN2" i="1"/>
  <c r="Y67" i="1"/>
  <c r="Y47" i="1"/>
  <c r="C23" i="4"/>
  <c r="F23" i="4" s="1"/>
  <c r="B23" i="4"/>
  <c r="J73" i="10" l="1"/>
  <c r="Q72" i="10"/>
  <c r="H78" i="10"/>
  <c r="R31" i="10"/>
  <c r="E31" i="10"/>
  <c r="Z13" i="1"/>
  <c r="AA10" i="1" s="1"/>
  <c r="AA5" i="1"/>
  <c r="AA64" i="1" s="1"/>
  <c r="W19" i="1"/>
  <c r="X16" i="1" s="1"/>
  <c r="X17" i="1" s="1"/>
  <c r="Y48" i="1"/>
  <c r="W54" i="1"/>
  <c r="W55" i="1" s="1"/>
  <c r="Z37" i="1"/>
  <c r="AA34" i="1" s="1"/>
  <c r="V71" i="1"/>
  <c r="Z31" i="1"/>
  <c r="AA28" i="1" s="1"/>
  <c r="AA29" i="1" s="1"/>
  <c r="W61" i="1"/>
  <c r="X58" i="1" s="1"/>
  <c r="J49" i="4"/>
  <c r="Y49" i="1"/>
  <c r="Z46" i="1" s="1"/>
  <c r="Z42" i="1"/>
  <c r="H47" i="4"/>
  <c r="S23" i="4"/>
  <c r="D23" i="4"/>
  <c r="K23" i="4"/>
  <c r="G23" i="4"/>
  <c r="AN92" i="1"/>
  <c r="AO2" i="1"/>
  <c r="Q35" i="4"/>
  <c r="Q33" i="4"/>
  <c r="Q36" i="4"/>
  <c r="Q34" i="4"/>
  <c r="Q37" i="4"/>
  <c r="Q38" i="4"/>
  <c r="Q39" i="4"/>
  <c r="Q40" i="4"/>
  <c r="Q41" i="4"/>
  <c r="Q42" i="4"/>
  <c r="Q43" i="4"/>
  <c r="Q44" i="4"/>
  <c r="W25" i="1"/>
  <c r="X22" i="1" s="1"/>
  <c r="AA12" i="1"/>
  <c r="Q73" i="10" l="1"/>
  <c r="J74" i="10"/>
  <c r="C32" i="10"/>
  <c r="F32" i="10" s="1"/>
  <c r="B32" i="10"/>
  <c r="H79" i="10"/>
  <c r="AA7" i="1"/>
  <c r="AB4" i="1" s="1"/>
  <c r="AB6" i="1" s="1"/>
  <c r="AA11" i="1"/>
  <c r="AA13" i="1" s="1"/>
  <c r="AB10" i="1" s="1"/>
  <c r="X52" i="1"/>
  <c r="X18" i="1"/>
  <c r="X19" i="1" s="1"/>
  <c r="Y16" i="1" s="1"/>
  <c r="Y17" i="1" s="1"/>
  <c r="AA30" i="1"/>
  <c r="AA36" i="1" s="1"/>
  <c r="W71" i="1"/>
  <c r="Z48" i="1"/>
  <c r="AA35" i="1"/>
  <c r="AA66" i="1"/>
  <c r="R23" i="4"/>
  <c r="E23" i="4"/>
  <c r="Z67" i="1"/>
  <c r="Z47" i="1"/>
  <c r="AO92" i="1"/>
  <c r="AP2" i="1"/>
  <c r="Z43" i="1"/>
  <c r="AA40" i="1" s="1"/>
  <c r="AA41" i="1" s="1"/>
  <c r="X65" i="1"/>
  <c r="X68" i="1" s="1"/>
  <c r="X23" i="1"/>
  <c r="X59" i="1" s="1"/>
  <c r="X53" i="1"/>
  <c r="J50" i="4"/>
  <c r="H48" i="4"/>
  <c r="Q74" i="10" l="1"/>
  <c r="J75" i="10"/>
  <c r="H80" i="10"/>
  <c r="D32" i="10"/>
  <c r="S32" i="10"/>
  <c r="K32" i="10"/>
  <c r="G32" i="10"/>
  <c r="AB5" i="1"/>
  <c r="AB7" i="1" s="1"/>
  <c r="AC4" i="1" s="1"/>
  <c r="AC6" i="1" s="1"/>
  <c r="X24" i="1"/>
  <c r="X60" i="1" s="1"/>
  <c r="X61" i="1" s="1"/>
  <c r="Y58" i="1" s="1"/>
  <c r="X54" i="1"/>
  <c r="X55" i="1" s="1"/>
  <c r="AA31" i="1"/>
  <c r="AB28" i="1" s="1"/>
  <c r="AB29" i="1" s="1"/>
  <c r="AA37" i="1"/>
  <c r="AB34" i="1" s="1"/>
  <c r="Z49" i="1"/>
  <c r="AA46" i="1" s="1"/>
  <c r="AA42" i="1"/>
  <c r="Y18" i="1"/>
  <c r="Y52" i="1"/>
  <c r="J51" i="4"/>
  <c r="AP92" i="1"/>
  <c r="AQ2" i="1"/>
  <c r="H49" i="4"/>
  <c r="C24" i="4"/>
  <c r="F24" i="4" s="1"/>
  <c r="B24" i="4"/>
  <c r="AB12" i="1"/>
  <c r="J76" i="10" l="1"/>
  <c r="Q75" i="10"/>
  <c r="R32" i="10"/>
  <c r="E32" i="10"/>
  <c r="H81" i="10"/>
  <c r="AB11" i="1"/>
  <c r="AB13" i="1" s="1"/>
  <c r="AC10" i="1" s="1"/>
  <c r="AB64" i="1"/>
  <c r="X25" i="1"/>
  <c r="Y22" i="1" s="1"/>
  <c r="AC5" i="1"/>
  <c r="AB30" i="1"/>
  <c r="AB36" i="1" s="1"/>
  <c r="Y19" i="1"/>
  <c r="Z16" i="1" s="1"/>
  <c r="Z17" i="1" s="1"/>
  <c r="J52" i="4"/>
  <c r="Y24" i="1"/>
  <c r="Y60" i="1" s="1"/>
  <c r="Y54" i="1"/>
  <c r="S24" i="4"/>
  <c r="D24" i="4"/>
  <c r="K24" i="4"/>
  <c r="G24" i="4"/>
  <c r="AB35" i="1"/>
  <c r="AB66" i="1"/>
  <c r="AA48" i="1"/>
  <c r="AQ92" i="1"/>
  <c r="AR2" i="1"/>
  <c r="AA67" i="1"/>
  <c r="AA47" i="1"/>
  <c r="AA43" i="1"/>
  <c r="AB40" i="1" s="1"/>
  <c r="AB41" i="1" s="1"/>
  <c r="X71" i="1"/>
  <c r="H50" i="4"/>
  <c r="Y65" i="1"/>
  <c r="Y68" i="1" s="1"/>
  <c r="Y23" i="1"/>
  <c r="Y53" i="1"/>
  <c r="Q76" i="10" l="1"/>
  <c r="J77" i="10"/>
  <c r="C33" i="10"/>
  <c r="F33" i="10" s="1"/>
  <c r="B33" i="10"/>
  <c r="H82" i="10"/>
  <c r="AB37" i="1"/>
  <c r="AC34" i="1" s="1"/>
  <c r="AB31" i="1"/>
  <c r="AC28" i="1" s="1"/>
  <c r="AC29" i="1" s="1"/>
  <c r="Z18" i="1"/>
  <c r="Z54" i="1" s="1"/>
  <c r="Z53" i="1"/>
  <c r="Z52" i="1"/>
  <c r="AC7" i="1"/>
  <c r="AD4" i="1" s="1"/>
  <c r="AD6" i="1" s="1"/>
  <c r="AB42" i="1"/>
  <c r="J53" i="4"/>
  <c r="AR92" i="1"/>
  <c r="AS2" i="1"/>
  <c r="AA49" i="1"/>
  <c r="AB46" i="1" s="1"/>
  <c r="R24" i="4"/>
  <c r="E24" i="4"/>
  <c r="Y59" i="1"/>
  <c r="Y61" i="1" s="1"/>
  <c r="Z58" i="1" s="1"/>
  <c r="Y25" i="1"/>
  <c r="Z22" i="1" s="1"/>
  <c r="H51" i="4"/>
  <c r="Y55" i="1"/>
  <c r="AC12" i="1"/>
  <c r="AC64" i="1"/>
  <c r="AC11" i="1"/>
  <c r="Q77" i="10" l="1"/>
  <c r="J78" i="10"/>
  <c r="H83" i="10"/>
  <c r="D33" i="10"/>
  <c r="S33" i="10"/>
  <c r="K33" i="10"/>
  <c r="G33" i="10"/>
  <c r="AD5" i="1"/>
  <c r="AD11" i="1" s="1"/>
  <c r="AC30" i="1"/>
  <c r="AC36" i="1" s="1"/>
  <c r="Z24" i="1"/>
  <c r="Z60" i="1" s="1"/>
  <c r="Z23" i="1"/>
  <c r="Z59" i="1" s="1"/>
  <c r="Z19" i="1"/>
  <c r="AA16" i="1" s="1"/>
  <c r="AA17" i="1" s="1"/>
  <c r="Z65" i="1"/>
  <c r="Z68" i="1" s="1"/>
  <c r="AC13" i="1"/>
  <c r="AD10" i="1" s="1"/>
  <c r="Y71" i="1"/>
  <c r="J54" i="4"/>
  <c r="H52" i="4"/>
  <c r="AB48" i="1"/>
  <c r="AC35" i="1"/>
  <c r="AC66" i="1"/>
  <c r="AS92" i="1"/>
  <c r="AT2" i="1"/>
  <c r="AB47" i="1"/>
  <c r="AB67" i="1"/>
  <c r="Z55" i="1"/>
  <c r="AB43" i="1"/>
  <c r="AC40" i="1" s="1"/>
  <c r="AC41" i="1" s="1"/>
  <c r="C25" i="4"/>
  <c r="F25" i="4" s="1"/>
  <c r="B25" i="4"/>
  <c r="AD12" i="1"/>
  <c r="Q78" i="10" l="1"/>
  <c r="J79" i="10"/>
  <c r="R33" i="10"/>
  <c r="E33" i="10"/>
  <c r="H84" i="10"/>
  <c r="AC31" i="1"/>
  <c r="AD28" i="1" s="1"/>
  <c r="AD29" i="1" s="1"/>
  <c r="AC37" i="1"/>
  <c r="AD34" i="1" s="1"/>
  <c r="Z61" i="1"/>
  <c r="AA58" i="1" s="1"/>
  <c r="AA18" i="1"/>
  <c r="AA19" i="1" s="1"/>
  <c r="AB16" i="1" s="1"/>
  <c r="AB17" i="1" s="1"/>
  <c r="AD7" i="1"/>
  <c r="AE4" i="1" s="1"/>
  <c r="AE6" i="1" s="1"/>
  <c r="AD64" i="1"/>
  <c r="AA52" i="1"/>
  <c r="Z25" i="1"/>
  <c r="AA22" i="1" s="1"/>
  <c r="AB49" i="1"/>
  <c r="AC46" i="1" s="1"/>
  <c r="D25" i="4"/>
  <c r="K25" i="4"/>
  <c r="S25" i="4"/>
  <c r="G25" i="4"/>
  <c r="J55" i="4"/>
  <c r="H53" i="4"/>
  <c r="AC42" i="1"/>
  <c r="AT92" i="1"/>
  <c r="AU2" i="1"/>
  <c r="AA23" i="1"/>
  <c r="AA59" i="1" s="1"/>
  <c r="AA53" i="1"/>
  <c r="AD13" i="1"/>
  <c r="Q79" i="10" l="1"/>
  <c r="J80" i="10"/>
  <c r="H85" i="10"/>
  <c r="C34" i="10"/>
  <c r="F34" i="10" s="1"/>
  <c r="B34" i="10"/>
  <c r="AD30" i="1"/>
  <c r="AD36" i="1" s="1"/>
  <c r="AA54" i="1"/>
  <c r="AA55" i="1" s="1"/>
  <c r="AA24" i="1"/>
  <c r="AA60" i="1" s="1"/>
  <c r="AA61" i="1" s="1"/>
  <c r="AB58" i="1" s="1"/>
  <c r="AE5" i="1"/>
  <c r="AE64" i="1" s="1"/>
  <c r="Z71" i="1"/>
  <c r="AA65" i="1"/>
  <c r="AA68" i="1" s="1"/>
  <c r="AD35" i="1"/>
  <c r="AD66" i="1"/>
  <c r="AC43" i="1"/>
  <c r="AD40" i="1" s="1"/>
  <c r="AD41" i="1" s="1"/>
  <c r="H54" i="4"/>
  <c r="R25" i="4"/>
  <c r="E25" i="4"/>
  <c r="AB18" i="1"/>
  <c r="AB52" i="1"/>
  <c r="J56" i="4"/>
  <c r="AC48" i="1"/>
  <c r="AU92" i="1"/>
  <c r="AV2" i="1"/>
  <c r="AC47" i="1"/>
  <c r="AC67" i="1"/>
  <c r="AE10" i="1"/>
  <c r="AE12" i="1"/>
  <c r="J81" i="10" l="1"/>
  <c r="Q80" i="10"/>
  <c r="K34" i="10"/>
  <c r="D34" i="10"/>
  <c r="S34" i="10"/>
  <c r="G34" i="10"/>
  <c r="H86" i="10"/>
  <c r="AE7" i="1"/>
  <c r="AF4" i="1" s="1"/>
  <c r="AF6" i="1" s="1"/>
  <c r="AE11" i="1"/>
  <c r="AE13" i="1" s="1"/>
  <c r="AD37" i="1"/>
  <c r="AE34" i="1" s="1"/>
  <c r="AD31" i="1"/>
  <c r="AE28" i="1" s="1"/>
  <c r="AE29" i="1" s="1"/>
  <c r="AE66" i="1" s="1"/>
  <c r="AA25" i="1"/>
  <c r="AB22" i="1" s="1"/>
  <c r="AD42" i="1"/>
  <c r="AD48" i="1" s="1"/>
  <c r="AD67" i="1"/>
  <c r="AA71" i="1"/>
  <c r="J57" i="4"/>
  <c r="C26" i="4"/>
  <c r="F26" i="4" s="1"/>
  <c r="B26" i="4"/>
  <c r="AC49" i="1"/>
  <c r="AD46" i="1" s="1"/>
  <c r="AB24" i="1"/>
  <c r="AB60" i="1" s="1"/>
  <c r="AB54" i="1"/>
  <c r="AV92" i="1"/>
  <c r="AW2" i="1"/>
  <c r="AB65" i="1"/>
  <c r="AB68" i="1" s="1"/>
  <c r="AB23" i="1"/>
  <c r="AB59" i="1" s="1"/>
  <c r="AB53" i="1"/>
  <c r="H55" i="4"/>
  <c r="AB19" i="1"/>
  <c r="AC16" i="1" s="1"/>
  <c r="AC17" i="1" s="1"/>
  <c r="J82" i="10" l="1"/>
  <c r="Q81" i="10"/>
  <c r="H87" i="10"/>
  <c r="R34" i="10"/>
  <c r="E34" i="10"/>
  <c r="AF5" i="1"/>
  <c r="AF7" i="1" s="1"/>
  <c r="AG4" i="1" s="1"/>
  <c r="AG6" i="1" s="1"/>
  <c r="AE30" i="1"/>
  <c r="AE36" i="1" s="1"/>
  <c r="AE35" i="1"/>
  <c r="AD43" i="1"/>
  <c r="AE40" i="1" s="1"/>
  <c r="AD47" i="1"/>
  <c r="AD49" i="1" s="1"/>
  <c r="AE46" i="1" s="1"/>
  <c r="AB25" i="1"/>
  <c r="AC22" i="1" s="1"/>
  <c r="H56" i="4"/>
  <c r="AW92" i="1"/>
  <c r="AX2" i="1"/>
  <c r="AB55" i="1"/>
  <c r="J58" i="4"/>
  <c r="S26" i="4"/>
  <c r="D26" i="4"/>
  <c r="K26" i="4"/>
  <c r="G26" i="4"/>
  <c r="AB61" i="1"/>
  <c r="AC58" i="1" s="1"/>
  <c r="AC18" i="1"/>
  <c r="AC52" i="1"/>
  <c r="AF10" i="1"/>
  <c r="AF12" i="1"/>
  <c r="Q82" i="10" l="1"/>
  <c r="J83" i="10"/>
  <c r="C35" i="10"/>
  <c r="F35" i="10" s="1"/>
  <c r="B35" i="10"/>
  <c r="H88" i="10"/>
  <c r="AF11" i="1"/>
  <c r="AF13" i="1" s="1"/>
  <c r="AF64" i="1"/>
  <c r="AE31" i="1"/>
  <c r="AF28" i="1" s="1"/>
  <c r="AF29" i="1" s="1"/>
  <c r="AF66" i="1" s="1"/>
  <c r="AE37" i="1"/>
  <c r="AF34" i="1" s="1"/>
  <c r="AG5" i="1"/>
  <c r="AE41" i="1"/>
  <c r="AE47" i="1" s="1"/>
  <c r="AE42" i="1"/>
  <c r="AE48" i="1" s="1"/>
  <c r="AB71" i="1"/>
  <c r="J59" i="4"/>
  <c r="AC65" i="1"/>
  <c r="AC68" i="1" s="1"/>
  <c r="AC23" i="1"/>
  <c r="AC59" i="1" s="1"/>
  <c r="AC53" i="1"/>
  <c r="R26" i="4"/>
  <c r="E26" i="4"/>
  <c r="H57" i="4"/>
  <c r="AC19" i="1"/>
  <c r="AD16" i="1" s="1"/>
  <c r="AD17" i="1" s="1"/>
  <c r="AC24" i="1"/>
  <c r="AC60" i="1" s="1"/>
  <c r="AC54" i="1"/>
  <c r="AX92" i="1"/>
  <c r="AY2" i="1"/>
  <c r="Q83" i="10" l="1"/>
  <c r="J84" i="10"/>
  <c r="H89" i="10"/>
  <c r="S35" i="10"/>
  <c r="K35" i="10"/>
  <c r="D35" i="10"/>
  <c r="G35" i="10"/>
  <c r="AF30" i="1"/>
  <c r="AF36" i="1" s="1"/>
  <c r="AE49" i="1"/>
  <c r="AF46" i="1" s="1"/>
  <c r="AE67" i="1"/>
  <c r="AF35" i="1"/>
  <c r="AE43" i="1"/>
  <c r="AF40" i="1" s="1"/>
  <c r="AF41" i="1" s="1"/>
  <c r="AG7" i="1"/>
  <c r="AH4" i="1" s="1"/>
  <c r="AH6" i="1" s="1"/>
  <c r="AC61" i="1"/>
  <c r="AD58" i="1" s="1"/>
  <c r="H58" i="4"/>
  <c r="C27" i="4"/>
  <c r="F27" i="4" s="1"/>
  <c r="B27" i="4"/>
  <c r="AC25" i="1"/>
  <c r="AD22" i="1" s="1"/>
  <c r="AC55" i="1"/>
  <c r="AY92" i="1"/>
  <c r="AZ2" i="1"/>
  <c r="AD18" i="1"/>
  <c r="AD52" i="1"/>
  <c r="J60" i="4"/>
  <c r="AG10" i="1"/>
  <c r="AG12" i="1"/>
  <c r="AG64" i="1"/>
  <c r="AG11" i="1"/>
  <c r="Q84" i="10" l="1"/>
  <c r="J85" i="10"/>
  <c r="R35" i="10"/>
  <c r="E35" i="10"/>
  <c r="H90" i="10"/>
  <c r="AF31" i="1"/>
  <c r="AG28" i="1" s="1"/>
  <c r="AG29" i="1" s="1"/>
  <c r="AF37" i="1"/>
  <c r="AG34" i="1" s="1"/>
  <c r="AH5" i="1"/>
  <c r="AH7" i="1" s="1"/>
  <c r="AI4" i="1" s="1"/>
  <c r="AI6" i="1" s="1"/>
  <c r="AF42" i="1"/>
  <c r="AF48" i="1" s="1"/>
  <c r="AF47" i="1"/>
  <c r="AF67" i="1"/>
  <c r="AC71" i="1"/>
  <c r="AD19" i="1"/>
  <c r="AE16" i="1" s="1"/>
  <c r="AE17" i="1" s="1"/>
  <c r="K27" i="4"/>
  <c r="D27" i="4"/>
  <c r="S27" i="4"/>
  <c r="G27" i="4"/>
  <c r="AZ92" i="1"/>
  <c r="BA2" i="1"/>
  <c r="Q47" i="4"/>
  <c r="Q45" i="4"/>
  <c r="Q48" i="4"/>
  <c r="Q46" i="4"/>
  <c r="Q49" i="4"/>
  <c r="Q50" i="4"/>
  <c r="Q51" i="4"/>
  <c r="Q52" i="4"/>
  <c r="Q53" i="4"/>
  <c r="Q54" i="4"/>
  <c r="Q55" i="4"/>
  <c r="Q56" i="4"/>
  <c r="Q57" i="4"/>
  <c r="Q58" i="4"/>
  <c r="Q59" i="4"/>
  <c r="AD24" i="1"/>
  <c r="AD60" i="1" s="1"/>
  <c r="AD54" i="1"/>
  <c r="H59" i="4"/>
  <c r="Q60" i="4"/>
  <c r="J61" i="4"/>
  <c r="AD65" i="1"/>
  <c r="AD68" i="1" s="1"/>
  <c r="AD23" i="1"/>
  <c r="AD59" i="1" s="1"/>
  <c r="AD53" i="1"/>
  <c r="AG13" i="1"/>
  <c r="AH10" i="1" s="1"/>
  <c r="AH12" i="1"/>
  <c r="Q85" i="10" l="1"/>
  <c r="J86" i="10"/>
  <c r="C36" i="10"/>
  <c r="F36" i="10" s="1"/>
  <c r="B36" i="10"/>
  <c r="H91" i="10"/>
  <c r="AG30" i="1"/>
  <c r="AG36" i="1" s="1"/>
  <c r="AI5" i="1"/>
  <c r="AH64" i="1"/>
  <c r="AH11" i="1"/>
  <c r="AH13" i="1" s="1"/>
  <c r="AI10" i="1" s="1"/>
  <c r="AF49" i="1"/>
  <c r="AG46" i="1" s="1"/>
  <c r="AF43" i="1"/>
  <c r="AG40" i="1" s="1"/>
  <c r="AG41" i="1" s="1"/>
  <c r="AG66" i="1"/>
  <c r="AG35" i="1"/>
  <c r="AE52" i="1"/>
  <c r="AE53" i="1"/>
  <c r="AE18" i="1"/>
  <c r="AD61" i="1"/>
  <c r="AE58" i="1" s="1"/>
  <c r="AD25" i="1"/>
  <c r="AE22" i="1" s="1"/>
  <c r="R27" i="4"/>
  <c r="E27" i="4"/>
  <c r="J62" i="4"/>
  <c r="Q61" i="4"/>
  <c r="AD55" i="1"/>
  <c r="BA92" i="1"/>
  <c r="BB2" i="1"/>
  <c r="H60" i="4"/>
  <c r="J87" i="10" l="1"/>
  <c r="Q86" i="10"/>
  <c r="H92" i="10"/>
  <c r="S36" i="10"/>
  <c r="D36" i="10"/>
  <c r="K36" i="10"/>
  <c r="G36" i="10"/>
  <c r="AG37" i="1"/>
  <c r="AH34" i="1" s="1"/>
  <c r="AG31" i="1"/>
  <c r="AH28" i="1" s="1"/>
  <c r="AH29" i="1" s="1"/>
  <c r="AH35" i="1" s="1"/>
  <c r="AG42" i="1"/>
  <c r="AG48" i="1" s="1"/>
  <c r="AE19" i="1"/>
  <c r="AF16" i="1" s="1"/>
  <c r="AF17" i="1" s="1"/>
  <c r="AE65" i="1"/>
  <c r="AE68" i="1" s="1"/>
  <c r="AE23" i="1"/>
  <c r="AE59" i="1" s="1"/>
  <c r="AE54" i="1"/>
  <c r="AE55" i="1" s="1"/>
  <c r="AD71" i="1"/>
  <c r="AE24" i="1"/>
  <c r="AE60" i="1" s="1"/>
  <c r="AI7" i="1"/>
  <c r="AJ4" i="1" s="1"/>
  <c r="AJ6" i="1" s="1"/>
  <c r="C28" i="4"/>
  <c r="F28" i="4" s="1"/>
  <c r="B28" i="4"/>
  <c r="BB92" i="1"/>
  <c r="BC2" i="1"/>
  <c r="H61" i="4"/>
  <c r="Q62" i="4"/>
  <c r="J63" i="4"/>
  <c r="AI12" i="1"/>
  <c r="AI64" i="1"/>
  <c r="AI11" i="1"/>
  <c r="J88" i="10" l="1"/>
  <c r="Q87" i="10"/>
  <c r="R36" i="10"/>
  <c r="E36" i="10"/>
  <c r="H93" i="10"/>
  <c r="AH66" i="1"/>
  <c r="AH30" i="1"/>
  <c r="AH36" i="1" s="1"/>
  <c r="AH37" i="1" s="1"/>
  <c r="AI34" i="1" s="1"/>
  <c r="AJ5" i="1"/>
  <c r="AJ7" i="1" s="1"/>
  <c r="AK4" i="1" s="1"/>
  <c r="AK6" i="1" s="1"/>
  <c r="AG43" i="1"/>
  <c r="AH40" i="1" s="1"/>
  <c r="AH41" i="1" s="1"/>
  <c r="AG47" i="1"/>
  <c r="AG49" i="1" s="1"/>
  <c r="AH46" i="1" s="1"/>
  <c r="AG67" i="1"/>
  <c r="AE61" i="1"/>
  <c r="AF58" i="1" s="1"/>
  <c r="AF23" i="1"/>
  <c r="AF59" i="1" s="1"/>
  <c r="AF52" i="1"/>
  <c r="AF18" i="1"/>
  <c r="AF54" i="1" s="1"/>
  <c r="AF65" i="1"/>
  <c r="AF68" i="1" s="1"/>
  <c r="AE25" i="1"/>
  <c r="AF22" i="1" s="1"/>
  <c r="S28" i="4"/>
  <c r="D28" i="4"/>
  <c r="K28" i="4"/>
  <c r="G28" i="4"/>
  <c r="H62" i="4"/>
  <c r="BC92" i="1"/>
  <c r="BD2" i="1"/>
  <c r="J64" i="4"/>
  <c r="Q63" i="4"/>
  <c r="AI13" i="1"/>
  <c r="AJ10" i="1" s="1"/>
  <c r="Q88" i="10" l="1"/>
  <c r="J89" i="10"/>
  <c r="H94" i="10"/>
  <c r="C37" i="10"/>
  <c r="F37" i="10" s="1"/>
  <c r="B37" i="10"/>
  <c r="AH31" i="1"/>
  <c r="AI28" i="1" s="1"/>
  <c r="AI30" i="1" s="1"/>
  <c r="AI36" i="1" s="1"/>
  <c r="AJ64" i="1"/>
  <c r="AJ11" i="1"/>
  <c r="AK5" i="1"/>
  <c r="AK11" i="1" s="1"/>
  <c r="AJ12" i="1"/>
  <c r="AH42" i="1"/>
  <c r="AE71" i="1"/>
  <c r="AF19" i="1"/>
  <c r="AG16" i="1" s="1"/>
  <c r="AG17" i="1" s="1"/>
  <c r="AG53" i="1" s="1"/>
  <c r="AF53" i="1"/>
  <c r="AF24" i="1"/>
  <c r="AF60" i="1" s="1"/>
  <c r="AF61" i="1" s="1"/>
  <c r="AG58" i="1" s="1"/>
  <c r="H63" i="4"/>
  <c r="R28" i="4"/>
  <c r="E28" i="4"/>
  <c r="BD92" i="1"/>
  <c r="BE2" i="1"/>
  <c r="J65" i="4"/>
  <c r="Q64" i="4"/>
  <c r="AK12" i="1"/>
  <c r="J90" i="10" l="1"/>
  <c r="Q89" i="10"/>
  <c r="D37" i="10"/>
  <c r="S37" i="10"/>
  <c r="K37" i="10"/>
  <c r="G37" i="10"/>
  <c r="H95" i="10"/>
  <c r="AI29" i="1"/>
  <c r="AI31" i="1" s="1"/>
  <c r="AJ28" i="1" s="1"/>
  <c r="AJ29" i="1" s="1"/>
  <c r="AJ66" i="1" s="1"/>
  <c r="AJ13" i="1"/>
  <c r="AK10" i="1" s="1"/>
  <c r="AK13" i="1" s="1"/>
  <c r="AL10" i="1" s="1"/>
  <c r="AJ30" i="1"/>
  <c r="AJ36" i="1" s="1"/>
  <c r="AG18" i="1"/>
  <c r="AG19" i="1" s="1"/>
  <c r="AH16" i="1" s="1"/>
  <c r="AG52" i="1"/>
  <c r="AG23" i="1"/>
  <c r="AG59" i="1" s="1"/>
  <c r="AG65" i="1"/>
  <c r="AG68" i="1" s="1"/>
  <c r="AH43" i="1"/>
  <c r="AI40" i="1" s="1"/>
  <c r="AI41" i="1" s="1"/>
  <c r="AH48" i="1"/>
  <c r="AH47" i="1"/>
  <c r="AH67" i="1"/>
  <c r="AF71" i="1"/>
  <c r="AF55" i="1"/>
  <c r="AF25" i="1"/>
  <c r="AG22" i="1" s="1"/>
  <c r="AK7" i="1"/>
  <c r="AL4" i="1" s="1"/>
  <c r="AL6" i="1" s="1"/>
  <c r="AK64" i="1"/>
  <c r="Q65" i="4"/>
  <c r="J66" i="4"/>
  <c r="C29" i="4"/>
  <c r="F29" i="4" s="1"/>
  <c r="B29" i="4"/>
  <c r="BE92" i="1"/>
  <c r="BF2" i="1"/>
  <c r="H64" i="4"/>
  <c r="Q90" i="10" l="1"/>
  <c r="J91" i="10"/>
  <c r="H96" i="10"/>
  <c r="R37" i="10"/>
  <c r="E37" i="10"/>
  <c r="AI66" i="1"/>
  <c r="AI35" i="1"/>
  <c r="AI37" i="1" s="1"/>
  <c r="AJ34" i="1" s="1"/>
  <c r="AG24" i="1"/>
  <c r="AG60" i="1" s="1"/>
  <c r="AG61" i="1" s="1"/>
  <c r="AH58" i="1" s="1"/>
  <c r="AG54" i="1"/>
  <c r="AG55" i="1" s="1"/>
  <c r="AJ35" i="1"/>
  <c r="AJ31" i="1"/>
  <c r="AK28" i="1" s="1"/>
  <c r="AH17" i="1"/>
  <c r="AH65" i="1" s="1"/>
  <c r="AH68" i="1" s="1"/>
  <c r="AH18" i="1"/>
  <c r="AH52" i="1"/>
  <c r="AL5" i="1"/>
  <c r="AL64" i="1" s="1"/>
  <c r="AH49" i="1"/>
  <c r="AI46" i="1" s="1"/>
  <c r="AI42" i="1"/>
  <c r="AI48" i="1" s="1"/>
  <c r="BF92" i="1"/>
  <c r="BG2" i="1"/>
  <c r="H65" i="4"/>
  <c r="S29" i="4"/>
  <c r="K29" i="4"/>
  <c r="D29" i="4"/>
  <c r="G29" i="4"/>
  <c r="J67" i="4"/>
  <c r="Q66" i="4"/>
  <c r="AL12" i="1"/>
  <c r="Q91" i="10" l="1"/>
  <c r="J92" i="10"/>
  <c r="C38" i="10"/>
  <c r="F38" i="10" s="1"/>
  <c r="B38" i="10"/>
  <c r="H97" i="10"/>
  <c r="AJ37" i="1"/>
  <c r="AK34" i="1" s="1"/>
  <c r="AG25" i="1"/>
  <c r="AH22" i="1" s="1"/>
  <c r="AH19" i="1"/>
  <c r="AI16" i="1" s="1"/>
  <c r="AI17" i="1" s="1"/>
  <c r="AH54" i="1"/>
  <c r="AH53" i="1"/>
  <c r="AH23" i="1"/>
  <c r="AH59" i="1" s="1"/>
  <c r="AH24" i="1"/>
  <c r="AH60" i="1" s="1"/>
  <c r="AK29" i="1"/>
  <c r="AK30" i="1"/>
  <c r="AK36" i="1" s="1"/>
  <c r="AL7" i="1"/>
  <c r="AM4" i="1" s="1"/>
  <c r="AM6" i="1" s="1"/>
  <c r="AL11" i="1"/>
  <c r="AL13" i="1" s="1"/>
  <c r="AM10" i="1" s="1"/>
  <c r="AI43" i="1"/>
  <c r="AJ40" i="1" s="1"/>
  <c r="AJ41" i="1" s="1"/>
  <c r="AI47" i="1"/>
  <c r="AI49" i="1" s="1"/>
  <c r="AJ46" i="1" s="1"/>
  <c r="AI67" i="1"/>
  <c r="AG71" i="1"/>
  <c r="R29" i="4"/>
  <c r="E29" i="4"/>
  <c r="BG92" i="1"/>
  <c r="BH2" i="1"/>
  <c r="H66" i="4"/>
  <c r="J68" i="4"/>
  <c r="Q67" i="4"/>
  <c r="J93" i="10" l="1"/>
  <c r="Q92" i="10"/>
  <c r="H98" i="10"/>
  <c r="D38" i="10"/>
  <c r="S38" i="10"/>
  <c r="K38" i="10"/>
  <c r="G38" i="10"/>
  <c r="AI52" i="1"/>
  <c r="AI18" i="1"/>
  <c r="AI54" i="1" s="1"/>
  <c r="AH61" i="1"/>
  <c r="AI58" i="1" s="1"/>
  <c r="AH55" i="1"/>
  <c r="AH25" i="1"/>
  <c r="AI22" i="1" s="1"/>
  <c r="AK35" i="1"/>
  <c r="AK37" i="1" s="1"/>
  <c r="AL34" i="1" s="1"/>
  <c r="AK66" i="1"/>
  <c r="AK31" i="1"/>
  <c r="AL28" i="1" s="1"/>
  <c r="AM5" i="1"/>
  <c r="AM64" i="1" s="1"/>
  <c r="AJ42" i="1"/>
  <c r="AJ48" i="1" s="1"/>
  <c r="AI65" i="1"/>
  <c r="AI68" i="1" s="1"/>
  <c r="AI23" i="1"/>
  <c r="AI53" i="1"/>
  <c r="Q68" i="4"/>
  <c r="J69" i="4"/>
  <c r="C30" i="4"/>
  <c r="F30" i="4" s="1"/>
  <c r="B30" i="4"/>
  <c r="H67" i="4"/>
  <c r="BH92" i="1"/>
  <c r="BI2" i="1"/>
  <c r="AM12" i="1"/>
  <c r="Q93" i="10" l="1"/>
  <c r="J94" i="10"/>
  <c r="R38" i="10"/>
  <c r="E38" i="10"/>
  <c r="H99" i="10"/>
  <c r="AI24" i="1"/>
  <c r="AI60" i="1" s="1"/>
  <c r="AI19" i="1"/>
  <c r="AJ16" i="1" s="1"/>
  <c r="AJ17" i="1" s="1"/>
  <c r="AH71" i="1"/>
  <c r="AM7" i="1"/>
  <c r="AN4" i="1" s="1"/>
  <c r="AN6" i="1" s="1"/>
  <c r="AM11" i="1"/>
  <c r="AM13" i="1" s="1"/>
  <c r="AN10" i="1" s="1"/>
  <c r="AL29" i="1"/>
  <c r="AL30" i="1"/>
  <c r="AL36" i="1" s="1"/>
  <c r="AJ43" i="1"/>
  <c r="AK40" i="1" s="1"/>
  <c r="AK41" i="1" s="1"/>
  <c r="AJ47" i="1"/>
  <c r="AJ49" i="1" s="1"/>
  <c r="AK46" i="1" s="1"/>
  <c r="AJ67" i="1"/>
  <c r="AI55" i="1"/>
  <c r="D30" i="4"/>
  <c r="K30" i="4"/>
  <c r="S30" i="4"/>
  <c r="G30" i="4"/>
  <c r="AI59" i="1"/>
  <c r="H68" i="4"/>
  <c r="J70" i="4"/>
  <c r="Q69" i="4"/>
  <c r="BI92" i="1"/>
  <c r="BJ2" i="1"/>
  <c r="Q94" i="10" l="1"/>
  <c r="J95" i="10"/>
  <c r="C39" i="10"/>
  <c r="F39" i="10" s="1"/>
  <c r="B39" i="10"/>
  <c r="H100" i="10"/>
  <c r="AJ18" i="1"/>
  <c r="AJ54" i="1" s="1"/>
  <c r="AI25" i="1"/>
  <c r="AJ22" i="1" s="1"/>
  <c r="AJ52" i="1"/>
  <c r="AI61" i="1"/>
  <c r="AJ58" i="1" s="1"/>
  <c r="AL31" i="1"/>
  <c r="AM28" i="1" s="1"/>
  <c r="AM30" i="1" s="1"/>
  <c r="AM36" i="1" s="1"/>
  <c r="AN5" i="1"/>
  <c r="AN7" i="1" s="1"/>
  <c r="AO4" i="1" s="1"/>
  <c r="AO6" i="1" s="1"/>
  <c r="AL66" i="1"/>
  <c r="AL35" i="1"/>
  <c r="AL37" i="1" s="1"/>
  <c r="AM34" i="1" s="1"/>
  <c r="AK42" i="1"/>
  <c r="AK48" i="1" s="1"/>
  <c r="AJ65" i="1"/>
  <c r="AJ68" i="1" s="1"/>
  <c r="AJ23" i="1"/>
  <c r="AJ59" i="1" s="1"/>
  <c r="AJ53" i="1"/>
  <c r="Q70" i="4"/>
  <c r="J71" i="4"/>
  <c r="BJ92" i="1"/>
  <c r="BK2" i="1"/>
  <c r="H69" i="4"/>
  <c r="R30" i="4"/>
  <c r="E30" i="4"/>
  <c r="AN12" i="1"/>
  <c r="Q95" i="10" l="1"/>
  <c r="J96" i="10"/>
  <c r="H101" i="10"/>
  <c r="K39" i="10"/>
  <c r="S39" i="10"/>
  <c r="D39" i="10"/>
  <c r="G39" i="10"/>
  <c r="AM29" i="1"/>
  <c r="AJ24" i="1"/>
  <c r="AJ60" i="1" s="1"/>
  <c r="AJ61" i="1" s="1"/>
  <c r="AK58" i="1" s="1"/>
  <c r="AJ19" i="1"/>
  <c r="AK16" i="1" s="1"/>
  <c r="AK17" i="1" s="1"/>
  <c r="AI71" i="1"/>
  <c r="AN11" i="1"/>
  <c r="AN13" i="1" s="1"/>
  <c r="AN64" i="1"/>
  <c r="AM35" i="1"/>
  <c r="AM37" i="1" s="1"/>
  <c r="AN34" i="1" s="1"/>
  <c r="AM31" i="1"/>
  <c r="AN28" i="1" s="1"/>
  <c r="AM66" i="1"/>
  <c r="AO5" i="1"/>
  <c r="AK43" i="1"/>
  <c r="AL40" i="1" s="1"/>
  <c r="AL41" i="1" s="1"/>
  <c r="AK67" i="1"/>
  <c r="AK47" i="1"/>
  <c r="AK49" i="1" s="1"/>
  <c r="AL46" i="1" s="1"/>
  <c r="H70" i="4"/>
  <c r="C31" i="4"/>
  <c r="F31" i="4" s="1"/>
  <c r="B31" i="4"/>
  <c r="BK92" i="1"/>
  <c r="C91" i="2" s="1"/>
  <c r="C27" i="9" s="1"/>
  <c r="BL2" i="1"/>
  <c r="B121" i="3"/>
  <c r="J72" i="4"/>
  <c r="Q71" i="4"/>
  <c r="AJ55" i="1"/>
  <c r="J97" i="10" l="1"/>
  <c r="Q96" i="10"/>
  <c r="R39" i="10"/>
  <c r="E39" i="10"/>
  <c r="H102" i="10"/>
  <c r="AK52" i="1"/>
  <c r="AK18" i="1"/>
  <c r="AK54" i="1" s="1"/>
  <c r="AJ25" i="1"/>
  <c r="AK22" i="1" s="1"/>
  <c r="AN29" i="1"/>
  <c r="AN30" i="1"/>
  <c r="AN36" i="1" s="1"/>
  <c r="AL42" i="1"/>
  <c r="AL48" i="1" s="1"/>
  <c r="AL67" i="1"/>
  <c r="AL47" i="1"/>
  <c r="S31" i="4"/>
  <c r="D31" i="4"/>
  <c r="K31" i="4"/>
  <c r="G31" i="4"/>
  <c r="J73" i="4"/>
  <c r="Q72" i="4"/>
  <c r="D40" i="2"/>
  <c r="D91" i="2"/>
  <c r="D27" i="9" s="1"/>
  <c r="D27" i="2"/>
  <c r="D53" i="2"/>
  <c r="D66" i="2"/>
  <c r="C41" i="7" s="1"/>
  <c r="E40" i="2"/>
  <c r="C78" i="2"/>
  <c r="C79" i="2"/>
  <c r="E79" i="2"/>
  <c r="C121" i="3"/>
  <c r="D78" i="2"/>
  <c r="E31" i="2"/>
  <c r="E37" i="2"/>
  <c r="D79" i="2"/>
  <c r="E78" i="2"/>
  <c r="E38" i="2"/>
  <c r="E91" i="2"/>
  <c r="E27" i="9" s="1"/>
  <c r="E92" i="2"/>
  <c r="E26" i="9" s="1"/>
  <c r="E32" i="2"/>
  <c r="G78" i="2"/>
  <c r="G79" i="2"/>
  <c r="G92" i="2"/>
  <c r="G26" i="9" s="1"/>
  <c r="F79" i="2"/>
  <c r="F78" i="2"/>
  <c r="F91" i="2"/>
  <c r="F27" i="9" s="1"/>
  <c r="D121" i="3"/>
  <c r="F92" i="2"/>
  <c r="F26" i="9" s="1"/>
  <c r="E121" i="3"/>
  <c r="G91" i="2"/>
  <c r="G27" i="9" s="1"/>
  <c r="F121" i="3"/>
  <c r="AK65" i="1"/>
  <c r="AK68" i="1" s="1"/>
  <c r="AK23" i="1"/>
  <c r="AK59" i="1" s="1"/>
  <c r="AK53" i="1"/>
  <c r="AK19" i="1"/>
  <c r="AL16" i="1" s="1"/>
  <c r="AL17" i="1" s="1"/>
  <c r="C92" i="2"/>
  <c r="C26" i="9" s="1"/>
  <c r="D92" i="2"/>
  <c r="D26" i="9" s="1"/>
  <c r="H71" i="4"/>
  <c r="AJ71" i="1"/>
  <c r="AO10" i="1"/>
  <c r="AO12" i="1"/>
  <c r="AO64" i="1"/>
  <c r="AO11" i="1"/>
  <c r="AO7" i="1"/>
  <c r="AP4" i="1" s="1"/>
  <c r="AP6" i="1" s="1"/>
  <c r="Q97" i="10" l="1"/>
  <c r="J98" i="10"/>
  <c r="H103" i="10"/>
  <c r="C40" i="10"/>
  <c r="F40" i="10" s="1"/>
  <c r="B40" i="10"/>
  <c r="AK24" i="1"/>
  <c r="AK60" i="1" s="1"/>
  <c r="AK61" i="1" s="1"/>
  <c r="AL58" i="1" s="1"/>
  <c r="D5" i="9"/>
  <c r="F13" i="7"/>
  <c r="AN35" i="1"/>
  <c r="AN37" i="1" s="1"/>
  <c r="AO34" i="1" s="1"/>
  <c r="AN66" i="1"/>
  <c r="AN31" i="1"/>
  <c r="AO28" i="1" s="1"/>
  <c r="AP5" i="1"/>
  <c r="AL43" i="1"/>
  <c r="AM40" i="1" s="1"/>
  <c r="AM41" i="1" s="1"/>
  <c r="AL49" i="1"/>
  <c r="AK55" i="1"/>
  <c r="Q73" i="4"/>
  <c r="J74" i="4"/>
  <c r="H72" i="4"/>
  <c r="R31" i="4"/>
  <c r="E31" i="4"/>
  <c r="AK25" i="1"/>
  <c r="AL18" i="1"/>
  <c r="AL52" i="1"/>
  <c r="AO13" i="1"/>
  <c r="AM42" i="1" l="1"/>
  <c r="Q98" i="10"/>
  <c r="J99" i="10"/>
  <c r="S40" i="10"/>
  <c r="K40" i="10"/>
  <c r="D40" i="10"/>
  <c r="G40" i="10"/>
  <c r="H104" i="10"/>
  <c r="G21" i="7"/>
  <c r="L21" i="7"/>
  <c r="G13" i="7"/>
  <c r="Y84" i="1"/>
  <c r="X84" i="1"/>
  <c r="W84" i="1"/>
  <c r="V84" i="1"/>
  <c r="U84" i="1"/>
  <c r="T84" i="1"/>
  <c r="S84" i="1"/>
  <c r="R84" i="1"/>
  <c r="AA84" i="1"/>
  <c r="Q84" i="1"/>
  <c r="Z84" i="1"/>
  <c r="P84" i="1"/>
  <c r="AO29" i="1"/>
  <c r="AO30" i="1"/>
  <c r="AO36" i="1" s="1"/>
  <c r="AM43" i="1"/>
  <c r="AN40" i="1" s="1"/>
  <c r="AN41" i="1" s="1"/>
  <c r="AM47" i="1"/>
  <c r="E50" i="2" s="1"/>
  <c r="AM67" i="1"/>
  <c r="E44" i="2"/>
  <c r="AM48" i="1"/>
  <c r="E51" i="2" s="1"/>
  <c r="E45" i="2"/>
  <c r="AM46" i="1"/>
  <c r="AK71" i="1"/>
  <c r="H73" i="4"/>
  <c r="AP7" i="1"/>
  <c r="AQ4" i="1" s="1"/>
  <c r="AQ6" i="1" s="1"/>
  <c r="C32" i="4"/>
  <c r="F32" i="4" s="1"/>
  <c r="B32" i="4"/>
  <c r="J75" i="4"/>
  <c r="Q74" i="4"/>
  <c r="AL24" i="1"/>
  <c r="AL54" i="1"/>
  <c r="AL22" i="1"/>
  <c r="AL65" i="1"/>
  <c r="AL68" i="1" s="1"/>
  <c r="AL23" i="1"/>
  <c r="AL53" i="1"/>
  <c r="AL19" i="1"/>
  <c r="AM16" i="1" s="1"/>
  <c r="AM17" i="1" s="1"/>
  <c r="AP10" i="1"/>
  <c r="AP12" i="1"/>
  <c r="AP64" i="1"/>
  <c r="AP11" i="1"/>
  <c r="AN42" i="1" l="1"/>
  <c r="AN43" i="1" s="1"/>
  <c r="AO40" i="1" s="1"/>
  <c r="AO41" i="1" s="1"/>
  <c r="J100" i="10"/>
  <c r="Q99" i="10"/>
  <c r="R40" i="10"/>
  <c r="E40" i="10"/>
  <c r="H105" i="10"/>
  <c r="H13" i="7"/>
  <c r="C35" i="7" s="1"/>
  <c r="I13" i="7"/>
  <c r="C29" i="7" s="1"/>
  <c r="J13" i="7"/>
  <c r="J21" i="7" s="1"/>
  <c r="D83" i="2"/>
  <c r="AO66" i="1"/>
  <c r="AO35" i="1"/>
  <c r="AO37" i="1" s="1"/>
  <c r="AP34" i="1" s="1"/>
  <c r="AO31" i="1"/>
  <c r="AP28" i="1" s="1"/>
  <c r="AQ5" i="1"/>
  <c r="AQ64" i="1" s="1"/>
  <c r="AM49" i="1"/>
  <c r="AN67" i="1"/>
  <c r="AN47" i="1"/>
  <c r="AN48" i="1"/>
  <c r="AL60" i="1"/>
  <c r="AL59" i="1"/>
  <c r="J76" i="4"/>
  <c r="Q75" i="4"/>
  <c r="S32" i="4"/>
  <c r="D32" i="4"/>
  <c r="K32" i="4"/>
  <c r="G32" i="4"/>
  <c r="AL25" i="1"/>
  <c r="H74" i="4"/>
  <c r="AM18" i="1"/>
  <c r="AM52" i="1"/>
  <c r="AL55" i="1"/>
  <c r="AP13" i="1"/>
  <c r="AQ12" i="1"/>
  <c r="Q100" i="10" l="1"/>
  <c r="J101" i="10"/>
  <c r="H106" i="10"/>
  <c r="C41" i="10"/>
  <c r="F41" i="10" s="1"/>
  <c r="B41" i="10"/>
  <c r="Z82" i="1"/>
  <c r="Z99" i="1" s="1"/>
  <c r="W82" i="1"/>
  <c r="W99" i="1" s="1"/>
  <c r="R82" i="1"/>
  <c r="R99" i="1" s="1"/>
  <c r="U82" i="1"/>
  <c r="U99" i="1" s="1"/>
  <c r="AA82" i="1"/>
  <c r="AA99" i="1" s="1"/>
  <c r="Y82" i="1"/>
  <c r="Y99" i="1" s="1"/>
  <c r="V82" i="1"/>
  <c r="V99" i="1" s="1"/>
  <c r="S82" i="1"/>
  <c r="S99" i="1" s="1"/>
  <c r="Q82" i="1"/>
  <c r="Q99" i="1" s="1"/>
  <c r="X82" i="1"/>
  <c r="X99" i="1" s="1"/>
  <c r="P82" i="1"/>
  <c r="T82" i="1"/>
  <c r="T99" i="1" s="1"/>
  <c r="L13" i="7"/>
  <c r="F21" i="7" s="1"/>
  <c r="AA83" i="1"/>
  <c r="Y83" i="1"/>
  <c r="Z83" i="1"/>
  <c r="Q83" i="1"/>
  <c r="R83" i="1"/>
  <c r="S83" i="1"/>
  <c r="V83" i="1"/>
  <c r="T83" i="1"/>
  <c r="W83" i="1"/>
  <c r="U83" i="1"/>
  <c r="X83" i="1"/>
  <c r="P83" i="1"/>
  <c r="AP29" i="1"/>
  <c r="AP30" i="1"/>
  <c r="AP36" i="1" s="1"/>
  <c r="AN46" i="1"/>
  <c r="AN49" i="1" s="1"/>
  <c r="AO46" i="1" s="1"/>
  <c r="E53" i="2"/>
  <c r="AO42" i="1"/>
  <c r="AO48" i="1" s="1"/>
  <c r="AQ11" i="1"/>
  <c r="AQ7" i="1"/>
  <c r="AR4" i="1" s="1"/>
  <c r="AR6" i="1" s="1"/>
  <c r="AM19" i="1"/>
  <c r="AN16" i="1" s="1"/>
  <c r="AN17" i="1" s="1"/>
  <c r="AL61" i="1"/>
  <c r="AL71" i="1" s="1"/>
  <c r="Q76" i="4"/>
  <c r="J77" i="4"/>
  <c r="AM24" i="1"/>
  <c r="AM54" i="1"/>
  <c r="E19" i="2"/>
  <c r="AM65" i="1"/>
  <c r="AM68" i="1" s="1"/>
  <c r="AM23" i="1"/>
  <c r="AM53" i="1"/>
  <c r="E18" i="2"/>
  <c r="R32" i="4"/>
  <c r="E32" i="4"/>
  <c r="H75" i="4"/>
  <c r="AM22" i="1"/>
  <c r="AQ10" i="1"/>
  <c r="J102" i="10" l="1"/>
  <c r="Q101" i="10"/>
  <c r="S41" i="10"/>
  <c r="D41" i="10"/>
  <c r="K41" i="10"/>
  <c r="G41" i="10"/>
  <c r="H107" i="10"/>
  <c r="P99" i="1"/>
  <c r="D81" i="2"/>
  <c r="D82" i="2"/>
  <c r="D18" i="9" s="1"/>
  <c r="AP31" i="1"/>
  <c r="AQ28" i="1" s="1"/>
  <c r="AP35" i="1"/>
  <c r="AP37" i="1" s="1"/>
  <c r="AQ34" i="1" s="1"/>
  <c r="AP66" i="1"/>
  <c r="AR5" i="1"/>
  <c r="AR64" i="1" s="1"/>
  <c r="AO43" i="1"/>
  <c r="AP40" i="1" s="1"/>
  <c r="AP41" i="1" s="1"/>
  <c r="AO47" i="1"/>
  <c r="AO49" i="1" s="1"/>
  <c r="AP46" i="1" s="1"/>
  <c r="AO67" i="1"/>
  <c r="AN18" i="1"/>
  <c r="AN54" i="1" s="1"/>
  <c r="AQ13" i="1"/>
  <c r="AR10" i="1" s="1"/>
  <c r="AM58" i="1"/>
  <c r="AN52" i="1"/>
  <c r="AN23" i="1"/>
  <c r="AM25" i="1"/>
  <c r="AN22" i="1" s="1"/>
  <c r="AM60" i="1"/>
  <c r="E25" i="2"/>
  <c r="C33" i="4"/>
  <c r="F33" i="4" s="1"/>
  <c r="B33" i="4"/>
  <c r="AM55" i="1"/>
  <c r="J78" i="4"/>
  <c r="Q77" i="4"/>
  <c r="H76" i="4"/>
  <c r="AM59" i="1"/>
  <c r="E24" i="2"/>
  <c r="AR12" i="1"/>
  <c r="J103" i="10" l="1"/>
  <c r="Q102" i="10"/>
  <c r="R41" i="10"/>
  <c r="E41" i="10"/>
  <c r="H108" i="10"/>
  <c r="C122" i="3"/>
  <c r="C123" i="3" s="1"/>
  <c r="D16" i="9"/>
  <c r="AR11" i="1"/>
  <c r="AR13" i="1" s="1"/>
  <c r="AS10" i="1" s="1"/>
  <c r="AR7" i="1"/>
  <c r="AS4" i="1" s="1"/>
  <c r="AS6" i="1" s="1"/>
  <c r="AQ30" i="1"/>
  <c r="AQ36" i="1" s="1"/>
  <c r="AQ29" i="1"/>
  <c r="E27" i="2"/>
  <c r="AN24" i="1"/>
  <c r="AN25" i="1" s="1"/>
  <c r="AO22" i="1" s="1"/>
  <c r="AP42" i="1"/>
  <c r="AP48" i="1" s="1"/>
  <c r="AN65" i="1"/>
  <c r="AN68" i="1" s="1"/>
  <c r="AN19" i="1"/>
  <c r="AO16" i="1" s="1"/>
  <c r="AO17" i="1" s="1"/>
  <c r="AN53" i="1"/>
  <c r="AM61" i="1"/>
  <c r="AN58" i="1" s="1"/>
  <c r="Q78" i="4"/>
  <c r="J79" i="4"/>
  <c r="H77" i="4"/>
  <c r="AN59" i="1"/>
  <c r="D33" i="4"/>
  <c r="K33" i="4"/>
  <c r="S33" i="4"/>
  <c r="G33" i="4"/>
  <c r="Q103" i="10" l="1"/>
  <c r="J104" i="10"/>
  <c r="C42" i="10"/>
  <c r="F42" i="10" s="1"/>
  <c r="B42" i="10"/>
  <c r="H109" i="10"/>
  <c r="AQ31" i="1"/>
  <c r="AR28" i="1" s="1"/>
  <c r="AR30" i="1" s="1"/>
  <c r="AR36" i="1" s="1"/>
  <c r="AS5" i="1"/>
  <c r="AS11" i="1" s="1"/>
  <c r="AR29" i="1"/>
  <c r="AQ66" i="1"/>
  <c r="AQ35" i="1"/>
  <c r="AQ37" i="1" s="1"/>
  <c r="AR34" i="1" s="1"/>
  <c r="AN60" i="1"/>
  <c r="AN61" i="1" s="1"/>
  <c r="AP43" i="1"/>
  <c r="AQ40" i="1" s="1"/>
  <c r="AQ41" i="1" s="1"/>
  <c r="AP67" i="1"/>
  <c r="AP47" i="1"/>
  <c r="AP49" i="1" s="1"/>
  <c r="AQ46" i="1" s="1"/>
  <c r="AO23" i="1"/>
  <c r="AO59" i="1" s="1"/>
  <c r="E66" i="2"/>
  <c r="C42" i="7" s="1"/>
  <c r="AM71" i="1"/>
  <c r="AN55" i="1"/>
  <c r="AO18" i="1"/>
  <c r="AO52" i="1"/>
  <c r="J80" i="4"/>
  <c r="Q79" i="4"/>
  <c r="H78" i="4"/>
  <c r="R33" i="4"/>
  <c r="E33" i="4"/>
  <c r="AS12" i="1"/>
  <c r="Q104" i="10" l="1"/>
  <c r="J105" i="10"/>
  <c r="H110" i="10"/>
  <c r="D42" i="10"/>
  <c r="S42" i="10"/>
  <c r="K42" i="10"/>
  <c r="G42" i="10"/>
  <c r="AS64" i="1"/>
  <c r="AS7" i="1"/>
  <c r="AT4" i="1" s="1"/>
  <c r="AT6" i="1" s="1"/>
  <c r="AT12" i="1" s="1"/>
  <c r="AR31" i="1"/>
  <c r="AS28" i="1" s="1"/>
  <c r="AS29" i="1" s="1"/>
  <c r="AS66" i="1" s="1"/>
  <c r="E5" i="9"/>
  <c r="F14" i="7"/>
  <c r="AR35" i="1"/>
  <c r="AR37" i="1" s="1"/>
  <c r="AS34" i="1" s="1"/>
  <c r="AR66" i="1"/>
  <c r="AQ42" i="1"/>
  <c r="AQ48" i="1" s="1"/>
  <c r="AQ67" i="1"/>
  <c r="AQ47" i="1"/>
  <c r="AO19" i="1"/>
  <c r="AP16" i="1" s="1"/>
  <c r="AO65" i="1"/>
  <c r="AO68" i="1" s="1"/>
  <c r="AO53" i="1"/>
  <c r="AO54" i="1"/>
  <c r="AO24" i="1"/>
  <c r="AO58" i="1"/>
  <c r="AN71" i="1"/>
  <c r="C34" i="4"/>
  <c r="F34" i="4" s="1"/>
  <c r="B34" i="4"/>
  <c r="J81" i="4"/>
  <c r="Q80" i="4"/>
  <c r="AS13" i="1"/>
  <c r="AT10" i="1" s="1"/>
  <c r="H79" i="4"/>
  <c r="J106" i="10" l="1"/>
  <c r="Q105" i="10"/>
  <c r="R42" i="10"/>
  <c r="E42" i="10"/>
  <c r="H111" i="10"/>
  <c r="G22" i="7"/>
  <c r="L22" i="7"/>
  <c r="G14" i="7"/>
  <c r="AI84" i="1"/>
  <c r="AH84" i="1"/>
  <c r="AB84" i="1"/>
  <c r="AG84" i="1"/>
  <c r="AL84" i="1"/>
  <c r="AF84" i="1"/>
  <c r="AE84" i="1"/>
  <c r="AD84" i="1"/>
  <c r="AM84" i="1"/>
  <c r="AC84" i="1"/>
  <c r="AK84" i="1"/>
  <c r="AJ84" i="1"/>
  <c r="AT5" i="1"/>
  <c r="AT7" i="1" s="1"/>
  <c r="AU4" i="1" s="1"/>
  <c r="AS30" i="1"/>
  <c r="AS36" i="1" s="1"/>
  <c r="AS35" i="1"/>
  <c r="AQ49" i="1"/>
  <c r="AR46" i="1" s="1"/>
  <c r="AQ43" i="1"/>
  <c r="AR40" i="1" s="1"/>
  <c r="AP18" i="1"/>
  <c r="AP24" i="1" s="1"/>
  <c r="AP60" i="1" s="1"/>
  <c r="AP17" i="1"/>
  <c r="AP65" i="1" s="1"/>
  <c r="AP68" i="1" s="1"/>
  <c r="AP52" i="1"/>
  <c r="AO55" i="1"/>
  <c r="AO60" i="1"/>
  <c r="AO61" i="1" s="1"/>
  <c r="AO25" i="1"/>
  <c r="AP22" i="1" s="1"/>
  <c r="S34" i="4"/>
  <c r="D34" i="4"/>
  <c r="K34" i="4"/>
  <c r="G34" i="4"/>
  <c r="H80" i="4"/>
  <c r="Q81" i="4"/>
  <c r="J82" i="4"/>
  <c r="J107" i="10" l="1"/>
  <c r="Q106" i="10"/>
  <c r="C43" i="10"/>
  <c r="F43" i="10" s="1"/>
  <c r="B43" i="10"/>
  <c r="H112" i="10"/>
  <c r="H14" i="7"/>
  <c r="J14" i="7"/>
  <c r="J22" i="7" s="1"/>
  <c r="I14" i="7"/>
  <c r="C30" i="7" s="1"/>
  <c r="C36" i="7"/>
  <c r="AT64" i="1"/>
  <c r="AT11" i="1"/>
  <c r="AT13" i="1" s="1"/>
  <c r="AU10" i="1" s="1"/>
  <c r="E83" i="2"/>
  <c r="AU6" i="1"/>
  <c r="AU12" i="1" s="1"/>
  <c r="AU5" i="1"/>
  <c r="AU64" i="1" s="1"/>
  <c r="AS37" i="1"/>
  <c r="AT34" i="1" s="1"/>
  <c r="AS31" i="1"/>
  <c r="AT28" i="1" s="1"/>
  <c r="AT29" i="1" s="1"/>
  <c r="AT66" i="1" s="1"/>
  <c r="AP54" i="1"/>
  <c r="AR41" i="1"/>
  <c r="AR42" i="1"/>
  <c r="AR48" i="1" s="1"/>
  <c r="AP19" i="1"/>
  <c r="AQ16" i="1" s="1"/>
  <c r="AQ18" i="1" s="1"/>
  <c r="AQ24" i="1" s="1"/>
  <c r="AQ60" i="1" s="1"/>
  <c r="AP53" i="1"/>
  <c r="AP23" i="1"/>
  <c r="AP59" i="1" s="1"/>
  <c r="AP58" i="1"/>
  <c r="AO71" i="1"/>
  <c r="J83" i="4"/>
  <c r="Q82" i="4"/>
  <c r="H81" i="4"/>
  <c r="R34" i="4"/>
  <c r="E34" i="4"/>
  <c r="J108" i="10" l="1"/>
  <c r="Q107" i="10"/>
  <c r="H113" i="10"/>
  <c r="D43" i="10"/>
  <c r="K43" i="10"/>
  <c r="S43" i="10"/>
  <c r="G43" i="10"/>
  <c r="AI82" i="1"/>
  <c r="AI99" i="1" s="1"/>
  <c r="AF82" i="1"/>
  <c r="AF99" i="1" s="1"/>
  <c r="AH82" i="1"/>
  <c r="AH99" i="1" s="1"/>
  <c r="AL82" i="1"/>
  <c r="AL99" i="1" s="1"/>
  <c r="AD82" i="1"/>
  <c r="AD99" i="1" s="1"/>
  <c r="AC82" i="1"/>
  <c r="AC99" i="1" s="1"/>
  <c r="AB82" i="1"/>
  <c r="AM82" i="1"/>
  <c r="AM99" i="1" s="1"/>
  <c r="AJ82" i="1"/>
  <c r="AJ99" i="1" s="1"/>
  <c r="AK82" i="1"/>
  <c r="AK99" i="1" s="1"/>
  <c r="AG82" i="1"/>
  <c r="AG99" i="1" s="1"/>
  <c r="AE82" i="1"/>
  <c r="AE99" i="1" s="1"/>
  <c r="L14" i="7"/>
  <c r="AM83" i="1"/>
  <c r="AL83" i="1"/>
  <c r="AD83" i="1"/>
  <c r="AH83" i="1"/>
  <c r="AJ83" i="1"/>
  <c r="AB83" i="1"/>
  <c r="AE83" i="1"/>
  <c r="AI83" i="1"/>
  <c r="AC83" i="1"/>
  <c r="AF83" i="1"/>
  <c r="AG83" i="1"/>
  <c r="AK83" i="1"/>
  <c r="AU11" i="1"/>
  <c r="AU13" i="1" s="1"/>
  <c r="AV10" i="1" s="1"/>
  <c r="AU7" i="1"/>
  <c r="AV4" i="1" s="1"/>
  <c r="AV6" i="1" s="1"/>
  <c r="AV12" i="1" s="1"/>
  <c r="AT30" i="1"/>
  <c r="AT36" i="1" s="1"/>
  <c r="AT35" i="1"/>
  <c r="AR43" i="1"/>
  <c r="AS40" i="1" s="1"/>
  <c r="AR67" i="1"/>
  <c r="AR47" i="1"/>
  <c r="AR49" i="1" s="1"/>
  <c r="AS46" i="1" s="1"/>
  <c r="AP55" i="1"/>
  <c r="AQ17" i="1"/>
  <c r="AQ65" i="1" s="1"/>
  <c r="AQ68" i="1" s="1"/>
  <c r="AQ52" i="1"/>
  <c r="AQ54" i="1"/>
  <c r="AP25" i="1"/>
  <c r="AQ22" i="1" s="1"/>
  <c r="AP61" i="1"/>
  <c r="AQ58" i="1" s="1"/>
  <c r="H82" i="4"/>
  <c r="J84" i="4"/>
  <c r="Q83" i="4"/>
  <c r="C35" i="4"/>
  <c r="F35" i="4" s="1"/>
  <c r="B35" i="4"/>
  <c r="Q108" i="10" l="1"/>
  <c r="J109" i="10"/>
  <c r="R43" i="10"/>
  <c r="E43" i="10"/>
  <c r="H114" i="10"/>
  <c r="F22" i="7"/>
  <c r="AB99" i="1"/>
  <c r="E81" i="2"/>
  <c r="E82" i="2"/>
  <c r="E18" i="9" s="1"/>
  <c r="AV5" i="1"/>
  <c r="AV7" i="1" s="1"/>
  <c r="AW4" i="1" s="1"/>
  <c r="AW6" i="1" s="1"/>
  <c r="AW12" i="1" s="1"/>
  <c r="AT37" i="1"/>
  <c r="AU34" i="1" s="1"/>
  <c r="AT31" i="1"/>
  <c r="AU28" i="1" s="1"/>
  <c r="AW5" i="1"/>
  <c r="AW64" i="1" s="1"/>
  <c r="AQ53" i="1"/>
  <c r="AS41" i="1"/>
  <c r="AS42" i="1"/>
  <c r="AS48" i="1" s="1"/>
  <c r="AQ19" i="1"/>
  <c r="AR16" i="1" s="1"/>
  <c r="AR17" i="1" s="1"/>
  <c r="AQ23" i="1"/>
  <c r="AQ59" i="1" s="1"/>
  <c r="AQ61" i="1" s="1"/>
  <c r="AQ71" i="1" s="1"/>
  <c r="AP71" i="1"/>
  <c r="AV64" i="1"/>
  <c r="AV11" i="1"/>
  <c r="AV13" i="1" s="1"/>
  <c r="AW10" i="1" s="1"/>
  <c r="H83" i="4"/>
  <c r="K35" i="4"/>
  <c r="D35" i="4"/>
  <c r="S35" i="4"/>
  <c r="G35" i="4"/>
  <c r="J85" i="4"/>
  <c r="Q84" i="4"/>
  <c r="Q109" i="10" l="1"/>
  <c r="J110" i="10"/>
  <c r="H115" i="10"/>
  <c r="C44" i="10"/>
  <c r="F44" i="10" s="1"/>
  <c r="B44" i="10"/>
  <c r="E16" i="9"/>
  <c r="D122" i="3"/>
  <c r="D123" i="3" s="1"/>
  <c r="AU30" i="1"/>
  <c r="AU36" i="1" s="1"/>
  <c r="AU29" i="1"/>
  <c r="AQ55" i="1"/>
  <c r="AS43" i="1"/>
  <c r="AT40" i="1" s="1"/>
  <c r="AT41" i="1" s="1"/>
  <c r="AR18" i="1"/>
  <c r="AR24" i="1" s="1"/>
  <c r="AR60" i="1" s="1"/>
  <c r="AS67" i="1"/>
  <c r="AS47" i="1"/>
  <c r="AS49" i="1" s="1"/>
  <c r="AT46" i="1" s="1"/>
  <c r="AR52" i="1"/>
  <c r="AR58" i="1"/>
  <c r="AQ25" i="1"/>
  <c r="AR22" i="1" s="1"/>
  <c r="AR65" i="1"/>
  <c r="AR68" i="1" s="1"/>
  <c r="AR53" i="1"/>
  <c r="AR23" i="1"/>
  <c r="AW7" i="1"/>
  <c r="AX4" i="1" s="1"/>
  <c r="AX6" i="1" s="1"/>
  <c r="AW11" i="1"/>
  <c r="AW13" i="1" s="1"/>
  <c r="AX10" i="1" s="1"/>
  <c r="R35" i="4"/>
  <c r="E35" i="4"/>
  <c r="J86" i="4"/>
  <c r="Q85" i="4"/>
  <c r="H84" i="4"/>
  <c r="Q110" i="10" l="1"/>
  <c r="J111" i="10"/>
  <c r="S44" i="10"/>
  <c r="K44" i="10"/>
  <c r="D44" i="10"/>
  <c r="G44" i="10"/>
  <c r="H116" i="10"/>
  <c r="AU35" i="1"/>
  <c r="AU37" i="1" s="1"/>
  <c r="AV34" i="1" s="1"/>
  <c r="AU66" i="1"/>
  <c r="AU31" i="1"/>
  <c r="AV28" i="1" s="1"/>
  <c r="AR19" i="1"/>
  <c r="AS16" i="1" s="1"/>
  <c r="AS17" i="1" s="1"/>
  <c r="AX5" i="1"/>
  <c r="AX7" i="1" s="1"/>
  <c r="AY4" i="1" s="1"/>
  <c r="AY6" i="1" s="1"/>
  <c r="AT42" i="1"/>
  <c r="AT48" i="1" s="1"/>
  <c r="AR54" i="1"/>
  <c r="AR55" i="1" s="1"/>
  <c r="AT47" i="1"/>
  <c r="AT67" i="1"/>
  <c r="AR59" i="1"/>
  <c r="AR61" i="1" s="1"/>
  <c r="AR25" i="1"/>
  <c r="AS22" i="1" s="1"/>
  <c r="H85" i="4"/>
  <c r="J87" i="4"/>
  <c r="Q86" i="4"/>
  <c r="C36" i="4"/>
  <c r="F36" i="4" s="1"/>
  <c r="B36" i="4"/>
  <c r="AX12" i="1"/>
  <c r="AT49" i="1" l="1"/>
  <c r="AU46" i="1" s="1"/>
  <c r="J112" i="10"/>
  <c r="Q111" i="10"/>
  <c r="H117" i="10"/>
  <c r="R44" i="10"/>
  <c r="E44" i="10"/>
  <c r="AV29" i="1"/>
  <c r="AV30" i="1"/>
  <c r="AV36" i="1" s="1"/>
  <c r="AS18" i="1"/>
  <c r="AS19" i="1" s="1"/>
  <c r="AT16" i="1" s="1"/>
  <c r="AT17" i="1" s="1"/>
  <c r="AS52" i="1"/>
  <c r="AY5" i="1"/>
  <c r="AY11" i="1" s="1"/>
  <c r="AT43" i="1"/>
  <c r="AU40" i="1" s="1"/>
  <c r="AX11" i="1"/>
  <c r="AX13" i="1" s="1"/>
  <c r="AY10" i="1" s="1"/>
  <c r="AX64" i="1"/>
  <c r="AS65" i="1"/>
  <c r="AS68" i="1" s="1"/>
  <c r="AS23" i="1"/>
  <c r="AS59" i="1" s="1"/>
  <c r="AS53" i="1"/>
  <c r="AR71" i="1"/>
  <c r="AS58" i="1"/>
  <c r="AY12" i="1"/>
  <c r="H86" i="4"/>
  <c r="J88" i="4"/>
  <c r="Q87" i="4"/>
  <c r="S36" i="4"/>
  <c r="D36" i="4"/>
  <c r="K36" i="4"/>
  <c r="G36" i="4"/>
  <c r="J113" i="10" l="1"/>
  <c r="Q112" i="10"/>
  <c r="C45" i="10"/>
  <c r="F45" i="10" s="1"/>
  <c r="B45" i="10"/>
  <c r="H118" i="10"/>
  <c r="AV66" i="1"/>
  <c r="AV35" i="1"/>
  <c r="AV37" i="1" s="1"/>
  <c r="AW34" i="1" s="1"/>
  <c r="AV31" i="1"/>
  <c r="AW28" i="1" s="1"/>
  <c r="AS24" i="1"/>
  <c r="AS60" i="1" s="1"/>
  <c r="AS61" i="1" s="1"/>
  <c r="AS54" i="1"/>
  <c r="AS55" i="1" s="1"/>
  <c r="AU42" i="1"/>
  <c r="AU48" i="1" s="1"/>
  <c r="AU41" i="1"/>
  <c r="AT18" i="1"/>
  <c r="AT19" i="1" s="1"/>
  <c r="AU16" i="1" s="1"/>
  <c r="AU17" i="1" s="1"/>
  <c r="AT52" i="1"/>
  <c r="AY7" i="1"/>
  <c r="AZ4" i="1" s="1"/>
  <c r="AZ6" i="1" s="1"/>
  <c r="AY64" i="1"/>
  <c r="Q88" i="4"/>
  <c r="J89" i="4"/>
  <c r="H87" i="4"/>
  <c r="R36" i="4"/>
  <c r="E36" i="4"/>
  <c r="AY13" i="1"/>
  <c r="AZ10" i="1" s="1"/>
  <c r="Q113" i="10" l="1"/>
  <c r="J114" i="10"/>
  <c r="H119" i="10"/>
  <c r="K45" i="10"/>
  <c r="D45" i="10"/>
  <c r="S45" i="10"/>
  <c r="G45" i="10"/>
  <c r="AW29" i="1"/>
  <c r="AW30" i="1"/>
  <c r="AW36" i="1" s="1"/>
  <c r="AS25" i="1"/>
  <c r="AT22" i="1" s="1"/>
  <c r="AZ5" i="1"/>
  <c r="AZ11" i="1" s="1"/>
  <c r="AU47" i="1"/>
  <c r="AU49" i="1" s="1"/>
  <c r="AV46" i="1" s="1"/>
  <c r="AU67" i="1"/>
  <c r="AU43" i="1"/>
  <c r="AV40" i="1" s="1"/>
  <c r="AU52" i="1"/>
  <c r="AU18" i="1"/>
  <c r="AS71" i="1"/>
  <c r="AT58" i="1"/>
  <c r="AT54" i="1"/>
  <c r="AT24" i="1"/>
  <c r="AT60" i="1" s="1"/>
  <c r="AT23" i="1"/>
  <c r="AT59" i="1" s="1"/>
  <c r="AT65" i="1"/>
  <c r="AT68" i="1" s="1"/>
  <c r="AT53" i="1"/>
  <c r="C37" i="4"/>
  <c r="F37" i="4" s="1"/>
  <c r="B37" i="4"/>
  <c r="J90" i="4"/>
  <c r="Q89" i="4"/>
  <c r="H88" i="4"/>
  <c r="AZ12" i="1"/>
  <c r="J115" i="10" l="1"/>
  <c r="Q114" i="10"/>
  <c r="R45" i="10"/>
  <c r="E45" i="10"/>
  <c r="H120" i="10"/>
  <c r="AW66" i="1"/>
  <c r="AW35" i="1"/>
  <c r="AW37" i="1" s="1"/>
  <c r="AX34" i="1" s="1"/>
  <c r="AW31" i="1"/>
  <c r="AX28" i="1" s="1"/>
  <c r="AZ64" i="1"/>
  <c r="AZ7" i="1"/>
  <c r="BA4" i="1" s="1"/>
  <c r="BA6" i="1" s="1"/>
  <c r="AV42" i="1"/>
  <c r="AV48" i="1" s="1"/>
  <c r="AV41" i="1"/>
  <c r="AU24" i="1"/>
  <c r="AU60" i="1" s="1"/>
  <c r="AU54" i="1"/>
  <c r="AT25" i="1"/>
  <c r="AU22" i="1" s="1"/>
  <c r="AT55" i="1"/>
  <c r="AU19" i="1"/>
  <c r="AV16" i="1" s="1"/>
  <c r="AV17" i="1" s="1"/>
  <c r="AT61" i="1"/>
  <c r="AU58" i="1" s="1"/>
  <c r="AU53" i="1"/>
  <c r="AU65" i="1"/>
  <c r="AU68" i="1" s="1"/>
  <c r="AU23" i="1"/>
  <c r="AU59" i="1" s="1"/>
  <c r="AZ13" i="1"/>
  <c r="BA10" i="1" s="1"/>
  <c r="Q90" i="4"/>
  <c r="J91" i="4"/>
  <c r="S37" i="4"/>
  <c r="K37" i="4"/>
  <c r="D37" i="4"/>
  <c r="G37" i="4"/>
  <c r="H89" i="4"/>
  <c r="J116" i="10" l="1"/>
  <c r="Q115" i="10"/>
  <c r="H121" i="10"/>
  <c r="C46" i="10"/>
  <c r="F46" i="10" s="1"/>
  <c r="B46" i="10"/>
  <c r="AX29" i="1"/>
  <c r="AX30" i="1"/>
  <c r="AX36" i="1" s="1"/>
  <c r="BA5" i="1"/>
  <c r="BA7" i="1" s="1"/>
  <c r="BB4" i="1" s="1"/>
  <c r="BB6" i="1" s="1"/>
  <c r="AV47" i="1"/>
  <c r="AV49" i="1" s="1"/>
  <c r="AW46" i="1" s="1"/>
  <c r="AV67" i="1"/>
  <c r="AV43" i="1"/>
  <c r="AW40" i="1" s="1"/>
  <c r="AU61" i="1"/>
  <c r="AV58" i="1" s="1"/>
  <c r="AU55" i="1"/>
  <c r="AT71" i="1"/>
  <c r="AV18" i="1"/>
  <c r="AV52" i="1"/>
  <c r="AU25" i="1"/>
  <c r="AV22" i="1" s="1"/>
  <c r="R37" i="4"/>
  <c r="E37" i="4"/>
  <c r="H90" i="4"/>
  <c r="J92" i="4"/>
  <c r="Q91" i="4"/>
  <c r="BA12" i="1"/>
  <c r="Q116" i="10" l="1"/>
  <c r="J117" i="10"/>
  <c r="S46" i="10"/>
  <c r="K46" i="10"/>
  <c r="D46" i="10"/>
  <c r="G46" i="10"/>
  <c r="H122" i="10"/>
  <c r="AX35" i="1"/>
  <c r="AX37" i="1" s="1"/>
  <c r="AY34" i="1" s="1"/>
  <c r="AX66" i="1"/>
  <c r="AX31" i="1"/>
  <c r="AY28" i="1" s="1"/>
  <c r="BA64" i="1"/>
  <c r="BA11" i="1"/>
  <c r="BA13" i="1" s="1"/>
  <c r="BB10" i="1" s="1"/>
  <c r="BB5" i="1"/>
  <c r="AW41" i="1"/>
  <c r="AW42" i="1"/>
  <c r="AW48" i="1" s="1"/>
  <c r="AU71" i="1"/>
  <c r="AV19" i="1"/>
  <c r="AW16" i="1" s="1"/>
  <c r="AW17" i="1" s="1"/>
  <c r="AV53" i="1"/>
  <c r="AV23" i="1"/>
  <c r="AV65" i="1"/>
  <c r="AV68" i="1" s="1"/>
  <c r="AV24" i="1"/>
  <c r="AV60" i="1" s="1"/>
  <c r="AV54" i="1"/>
  <c r="Q92" i="4"/>
  <c r="J93" i="4"/>
  <c r="C38" i="4"/>
  <c r="F38" i="4" s="1"/>
  <c r="B38" i="4"/>
  <c r="H91" i="4"/>
  <c r="Q117" i="10" l="1"/>
  <c r="J118" i="10"/>
  <c r="H123" i="10"/>
  <c r="R46" i="10"/>
  <c r="E46" i="10"/>
  <c r="AY30" i="1"/>
  <c r="AY36" i="1" s="1"/>
  <c r="AY29" i="1"/>
  <c r="AW43" i="1"/>
  <c r="AX40" i="1" s="1"/>
  <c r="AX41" i="1" s="1"/>
  <c r="AW47" i="1"/>
  <c r="AW49" i="1" s="1"/>
  <c r="AX46" i="1" s="1"/>
  <c r="AW67" i="1"/>
  <c r="AV59" i="1"/>
  <c r="AV61" i="1" s="1"/>
  <c r="AW58" i="1" s="1"/>
  <c r="AV25" i="1"/>
  <c r="AW22" i="1" s="1"/>
  <c r="AW18" i="1"/>
  <c r="AW52" i="1"/>
  <c r="AV55" i="1"/>
  <c r="D38" i="4"/>
  <c r="K38" i="4"/>
  <c r="S38" i="4"/>
  <c r="G38" i="4"/>
  <c r="J94" i="4"/>
  <c r="Q93" i="4"/>
  <c r="H92" i="4"/>
  <c r="BB12" i="1"/>
  <c r="BB64" i="1"/>
  <c r="BB11" i="1"/>
  <c r="BB7" i="1"/>
  <c r="BC4" i="1" s="1"/>
  <c r="BC6" i="1" s="1"/>
  <c r="AX42" i="1" l="1"/>
  <c r="AX48" i="1" s="1"/>
  <c r="J119" i="10"/>
  <c r="Q118" i="10"/>
  <c r="C47" i="10"/>
  <c r="F47" i="10" s="1"/>
  <c r="B47" i="10"/>
  <c r="H124" i="10"/>
  <c r="AY66" i="1"/>
  <c r="AY31" i="1"/>
  <c r="AZ28" i="1" s="1"/>
  <c r="AY35" i="1"/>
  <c r="AY37" i="1" s="1"/>
  <c r="AZ34" i="1" s="1"/>
  <c r="BC5" i="1"/>
  <c r="AX67" i="1"/>
  <c r="AX47" i="1"/>
  <c r="AX49" i="1" s="1"/>
  <c r="AY46" i="1" s="1"/>
  <c r="AW53" i="1"/>
  <c r="AW23" i="1"/>
  <c r="AW65" i="1"/>
  <c r="AW68" i="1" s="1"/>
  <c r="AW19" i="1"/>
  <c r="AX16" i="1" s="1"/>
  <c r="AX17" i="1" s="1"/>
  <c r="AV71" i="1"/>
  <c r="AW54" i="1"/>
  <c r="AW24" i="1"/>
  <c r="AW60" i="1" s="1"/>
  <c r="H93" i="4"/>
  <c r="Q94" i="4"/>
  <c r="J95" i="4"/>
  <c r="R38" i="4"/>
  <c r="E38" i="4"/>
  <c r="BB13" i="1"/>
  <c r="AX43" i="1" l="1"/>
  <c r="AY40" i="1" s="1"/>
  <c r="J120" i="10"/>
  <c r="Q119" i="10"/>
  <c r="S47" i="10"/>
  <c r="D47" i="10"/>
  <c r="K47" i="10"/>
  <c r="G47" i="10"/>
  <c r="H125" i="10"/>
  <c r="AZ29" i="1"/>
  <c r="AZ30" i="1"/>
  <c r="AZ36" i="1" s="1"/>
  <c r="AW55" i="1"/>
  <c r="AX18" i="1"/>
  <c r="AX52" i="1"/>
  <c r="AW59" i="1"/>
  <c r="AW61" i="1" s="1"/>
  <c r="AX58" i="1" s="1"/>
  <c r="AW25" i="1"/>
  <c r="AX22" i="1" s="1"/>
  <c r="Q95" i="4"/>
  <c r="J96" i="4"/>
  <c r="H94" i="4"/>
  <c r="C39" i="4"/>
  <c r="F39" i="4" s="1"/>
  <c r="B39" i="4"/>
  <c r="BC12" i="1"/>
  <c r="BC64" i="1"/>
  <c r="BC11" i="1"/>
  <c r="BC7" i="1"/>
  <c r="BD4" i="1" s="1"/>
  <c r="BD6" i="1" s="1"/>
  <c r="BC10" i="1"/>
  <c r="AY41" i="1" l="1"/>
  <c r="AY42" i="1"/>
  <c r="AY48" i="1" s="1"/>
  <c r="Q120" i="10"/>
  <c r="J121" i="10"/>
  <c r="H126" i="10"/>
  <c r="R47" i="10"/>
  <c r="E47" i="10"/>
  <c r="AZ66" i="1"/>
  <c r="AZ31" i="1"/>
  <c r="BA28" i="1" s="1"/>
  <c r="AZ35" i="1"/>
  <c r="AZ37" i="1" s="1"/>
  <c r="BA34" i="1" s="1"/>
  <c r="BD5" i="1"/>
  <c r="AX53" i="1"/>
  <c r="AX23" i="1"/>
  <c r="AX65" i="1"/>
  <c r="AX68" i="1" s="1"/>
  <c r="AX54" i="1"/>
  <c r="AX24" i="1"/>
  <c r="AX60" i="1" s="1"/>
  <c r="AX19" i="1"/>
  <c r="AY16" i="1" s="1"/>
  <c r="AY17" i="1" s="1"/>
  <c r="AW71" i="1"/>
  <c r="J97" i="4"/>
  <c r="Q96" i="4"/>
  <c r="S39" i="4"/>
  <c r="D39" i="4"/>
  <c r="K39" i="4"/>
  <c r="G39" i="4"/>
  <c r="H95" i="4"/>
  <c r="BC13" i="1"/>
  <c r="AY43" i="1" l="1"/>
  <c r="AZ40" i="1" s="1"/>
  <c r="AY67" i="1"/>
  <c r="AY47" i="1"/>
  <c r="AY49" i="1" s="1"/>
  <c r="AZ46" i="1" s="1"/>
  <c r="Q121" i="10"/>
  <c r="J122" i="10"/>
  <c r="C48" i="10"/>
  <c r="F48" i="10" s="1"/>
  <c r="B48" i="10"/>
  <c r="H127" i="10"/>
  <c r="BA29" i="1"/>
  <c r="BA30" i="1"/>
  <c r="BA36" i="1" s="1"/>
  <c r="AX55" i="1"/>
  <c r="AX59" i="1"/>
  <c r="AX61" i="1" s="1"/>
  <c r="AX25" i="1"/>
  <c r="AY22" i="1" s="1"/>
  <c r="AY18" i="1"/>
  <c r="AY52" i="1"/>
  <c r="J98" i="4"/>
  <c r="Q97" i="4"/>
  <c r="R39" i="4"/>
  <c r="E39" i="4"/>
  <c r="H96" i="4"/>
  <c r="BD64" i="1"/>
  <c r="BD11" i="1"/>
  <c r="BD7" i="1"/>
  <c r="BE4" i="1" s="1"/>
  <c r="BE6" i="1" s="1"/>
  <c r="BD10" i="1"/>
  <c r="BD12" i="1"/>
  <c r="AZ42" i="1" l="1"/>
  <c r="AZ48" i="1" s="1"/>
  <c r="AZ41" i="1"/>
  <c r="AZ43" i="1" s="1"/>
  <c r="BA40" i="1" s="1"/>
  <c r="J123" i="10"/>
  <c r="Q122" i="10"/>
  <c r="D48" i="10"/>
  <c r="S48" i="10"/>
  <c r="K48" i="10"/>
  <c r="G48" i="10"/>
  <c r="H128" i="10"/>
  <c r="BA66" i="1"/>
  <c r="BA35" i="1"/>
  <c r="BA37" i="1" s="1"/>
  <c r="BB34" i="1" s="1"/>
  <c r="BA31" i="1"/>
  <c r="BB28" i="1" s="1"/>
  <c r="BE5" i="1"/>
  <c r="AY58" i="1"/>
  <c r="AX71" i="1"/>
  <c r="AY23" i="1"/>
  <c r="AY59" i="1" s="1"/>
  <c r="AY65" i="1"/>
  <c r="AY68" i="1" s="1"/>
  <c r="AY53" i="1"/>
  <c r="AY19" i="1"/>
  <c r="AZ16" i="1" s="1"/>
  <c r="AZ17" i="1" s="1"/>
  <c r="AY24" i="1"/>
  <c r="AY60" i="1" s="1"/>
  <c r="AY54" i="1"/>
  <c r="Q98" i="4"/>
  <c r="J99" i="4"/>
  <c r="H97" i="4"/>
  <c r="C40" i="4"/>
  <c r="F40" i="4" s="1"/>
  <c r="B40" i="4"/>
  <c r="BD13" i="1"/>
  <c r="BA42" i="1" l="1"/>
  <c r="BA48" i="1" s="1"/>
  <c r="BA41" i="1"/>
  <c r="BA43" i="1" s="1"/>
  <c r="BB40" i="1" s="1"/>
  <c r="AZ67" i="1"/>
  <c r="AZ47" i="1"/>
  <c r="AZ49" i="1" s="1"/>
  <c r="BA46" i="1" s="1"/>
  <c r="J124" i="10"/>
  <c r="Q123" i="10"/>
  <c r="H129" i="10"/>
  <c r="R48" i="10"/>
  <c r="E48" i="10"/>
  <c r="BB29" i="1"/>
  <c r="BB30" i="1"/>
  <c r="BB36" i="1" s="1"/>
  <c r="AY61" i="1"/>
  <c r="AZ58" i="1" s="1"/>
  <c r="AY55" i="1"/>
  <c r="AZ18" i="1"/>
  <c r="AZ52" i="1"/>
  <c r="AY25" i="1"/>
  <c r="AZ22" i="1" s="1"/>
  <c r="S40" i="4"/>
  <c r="D40" i="4"/>
  <c r="K40" i="4"/>
  <c r="G40" i="4"/>
  <c r="BE7" i="1"/>
  <c r="BF4" i="1" s="1"/>
  <c r="BF6" i="1" s="1"/>
  <c r="H98" i="4"/>
  <c r="J100" i="4"/>
  <c r="Q99" i="4"/>
  <c r="BE10" i="1"/>
  <c r="BE12" i="1"/>
  <c r="BE64" i="1"/>
  <c r="BE11" i="1"/>
  <c r="BB42" i="1" l="1"/>
  <c r="BB48" i="1" s="1"/>
  <c r="BB41" i="1"/>
  <c r="BB43" i="1" s="1"/>
  <c r="BC40" i="1" s="1"/>
  <c r="BA67" i="1"/>
  <c r="BA47" i="1"/>
  <c r="BA49" i="1" s="1"/>
  <c r="BB46" i="1" s="1"/>
  <c r="J125" i="10"/>
  <c r="Q124" i="10"/>
  <c r="C49" i="10"/>
  <c r="F49" i="10" s="1"/>
  <c r="B49" i="10"/>
  <c r="H130" i="10"/>
  <c r="BB35" i="1"/>
  <c r="BB37" i="1" s="1"/>
  <c r="BC34" i="1" s="1"/>
  <c r="BB66" i="1"/>
  <c r="BB31" i="1"/>
  <c r="BC28" i="1" s="1"/>
  <c r="BF5" i="1"/>
  <c r="BF7" i="1" s="1"/>
  <c r="BG4" i="1" s="1"/>
  <c r="BG6" i="1" s="1"/>
  <c r="AY71" i="1"/>
  <c r="AZ54" i="1"/>
  <c r="AZ24" i="1"/>
  <c r="AZ60" i="1" s="1"/>
  <c r="AZ53" i="1"/>
  <c r="AZ65" i="1"/>
  <c r="AZ68" i="1" s="1"/>
  <c r="AZ23" i="1"/>
  <c r="AZ59" i="1" s="1"/>
  <c r="AZ19" i="1"/>
  <c r="BA16" i="1" s="1"/>
  <c r="BA17" i="1" s="1"/>
  <c r="Q100" i="4"/>
  <c r="J101" i="4"/>
  <c r="H99" i="4"/>
  <c r="R40" i="4"/>
  <c r="E40" i="4"/>
  <c r="BE13" i="1"/>
  <c r="BF10" i="1" s="1"/>
  <c r="BF12" i="1"/>
  <c r="BC42" i="1" l="1"/>
  <c r="BC48" i="1" s="1"/>
  <c r="BC41" i="1"/>
  <c r="BC43" i="1" s="1"/>
  <c r="BD40" i="1" s="1"/>
  <c r="BB47" i="1"/>
  <c r="BB49" i="1" s="1"/>
  <c r="BC46" i="1" s="1"/>
  <c r="BB67" i="1"/>
  <c r="J126" i="10"/>
  <c r="Q125" i="10"/>
  <c r="H131" i="10"/>
  <c r="D49" i="10"/>
  <c r="K49" i="10"/>
  <c r="S49" i="10"/>
  <c r="G49" i="10"/>
  <c r="BC29" i="1"/>
  <c r="BC30" i="1"/>
  <c r="BC36" i="1" s="1"/>
  <c r="BG5" i="1"/>
  <c r="BG64" i="1" s="1"/>
  <c r="BF11" i="1"/>
  <c r="BF13" i="1" s="1"/>
  <c r="BG10" i="1" s="1"/>
  <c r="AZ25" i="1"/>
  <c r="BA22" i="1" s="1"/>
  <c r="AZ55" i="1"/>
  <c r="BA18" i="1"/>
  <c r="BA52" i="1"/>
  <c r="AZ61" i="1"/>
  <c r="BA58" i="1" s="1"/>
  <c r="BG12" i="1"/>
  <c r="BF64" i="1"/>
  <c r="J102" i="4"/>
  <c r="Q101" i="4"/>
  <c r="C41" i="4"/>
  <c r="F41" i="4" s="1"/>
  <c r="B41" i="4"/>
  <c r="H100" i="4"/>
  <c r="BD41" i="1" l="1"/>
  <c r="BD42" i="1"/>
  <c r="BD48" i="1" s="1"/>
  <c r="BC47" i="1"/>
  <c r="BC49" i="1" s="1"/>
  <c r="BD46" i="1" s="1"/>
  <c r="BC67" i="1"/>
  <c r="Q126" i="10"/>
  <c r="J127" i="10"/>
  <c r="H132" i="10"/>
  <c r="R49" i="10"/>
  <c r="E49" i="10"/>
  <c r="BC31" i="1"/>
  <c r="BD28" i="1" s="1"/>
  <c r="BD29" i="1" s="1"/>
  <c r="BC66" i="1"/>
  <c r="BC35" i="1"/>
  <c r="BC37" i="1" s="1"/>
  <c r="BD34" i="1" s="1"/>
  <c r="AZ71" i="1"/>
  <c r="BA23" i="1"/>
  <c r="BA53" i="1"/>
  <c r="BA65" i="1"/>
  <c r="BA68" i="1" s="1"/>
  <c r="BA19" i="1"/>
  <c r="BB16" i="1" s="1"/>
  <c r="BB17" i="1" s="1"/>
  <c r="BA24" i="1"/>
  <c r="BA60" i="1" s="1"/>
  <c r="BA54" i="1"/>
  <c r="BG11" i="1"/>
  <c r="BG13" i="1" s="1"/>
  <c r="BH10" i="1" s="1"/>
  <c r="BG7" i="1"/>
  <c r="BH4" i="1" s="1"/>
  <c r="BH6" i="1" s="1"/>
  <c r="J103" i="4"/>
  <c r="Q102" i="4"/>
  <c r="H101" i="4"/>
  <c r="D41" i="4"/>
  <c r="K41" i="4"/>
  <c r="S41" i="4"/>
  <c r="G41" i="4"/>
  <c r="BD43" i="1" l="1"/>
  <c r="BE40" i="1" s="1"/>
  <c r="BE41" i="1"/>
  <c r="BE42" i="1"/>
  <c r="BE48" i="1" s="1"/>
  <c r="BD67" i="1"/>
  <c r="BD47" i="1"/>
  <c r="BD49" i="1" s="1"/>
  <c r="BE46" i="1" s="1"/>
  <c r="Q127" i="10"/>
  <c r="J128" i="10"/>
  <c r="C50" i="10"/>
  <c r="F50" i="10" s="1"/>
  <c r="B50" i="10"/>
  <c r="H133" i="10"/>
  <c r="BD30" i="1"/>
  <c r="BD36" i="1" s="1"/>
  <c r="BD35" i="1"/>
  <c r="BD66" i="1"/>
  <c r="BH5" i="1"/>
  <c r="BH7" i="1" s="1"/>
  <c r="BI4" i="1" s="1"/>
  <c r="BI6" i="1" s="1"/>
  <c r="BA55" i="1"/>
  <c r="BE43" i="1"/>
  <c r="BF40" i="1" s="1"/>
  <c r="BB52" i="1"/>
  <c r="BB18" i="1"/>
  <c r="BB19" i="1" s="1"/>
  <c r="BC16" i="1" s="1"/>
  <c r="BC17" i="1" s="1"/>
  <c r="BA59" i="1"/>
  <c r="BA61" i="1" s="1"/>
  <c r="BB58" i="1" s="1"/>
  <c r="BA25" i="1"/>
  <c r="BB22" i="1" s="1"/>
  <c r="H102" i="4"/>
  <c r="Q103" i="4"/>
  <c r="J104" i="4"/>
  <c r="R41" i="4"/>
  <c r="E41" i="4"/>
  <c r="BH12" i="1"/>
  <c r="BE47" i="1" l="1"/>
  <c r="BE49" i="1" s="1"/>
  <c r="BF46" i="1" s="1"/>
  <c r="BE67" i="1"/>
  <c r="Q128" i="10"/>
  <c r="J129" i="10"/>
  <c r="H134" i="10"/>
  <c r="K50" i="10"/>
  <c r="S50" i="10"/>
  <c r="D50" i="10"/>
  <c r="G50" i="10"/>
  <c r="BD37" i="1"/>
  <c r="BE34" i="1" s="1"/>
  <c r="BD31" i="1"/>
  <c r="BE28" i="1" s="1"/>
  <c r="BE29" i="1"/>
  <c r="BE30" i="1"/>
  <c r="BE36" i="1" s="1"/>
  <c r="BH11" i="1"/>
  <c r="BH13" i="1" s="1"/>
  <c r="BI10" i="1" s="1"/>
  <c r="BH64" i="1"/>
  <c r="BI5" i="1"/>
  <c r="BF41" i="1"/>
  <c r="BF42" i="1"/>
  <c r="BF48" i="1" s="1"/>
  <c r="BC52" i="1"/>
  <c r="BC18" i="1"/>
  <c r="BB54" i="1"/>
  <c r="BB24" i="1"/>
  <c r="BB60" i="1" s="1"/>
  <c r="BA71" i="1"/>
  <c r="BB23" i="1"/>
  <c r="BB59" i="1" s="1"/>
  <c r="BB65" i="1"/>
  <c r="BB68" i="1" s="1"/>
  <c r="BB53" i="1"/>
  <c r="C42" i="4"/>
  <c r="F42" i="4" s="1"/>
  <c r="B42" i="4"/>
  <c r="H103" i="4"/>
  <c r="J105" i="4"/>
  <c r="Q104" i="4"/>
  <c r="J130" i="10" l="1"/>
  <c r="Q129" i="10"/>
  <c r="H135" i="10"/>
  <c r="R50" i="10"/>
  <c r="E50" i="10"/>
  <c r="BE31" i="1"/>
  <c r="BF28" i="1" s="1"/>
  <c r="BE35" i="1"/>
  <c r="BE37" i="1" s="1"/>
  <c r="BF34" i="1" s="1"/>
  <c r="BE66" i="1"/>
  <c r="BF47" i="1"/>
  <c r="BF49" i="1" s="1"/>
  <c r="BG46" i="1" s="1"/>
  <c r="BF67" i="1"/>
  <c r="BF43" i="1"/>
  <c r="BG40" i="1" s="1"/>
  <c r="BB61" i="1"/>
  <c r="BC58" i="1" s="1"/>
  <c r="BB55" i="1"/>
  <c r="BB25" i="1"/>
  <c r="BC22" i="1" s="1"/>
  <c r="BC54" i="1"/>
  <c r="BC24" i="1"/>
  <c r="BC60" i="1" s="1"/>
  <c r="BC19" i="1"/>
  <c r="BD16" i="1" s="1"/>
  <c r="BD17" i="1" s="1"/>
  <c r="BC53" i="1"/>
  <c r="BC23" i="1"/>
  <c r="BC59" i="1" s="1"/>
  <c r="BC65" i="1"/>
  <c r="BC68" i="1" s="1"/>
  <c r="J106" i="4"/>
  <c r="Q105" i="4"/>
  <c r="S42" i="4"/>
  <c r="D42" i="4"/>
  <c r="K42" i="4"/>
  <c r="G42" i="4"/>
  <c r="H104" i="4"/>
  <c r="BI64" i="1"/>
  <c r="BI11" i="1"/>
  <c r="BI7" i="1"/>
  <c r="BJ4" i="1" s="1"/>
  <c r="BJ6" i="1" s="1"/>
  <c r="BI12" i="1"/>
  <c r="Q130" i="10" l="1"/>
  <c r="J131" i="10"/>
  <c r="C51" i="10"/>
  <c r="F51" i="10" s="1"/>
  <c r="B51" i="10"/>
  <c r="H136" i="10"/>
  <c r="BF29" i="1"/>
  <c r="BF30" i="1"/>
  <c r="BF36" i="1" s="1"/>
  <c r="BJ5" i="1"/>
  <c r="BG41" i="1"/>
  <c r="BG42" i="1"/>
  <c r="BG48" i="1" s="1"/>
  <c r="BB71" i="1"/>
  <c r="BC61" i="1"/>
  <c r="BD58" i="1" s="1"/>
  <c r="BC55" i="1"/>
  <c r="BC25" i="1"/>
  <c r="BD22" i="1" s="1"/>
  <c r="BD18" i="1"/>
  <c r="BD52" i="1"/>
  <c r="H105" i="4"/>
  <c r="R42" i="4"/>
  <c r="E42" i="4"/>
  <c r="Q106" i="4"/>
  <c r="J107" i="4"/>
  <c r="BI13" i="1"/>
  <c r="BJ10" i="1" s="1"/>
  <c r="J132" i="10" l="1"/>
  <c r="Q131" i="10"/>
  <c r="H137" i="10"/>
  <c r="S51" i="10"/>
  <c r="K51" i="10"/>
  <c r="D51" i="10"/>
  <c r="G51" i="10"/>
  <c r="BF66" i="1"/>
  <c r="BF35" i="1"/>
  <c r="BF37" i="1" s="1"/>
  <c r="BG34" i="1" s="1"/>
  <c r="BF31" i="1"/>
  <c r="BG28" i="1" s="1"/>
  <c r="BG43" i="1"/>
  <c r="BH40" i="1" s="1"/>
  <c r="BG47" i="1"/>
  <c r="BG49" i="1" s="1"/>
  <c r="BH46" i="1" s="1"/>
  <c r="BG67" i="1"/>
  <c r="BC71" i="1"/>
  <c r="BD19" i="1"/>
  <c r="BE16" i="1" s="1"/>
  <c r="BE17" i="1" s="1"/>
  <c r="BD24" i="1"/>
  <c r="BD60" i="1" s="1"/>
  <c r="BD54" i="1"/>
  <c r="BD23" i="1"/>
  <c r="BD65" i="1"/>
  <c r="BD68" i="1" s="1"/>
  <c r="BD53" i="1"/>
  <c r="C43" i="4"/>
  <c r="F43" i="4" s="1"/>
  <c r="B43" i="4"/>
  <c r="J108" i="4"/>
  <c r="Q107" i="4"/>
  <c r="H106" i="4"/>
  <c r="BJ64" i="1"/>
  <c r="BJ11" i="1"/>
  <c r="BJ12" i="1"/>
  <c r="BJ7" i="1"/>
  <c r="BK4" i="1" s="1"/>
  <c r="BK6" i="1" s="1"/>
  <c r="Q132" i="10" l="1"/>
  <c r="J133" i="10"/>
  <c r="H138" i="10"/>
  <c r="R51" i="10"/>
  <c r="E51" i="10"/>
  <c r="BG29" i="1"/>
  <c r="BG30" i="1"/>
  <c r="BG36" i="1" s="1"/>
  <c r="BK5" i="1"/>
  <c r="BH41" i="1"/>
  <c r="BH42" i="1"/>
  <c r="BH48" i="1" s="1"/>
  <c r="BE18" i="1"/>
  <c r="BE19" i="1" s="1"/>
  <c r="BF16" i="1" s="1"/>
  <c r="BF17" i="1" s="1"/>
  <c r="BE52" i="1"/>
  <c r="BE53" i="1"/>
  <c r="BE65" i="1"/>
  <c r="BE68" i="1" s="1"/>
  <c r="BE23" i="1"/>
  <c r="BE59" i="1" s="1"/>
  <c r="BD59" i="1"/>
  <c r="BD61" i="1" s="1"/>
  <c r="BE58" i="1" s="1"/>
  <c r="BD25" i="1"/>
  <c r="BE22" i="1" s="1"/>
  <c r="BD55" i="1"/>
  <c r="K43" i="4"/>
  <c r="D43" i="4"/>
  <c r="S43" i="4"/>
  <c r="G43" i="4"/>
  <c r="Q108" i="4"/>
  <c r="J109" i="4"/>
  <c r="H107" i="4"/>
  <c r="BJ13" i="1"/>
  <c r="BK10" i="1" s="1"/>
  <c r="C10" i="2" s="1"/>
  <c r="Q133" i="10" l="1"/>
  <c r="J134" i="10"/>
  <c r="C52" i="10"/>
  <c r="F52" i="10" s="1"/>
  <c r="B52" i="10"/>
  <c r="H139" i="10"/>
  <c r="BE24" i="1"/>
  <c r="BE60" i="1" s="1"/>
  <c r="BE61" i="1" s="1"/>
  <c r="BF58" i="1" s="1"/>
  <c r="BG31" i="1"/>
  <c r="BH28" i="1" s="1"/>
  <c r="BH29" i="1" s="1"/>
  <c r="BH30" i="1"/>
  <c r="BH36" i="1" s="1"/>
  <c r="BG66" i="1"/>
  <c r="BG35" i="1"/>
  <c r="BG37" i="1" s="1"/>
  <c r="BH34" i="1" s="1"/>
  <c r="BE54" i="1"/>
  <c r="BE55" i="1" s="1"/>
  <c r="BH43" i="1"/>
  <c r="BI40" i="1" s="1"/>
  <c r="BI41" i="1" s="1"/>
  <c r="BH47" i="1"/>
  <c r="BH49" i="1" s="1"/>
  <c r="BI46" i="1" s="1"/>
  <c r="BH67" i="1"/>
  <c r="BF65" i="1"/>
  <c r="BF68" i="1" s="1"/>
  <c r="BF18" i="1"/>
  <c r="BF52" i="1"/>
  <c r="BD71" i="1"/>
  <c r="BK7" i="1"/>
  <c r="C32" i="2"/>
  <c r="D32" i="2"/>
  <c r="F32" i="2"/>
  <c r="R43" i="4"/>
  <c r="E43" i="4"/>
  <c r="J110" i="4"/>
  <c r="Q109" i="4"/>
  <c r="C31" i="2"/>
  <c r="D31" i="2"/>
  <c r="F31" i="2"/>
  <c r="H108" i="4"/>
  <c r="BK12" i="1"/>
  <c r="C6" i="2"/>
  <c r="D6" i="2"/>
  <c r="E6" i="2"/>
  <c r="F6" i="2"/>
  <c r="G6" i="2"/>
  <c r="BK64" i="1"/>
  <c r="BK11" i="1"/>
  <c r="C5" i="2"/>
  <c r="D5" i="2"/>
  <c r="E5" i="2"/>
  <c r="F5" i="2"/>
  <c r="G5" i="2"/>
  <c r="BI42" i="1" l="1"/>
  <c r="BI48" i="1" s="1"/>
  <c r="J135" i="10"/>
  <c r="Q134" i="10"/>
  <c r="H140" i="10"/>
  <c r="S52" i="10"/>
  <c r="K52" i="10"/>
  <c r="D52" i="10"/>
  <c r="G52" i="10"/>
  <c r="BE25" i="1"/>
  <c r="BF22" i="1" s="1"/>
  <c r="BH66" i="1"/>
  <c r="BH35" i="1"/>
  <c r="BH37" i="1" s="1"/>
  <c r="BI34" i="1" s="1"/>
  <c r="BH31" i="1"/>
  <c r="BI28" i="1" s="1"/>
  <c r="BI43" i="1"/>
  <c r="BJ40" i="1" s="1"/>
  <c r="BI67" i="1"/>
  <c r="BI47" i="1"/>
  <c r="BI49" i="1" s="1"/>
  <c r="BJ46" i="1" s="1"/>
  <c r="BE71" i="1"/>
  <c r="BF54" i="1"/>
  <c r="BF24" i="1"/>
  <c r="BF60" i="1" s="1"/>
  <c r="BF23" i="1"/>
  <c r="BF53" i="1"/>
  <c r="BF19" i="1"/>
  <c r="BG16" i="1" s="1"/>
  <c r="BG17" i="1" s="1"/>
  <c r="BK13" i="1"/>
  <c r="G14" i="2" s="1"/>
  <c r="C33" i="2"/>
  <c r="D30" i="2" s="1"/>
  <c r="D33" i="2" s="1"/>
  <c r="C38" i="2"/>
  <c r="D38" i="2"/>
  <c r="F38" i="2"/>
  <c r="C37" i="2"/>
  <c r="D37" i="2"/>
  <c r="F37" i="2"/>
  <c r="C44" i="4"/>
  <c r="F44" i="4" s="1"/>
  <c r="B44" i="4"/>
  <c r="C7" i="2"/>
  <c r="D4" i="2" s="1"/>
  <c r="D7" i="2" s="1"/>
  <c r="J111" i="4"/>
  <c r="Q110" i="4"/>
  <c r="C44" i="2"/>
  <c r="D44" i="2"/>
  <c r="F44" i="2"/>
  <c r="H109" i="4"/>
  <c r="C45" i="2"/>
  <c r="D45" i="2"/>
  <c r="F45" i="2"/>
  <c r="C12" i="2"/>
  <c r="D12" i="2"/>
  <c r="E12" i="2"/>
  <c r="F12" i="2"/>
  <c r="G12" i="2"/>
  <c r="C58" i="2"/>
  <c r="D58" i="2"/>
  <c r="E58" i="2"/>
  <c r="F58" i="2"/>
  <c r="C11" i="2"/>
  <c r="D11" i="2"/>
  <c r="E11" i="2"/>
  <c r="F11" i="2"/>
  <c r="G11" i="2"/>
  <c r="C57" i="2"/>
  <c r="D57" i="2"/>
  <c r="D98" i="2" s="1"/>
  <c r="E57" i="2"/>
  <c r="E98" i="2" s="1"/>
  <c r="F57" i="2"/>
  <c r="C14" i="2"/>
  <c r="D14" i="2"/>
  <c r="E14" i="2"/>
  <c r="F14" i="2"/>
  <c r="C68" i="2"/>
  <c r="D68" i="2"/>
  <c r="E68" i="2"/>
  <c r="F68" i="2"/>
  <c r="J136" i="10" l="1"/>
  <c r="Q135" i="10"/>
  <c r="R52" i="10"/>
  <c r="E52" i="10"/>
  <c r="H141" i="10"/>
  <c r="BI29" i="1"/>
  <c r="BI30" i="1"/>
  <c r="BI36" i="1" s="1"/>
  <c r="BJ41" i="1"/>
  <c r="BJ42" i="1"/>
  <c r="BJ48" i="1" s="1"/>
  <c r="BF55" i="1"/>
  <c r="BG52" i="1"/>
  <c r="BG18" i="1"/>
  <c r="BF59" i="1"/>
  <c r="BF61" i="1" s="1"/>
  <c r="BF25" i="1"/>
  <c r="BG22" i="1" s="1"/>
  <c r="C13" i="2"/>
  <c r="D10" i="2" s="1"/>
  <c r="D13" i="2" s="1"/>
  <c r="E10" i="2" s="1"/>
  <c r="E13" i="2" s="1"/>
  <c r="F10" i="2" s="1"/>
  <c r="F13" i="2" s="1"/>
  <c r="G10" i="2" s="1"/>
  <c r="G13" i="2" s="1"/>
  <c r="H110" i="4"/>
  <c r="Q111" i="4"/>
  <c r="J112" i="4"/>
  <c r="S44" i="4"/>
  <c r="D44" i="4"/>
  <c r="K44" i="4"/>
  <c r="G44" i="4"/>
  <c r="C51" i="2"/>
  <c r="D51" i="2"/>
  <c r="F51" i="2"/>
  <c r="C46" i="2"/>
  <c r="D43" i="2" s="1"/>
  <c r="E30" i="2"/>
  <c r="E33" i="2" s="1"/>
  <c r="D34" i="2"/>
  <c r="C50" i="2"/>
  <c r="D50" i="2"/>
  <c r="F50" i="2"/>
  <c r="C40" i="2"/>
  <c r="F40" i="2"/>
  <c r="F70" i="2"/>
  <c r="F6" i="9"/>
  <c r="E70" i="2"/>
  <c r="E6" i="9"/>
  <c r="E7" i="9" s="1"/>
  <c r="D70" i="2"/>
  <c r="D6" i="9"/>
  <c r="D7" i="9" s="1"/>
  <c r="C70" i="2"/>
  <c r="B119" i="3" s="1"/>
  <c r="C6" i="9"/>
  <c r="C59" i="2"/>
  <c r="I20" i="7" s="1"/>
  <c r="D8" i="2"/>
  <c r="E4" i="2"/>
  <c r="C63" i="2"/>
  <c r="D63" i="2"/>
  <c r="E63" i="2"/>
  <c r="F63" i="2"/>
  <c r="C64" i="2"/>
  <c r="D64" i="2"/>
  <c r="E64" i="2"/>
  <c r="F64" i="2"/>
  <c r="C8" i="8" l="1"/>
  <c r="E8" i="8" s="1"/>
  <c r="C9" i="8"/>
  <c r="E9" i="8" s="1"/>
  <c r="Q136" i="10"/>
  <c r="J137" i="10"/>
  <c r="H142" i="10"/>
  <c r="C53" i="10"/>
  <c r="F53" i="10" s="1"/>
  <c r="B53" i="10"/>
  <c r="C22" i="7"/>
  <c r="BI35" i="1"/>
  <c r="BI37" i="1" s="1"/>
  <c r="BJ34" i="1" s="1"/>
  <c r="BI66" i="1"/>
  <c r="BI31" i="1"/>
  <c r="BJ28" i="1" s="1"/>
  <c r="BJ47" i="1"/>
  <c r="BJ49" i="1" s="1"/>
  <c r="BK46" i="1" s="1"/>
  <c r="C49" i="2" s="1"/>
  <c r="C52" i="2" s="1"/>
  <c r="D49" i="2" s="1"/>
  <c r="D52" i="2" s="1"/>
  <c r="E49" i="2" s="1"/>
  <c r="E52" i="2" s="1"/>
  <c r="F49" i="2" s="1"/>
  <c r="F52" i="2" s="1"/>
  <c r="G49" i="2" s="1"/>
  <c r="BJ43" i="1"/>
  <c r="BK40" i="1" s="1"/>
  <c r="BJ67" i="1"/>
  <c r="BG58" i="1"/>
  <c r="BF71" i="1"/>
  <c r="BG19" i="1"/>
  <c r="BH16" i="1" s="1"/>
  <c r="BH17" i="1" s="1"/>
  <c r="BG54" i="1"/>
  <c r="BG24" i="1"/>
  <c r="BG60" i="1" s="1"/>
  <c r="BG23" i="1"/>
  <c r="BG59" i="1" s="1"/>
  <c r="BG65" i="1"/>
  <c r="BG68" i="1" s="1"/>
  <c r="BG53" i="1"/>
  <c r="D71" i="2"/>
  <c r="R44" i="4"/>
  <c r="E44" i="4"/>
  <c r="H111" i="4"/>
  <c r="E34" i="2"/>
  <c r="F30" i="2"/>
  <c r="F33" i="2" s="1"/>
  <c r="D46" i="2"/>
  <c r="F71" i="2"/>
  <c r="C53" i="2"/>
  <c r="F53" i="2"/>
  <c r="J113" i="4"/>
  <c r="Q112" i="4"/>
  <c r="C7" i="8"/>
  <c r="E7" i="8" s="1"/>
  <c r="E119" i="3"/>
  <c r="C6" i="8"/>
  <c r="E6" i="8" s="1"/>
  <c r="D119" i="3"/>
  <c r="D126" i="3" s="1"/>
  <c r="E71" i="2"/>
  <c r="C119" i="3"/>
  <c r="C126" i="3" s="1"/>
  <c r="E7" i="2"/>
  <c r="Q137" i="10" l="1"/>
  <c r="J138" i="10"/>
  <c r="D53" i="10"/>
  <c r="S53" i="10"/>
  <c r="K53" i="10"/>
  <c r="G53" i="10"/>
  <c r="H143" i="10"/>
  <c r="M81" i="1"/>
  <c r="H81" i="1"/>
  <c r="G81" i="1"/>
  <c r="N81" i="1"/>
  <c r="L81" i="1"/>
  <c r="K81" i="1"/>
  <c r="E81" i="1"/>
  <c r="I81" i="1"/>
  <c r="J81" i="1"/>
  <c r="F81" i="1"/>
  <c r="O81" i="1"/>
  <c r="D81" i="1"/>
  <c r="BJ29" i="1"/>
  <c r="BJ30" i="1"/>
  <c r="BJ36" i="1" s="1"/>
  <c r="BK41" i="1"/>
  <c r="G44" i="2" s="1"/>
  <c r="BK42" i="1"/>
  <c r="BG55" i="1"/>
  <c r="BH18" i="1"/>
  <c r="BH19" i="1" s="1"/>
  <c r="BI16" i="1" s="1"/>
  <c r="BI17" i="1" s="1"/>
  <c r="BH52" i="1"/>
  <c r="BG25" i="1"/>
  <c r="BH22" i="1" s="1"/>
  <c r="BG61" i="1"/>
  <c r="BH58" i="1" s="1"/>
  <c r="C18" i="2"/>
  <c r="D18" i="2"/>
  <c r="F18" i="2"/>
  <c r="F34" i="2"/>
  <c r="G30" i="2"/>
  <c r="C19" i="2"/>
  <c r="D19" i="2"/>
  <c r="F19" i="2"/>
  <c r="C45" i="4"/>
  <c r="F45" i="4" s="1"/>
  <c r="B45" i="4"/>
  <c r="J114" i="4"/>
  <c r="Q113" i="4"/>
  <c r="E43" i="2"/>
  <c r="D47" i="2"/>
  <c r="H112" i="4"/>
  <c r="F4" i="2"/>
  <c r="E8" i="2"/>
  <c r="Q138" i="10" l="1"/>
  <c r="J139" i="10"/>
  <c r="H144" i="10"/>
  <c r="R53" i="10"/>
  <c r="E53" i="10"/>
  <c r="BJ31" i="1"/>
  <c r="BK28" i="1" s="1"/>
  <c r="BK30" i="1" s="1"/>
  <c r="C80" i="2"/>
  <c r="BJ66" i="1"/>
  <c r="BJ35" i="1"/>
  <c r="BJ37" i="1" s="1"/>
  <c r="BK34" i="1" s="1"/>
  <c r="C36" i="2" s="1"/>
  <c r="C39" i="2" s="1"/>
  <c r="D36" i="2" s="1"/>
  <c r="D39" i="2" s="1"/>
  <c r="E36" i="2" s="1"/>
  <c r="E39" i="2" s="1"/>
  <c r="F36" i="2" s="1"/>
  <c r="F39" i="2" s="1"/>
  <c r="G36" i="2" s="1"/>
  <c r="BK48" i="1"/>
  <c r="G51" i="2" s="1"/>
  <c r="G45" i="2"/>
  <c r="BK67" i="1"/>
  <c r="BK47" i="1"/>
  <c r="BK43" i="1"/>
  <c r="BG71" i="1"/>
  <c r="BI18" i="1"/>
  <c r="BI52" i="1"/>
  <c r="BH54" i="1"/>
  <c r="BH24" i="1"/>
  <c r="BH60" i="1" s="1"/>
  <c r="BH65" i="1"/>
  <c r="BH68" i="1" s="1"/>
  <c r="BH53" i="1"/>
  <c r="BH23" i="1"/>
  <c r="BH59" i="1" s="1"/>
  <c r="Q114" i="4"/>
  <c r="J115" i="4"/>
  <c r="C27" i="2"/>
  <c r="F27" i="2"/>
  <c r="S45" i="4"/>
  <c r="K45" i="4"/>
  <c r="D45" i="4"/>
  <c r="G45" i="4"/>
  <c r="C25" i="2"/>
  <c r="D25" i="2"/>
  <c r="F25" i="2"/>
  <c r="H113" i="4"/>
  <c r="C20" i="2"/>
  <c r="D17" i="2" s="1"/>
  <c r="E46" i="2"/>
  <c r="C24" i="2"/>
  <c r="D24" i="2"/>
  <c r="F24" i="2"/>
  <c r="F7" i="2"/>
  <c r="J140" i="10" l="1"/>
  <c r="Q139" i="10"/>
  <c r="C54" i="10"/>
  <c r="F54" i="10" s="1"/>
  <c r="B54" i="10"/>
  <c r="H145" i="10"/>
  <c r="BK29" i="1"/>
  <c r="BK31" i="1" s="1"/>
  <c r="G31" i="2"/>
  <c r="BK36" i="1"/>
  <c r="G38" i="2" s="1"/>
  <c r="G32" i="2"/>
  <c r="G50" i="2"/>
  <c r="G52" i="2" s="1"/>
  <c r="BK49" i="1"/>
  <c r="G53" i="2" s="1"/>
  <c r="BH61" i="1"/>
  <c r="BI58" i="1" s="1"/>
  <c r="BI19" i="1"/>
  <c r="BJ16" i="1" s="1"/>
  <c r="BI54" i="1"/>
  <c r="BI24" i="1"/>
  <c r="BI60" i="1" s="1"/>
  <c r="BH25" i="1"/>
  <c r="BI22" i="1" s="1"/>
  <c r="BI65" i="1"/>
  <c r="BI68" i="1" s="1"/>
  <c r="BI23" i="1"/>
  <c r="BI59" i="1" s="1"/>
  <c r="BI53" i="1"/>
  <c r="BH55" i="1"/>
  <c r="F43" i="2"/>
  <c r="E47" i="2"/>
  <c r="R45" i="4"/>
  <c r="E45" i="4"/>
  <c r="D20" i="2"/>
  <c r="D56" i="2"/>
  <c r="D59" i="2" s="1"/>
  <c r="I21" i="7" s="1"/>
  <c r="H114" i="4"/>
  <c r="J116" i="4"/>
  <c r="Q115" i="4"/>
  <c r="G4" i="2"/>
  <c r="F8" i="2"/>
  <c r="J141" i="10" l="1"/>
  <c r="Q140" i="10"/>
  <c r="H146" i="10"/>
  <c r="D54" i="10"/>
  <c r="K54" i="10"/>
  <c r="S54" i="10"/>
  <c r="G54" i="10"/>
  <c r="C23" i="7"/>
  <c r="BK35" i="1"/>
  <c r="G37" i="2" s="1"/>
  <c r="G39" i="2" s="1"/>
  <c r="BK66" i="1"/>
  <c r="U81" i="1"/>
  <c r="G33" i="2"/>
  <c r="G34" i="2" s="1"/>
  <c r="BK37" i="1"/>
  <c r="G40" i="2" s="1"/>
  <c r="D60" i="2"/>
  <c r="BH71" i="1"/>
  <c r="BJ52" i="1"/>
  <c r="BJ17" i="1"/>
  <c r="BJ53" i="1" s="1"/>
  <c r="BI61" i="1"/>
  <c r="BJ58" i="1" s="1"/>
  <c r="BJ18" i="1"/>
  <c r="BJ54" i="1" s="1"/>
  <c r="BI55" i="1"/>
  <c r="BI25" i="1"/>
  <c r="BJ22" i="1" s="1"/>
  <c r="Q116" i="4"/>
  <c r="J117" i="4"/>
  <c r="C46" i="4"/>
  <c r="F46" i="4" s="1"/>
  <c r="B46" i="4"/>
  <c r="H115" i="4"/>
  <c r="F46" i="2"/>
  <c r="D21" i="2"/>
  <c r="E17" i="2"/>
  <c r="C66" i="2"/>
  <c r="F66" i="2"/>
  <c r="C43" i="7" s="1"/>
  <c r="V95" i="1"/>
  <c r="W95" i="1"/>
  <c r="P95" i="1"/>
  <c r="X95" i="1"/>
  <c r="Q95" i="1"/>
  <c r="Y95" i="1"/>
  <c r="S95" i="1"/>
  <c r="R95" i="1"/>
  <c r="Z95" i="1"/>
  <c r="AA95" i="1"/>
  <c r="U95" i="1"/>
  <c r="T95" i="1"/>
  <c r="C29" i="9"/>
  <c r="D29" i="9"/>
  <c r="G7" i="2"/>
  <c r="G8" i="2" s="1"/>
  <c r="Q141" i="10" l="1"/>
  <c r="J142" i="10"/>
  <c r="R54" i="10"/>
  <c r="E54" i="10"/>
  <c r="H147" i="10"/>
  <c r="D5" i="7"/>
  <c r="C5" i="7" s="1"/>
  <c r="F12" i="7"/>
  <c r="V81" i="1"/>
  <c r="P81" i="1"/>
  <c r="AA81" i="1"/>
  <c r="Q81" i="1"/>
  <c r="S81" i="1"/>
  <c r="R81" i="1"/>
  <c r="X81" i="1"/>
  <c r="T81" i="1"/>
  <c r="W81" i="1"/>
  <c r="Z81" i="1"/>
  <c r="Y81" i="1"/>
  <c r="C40" i="7"/>
  <c r="BJ24" i="1"/>
  <c r="BJ60" i="1" s="1"/>
  <c r="C5" i="9"/>
  <c r="C7" i="9" s="1"/>
  <c r="H12" i="7"/>
  <c r="I12" i="7"/>
  <c r="J12" i="7"/>
  <c r="J20" i="7" s="1"/>
  <c r="F5" i="9"/>
  <c r="F7" i="9" s="1"/>
  <c r="F15" i="7"/>
  <c r="BJ65" i="1"/>
  <c r="BJ68" i="1" s="1"/>
  <c r="BJ23" i="1"/>
  <c r="BJ59" i="1" s="1"/>
  <c r="BI71" i="1"/>
  <c r="BJ19" i="1"/>
  <c r="BK16" i="1" s="1"/>
  <c r="BK17" i="1" s="1"/>
  <c r="BJ55" i="1"/>
  <c r="G43" i="2"/>
  <c r="F47" i="2"/>
  <c r="H116" i="4"/>
  <c r="D46" i="4"/>
  <c r="K46" i="4"/>
  <c r="S46" i="4"/>
  <c r="G46" i="4"/>
  <c r="E20" i="2"/>
  <c r="E56" i="2"/>
  <c r="E59" i="2" s="1"/>
  <c r="J118" i="4"/>
  <c r="Q117" i="4"/>
  <c r="I22" i="7" l="1"/>
  <c r="D6" i="7" s="1"/>
  <c r="C6" i="7" s="1"/>
  <c r="Q142" i="10"/>
  <c r="J143" i="10"/>
  <c r="H148" i="10"/>
  <c r="C55" i="10"/>
  <c r="F55" i="10" s="1"/>
  <c r="B55" i="10"/>
  <c r="L20" i="7"/>
  <c r="G23" i="7"/>
  <c r="L23" i="7"/>
  <c r="U76" i="1"/>
  <c r="U87" i="1" s="1"/>
  <c r="X76" i="1"/>
  <c r="X85" i="1" s="1"/>
  <c r="Y76" i="1"/>
  <c r="Y85" i="1" s="1"/>
  <c r="Z76" i="1"/>
  <c r="Z87" i="1" s="1"/>
  <c r="AA76" i="1"/>
  <c r="AA85" i="1" s="1"/>
  <c r="R76" i="1"/>
  <c r="R77" i="1" s="1"/>
  <c r="R78" i="1" s="1"/>
  <c r="T76" i="1"/>
  <c r="T87" i="1" s="1"/>
  <c r="V76" i="1"/>
  <c r="V87" i="1" s="1"/>
  <c r="Q76" i="1"/>
  <c r="Q85" i="1" s="1"/>
  <c r="W76" i="1"/>
  <c r="W85" i="1" s="1"/>
  <c r="P76" i="1"/>
  <c r="P87" i="1" s="1"/>
  <c r="S76" i="1"/>
  <c r="S77" i="1" s="1"/>
  <c r="S78" i="1" s="1"/>
  <c r="G15" i="7"/>
  <c r="L12" i="7"/>
  <c r="C24" i="7"/>
  <c r="AE81" i="1" s="1"/>
  <c r="D80" i="2"/>
  <c r="D14" i="9" s="1"/>
  <c r="D20" i="9" s="1"/>
  <c r="G83" i="1"/>
  <c r="N83" i="1"/>
  <c r="H83" i="1"/>
  <c r="I83" i="1"/>
  <c r="O83" i="1"/>
  <c r="E83" i="1"/>
  <c r="J83" i="1"/>
  <c r="F83" i="1"/>
  <c r="L83" i="1"/>
  <c r="K83" i="1"/>
  <c r="M83" i="1"/>
  <c r="AS84" i="1"/>
  <c r="AR84" i="1"/>
  <c r="AQ84" i="1"/>
  <c r="AP84" i="1"/>
  <c r="AY84" i="1"/>
  <c r="AO84" i="1"/>
  <c r="AX84" i="1"/>
  <c r="AN84" i="1"/>
  <c r="AV84" i="1"/>
  <c r="AW84" i="1"/>
  <c r="AU84" i="1"/>
  <c r="AT84" i="1"/>
  <c r="E82" i="1"/>
  <c r="E99" i="1" s="1"/>
  <c r="O82" i="1"/>
  <c r="O99" i="1" s="1"/>
  <c r="F82" i="1"/>
  <c r="F99" i="1" s="1"/>
  <c r="M82" i="1"/>
  <c r="M99" i="1" s="1"/>
  <c r="D82" i="1"/>
  <c r="G82" i="1"/>
  <c r="G99" i="1" s="1"/>
  <c r="H82" i="1"/>
  <c r="H99" i="1" s="1"/>
  <c r="I82" i="1"/>
  <c r="I99" i="1" s="1"/>
  <c r="J82" i="1"/>
  <c r="J99" i="1" s="1"/>
  <c r="N82" i="1"/>
  <c r="N99" i="1" s="1"/>
  <c r="K82" i="1"/>
  <c r="K99" i="1" s="1"/>
  <c r="L82" i="1"/>
  <c r="L99" i="1" s="1"/>
  <c r="G84" i="1"/>
  <c r="K84" i="1"/>
  <c r="L84" i="1"/>
  <c r="M84" i="1"/>
  <c r="D84" i="1"/>
  <c r="H84" i="1"/>
  <c r="N84" i="1"/>
  <c r="E84" i="1"/>
  <c r="F84" i="1"/>
  <c r="O84" i="1"/>
  <c r="I84" i="1"/>
  <c r="J84" i="1"/>
  <c r="BJ61" i="1"/>
  <c r="BK58" i="1" s="1"/>
  <c r="E60" i="2"/>
  <c r="BJ25" i="1"/>
  <c r="BK22" i="1" s="1"/>
  <c r="BK18" i="1"/>
  <c r="BK54" i="1" s="1"/>
  <c r="G58" i="2" s="1"/>
  <c r="BK52" i="1"/>
  <c r="C23" i="2"/>
  <c r="BK23" i="1"/>
  <c r="BK53" i="1"/>
  <c r="G18" i="2"/>
  <c r="BK65" i="1"/>
  <c r="BK68" i="1" s="1"/>
  <c r="G68" i="2" s="1"/>
  <c r="G6" i="9" s="1"/>
  <c r="J119" i="4"/>
  <c r="Q118" i="4"/>
  <c r="R46" i="4"/>
  <c r="E46" i="4"/>
  <c r="G46" i="2"/>
  <c r="G47" i="2" s="1"/>
  <c r="E21" i="2"/>
  <c r="F17" i="2"/>
  <c r="H117" i="4"/>
  <c r="Q143" i="10" l="1"/>
  <c r="J144" i="10"/>
  <c r="K55" i="10"/>
  <c r="D55" i="10"/>
  <c r="S55" i="10"/>
  <c r="G55" i="10"/>
  <c r="H149" i="10"/>
  <c r="D4" i="7"/>
  <c r="X87" i="1"/>
  <c r="X94" i="1" s="1"/>
  <c r="X96" i="1" s="1"/>
  <c r="X77" i="1"/>
  <c r="X78" i="1" s="1"/>
  <c r="P77" i="1"/>
  <c r="P78" i="1" s="1"/>
  <c r="S87" i="1"/>
  <c r="S94" i="1" s="1"/>
  <c r="S96" i="1" s="1"/>
  <c r="U77" i="1"/>
  <c r="U78" i="1" s="1"/>
  <c r="S85" i="1"/>
  <c r="R85" i="1"/>
  <c r="Z85" i="1"/>
  <c r="Z77" i="1"/>
  <c r="Z78" i="1" s="1"/>
  <c r="T77" i="1"/>
  <c r="T78" i="1" s="1"/>
  <c r="P85" i="1"/>
  <c r="U85" i="1"/>
  <c r="W77" i="1"/>
  <c r="W78" i="1" s="1"/>
  <c r="W87" i="1"/>
  <c r="W94" i="1" s="1"/>
  <c r="W96" i="1" s="1"/>
  <c r="Y77" i="1"/>
  <c r="Y78" i="1" s="1"/>
  <c r="T85" i="1"/>
  <c r="R87" i="1"/>
  <c r="R88" i="1" s="1"/>
  <c r="Y87" i="1"/>
  <c r="Y88" i="1" s="1"/>
  <c r="I15" i="7"/>
  <c r="C31" i="7" s="1"/>
  <c r="J15" i="7"/>
  <c r="J23" i="7" s="1"/>
  <c r="H15" i="7"/>
  <c r="C37" i="7" s="1"/>
  <c r="V77" i="1"/>
  <c r="V78" i="1" s="1"/>
  <c r="Q77" i="1"/>
  <c r="Q78" i="1" s="1"/>
  <c r="D73" i="2"/>
  <c r="D75" i="2" s="1"/>
  <c r="AA77" i="1"/>
  <c r="AA78" i="1" s="1"/>
  <c r="V85" i="1"/>
  <c r="Q87" i="1"/>
  <c r="Q94" i="1" s="1"/>
  <c r="Q96" i="1" s="1"/>
  <c r="AA87" i="1"/>
  <c r="AA94" i="1" s="1"/>
  <c r="AA96" i="1" s="1"/>
  <c r="AF81" i="1"/>
  <c r="AC81" i="1"/>
  <c r="AM81" i="1"/>
  <c r="AK81" i="1"/>
  <c r="AD81" i="1"/>
  <c r="AG81" i="1"/>
  <c r="AH81" i="1"/>
  <c r="AB81" i="1"/>
  <c r="AL81" i="1"/>
  <c r="AI81" i="1"/>
  <c r="AJ81" i="1"/>
  <c r="C83" i="2"/>
  <c r="C14" i="9" s="1"/>
  <c r="C82" i="2"/>
  <c r="C18" i="9" s="1"/>
  <c r="F83" i="2"/>
  <c r="D99" i="1"/>
  <c r="C81" i="2"/>
  <c r="Z94" i="1"/>
  <c r="Z96" i="1" s="1"/>
  <c r="Z88" i="1"/>
  <c r="T88" i="1"/>
  <c r="T94" i="1"/>
  <c r="T96" i="1" s="1"/>
  <c r="P94" i="1"/>
  <c r="P96" i="1" s="1"/>
  <c r="P88" i="1"/>
  <c r="U88" i="1"/>
  <c r="U94" i="1"/>
  <c r="U96" i="1" s="1"/>
  <c r="V94" i="1"/>
  <c r="V96" i="1" s="1"/>
  <c r="V88" i="1"/>
  <c r="BJ71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G19" i="2"/>
  <c r="BK24" i="1"/>
  <c r="BK60" i="1" s="1"/>
  <c r="G64" i="2" s="1"/>
  <c r="BK19" i="1"/>
  <c r="G57" i="2"/>
  <c r="BK55" i="1"/>
  <c r="BK59" i="1"/>
  <c r="G24" i="2"/>
  <c r="C62" i="2"/>
  <c r="C65" i="2" s="1"/>
  <c r="D62" i="2" s="1"/>
  <c r="D65" i="2" s="1"/>
  <c r="E62" i="2" s="1"/>
  <c r="E65" i="2" s="1"/>
  <c r="F62" i="2" s="1"/>
  <c r="F65" i="2" s="1"/>
  <c r="G62" i="2" s="1"/>
  <c r="C26" i="2"/>
  <c r="D23" i="2" s="1"/>
  <c r="D26" i="2" s="1"/>
  <c r="E23" i="2" s="1"/>
  <c r="E26" i="2" s="1"/>
  <c r="F23" i="2" s="1"/>
  <c r="F26" i="2" s="1"/>
  <c r="G23" i="2" s="1"/>
  <c r="F20" i="2"/>
  <c r="F56" i="2"/>
  <c r="F59" i="2" s="1"/>
  <c r="I23" i="7" s="1"/>
  <c r="C47" i="4"/>
  <c r="F47" i="4" s="1"/>
  <c r="B47" i="4"/>
  <c r="H118" i="4"/>
  <c r="Q119" i="4"/>
  <c r="J120" i="4"/>
  <c r="J145" i="10" l="1"/>
  <c r="Q144" i="10"/>
  <c r="R55" i="10"/>
  <c r="E55" i="10"/>
  <c r="H150" i="10"/>
  <c r="X88" i="1"/>
  <c r="S88" i="1"/>
  <c r="R94" i="1"/>
  <c r="R96" i="1" s="1"/>
  <c r="Y94" i="1"/>
  <c r="Y96" i="1" s="1"/>
  <c r="W88" i="1"/>
  <c r="AV82" i="1"/>
  <c r="AV99" i="1" s="1"/>
  <c r="AU82" i="1"/>
  <c r="AU99" i="1" s="1"/>
  <c r="AQ82" i="1"/>
  <c r="AQ99" i="1" s="1"/>
  <c r="AS82" i="1"/>
  <c r="AS99" i="1" s="1"/>
  <c r="AP82" i="1"/>
  <c r="AP99" i="1" s="1"/>
  <c r="AR82" i="1"/>
  <c r="AR99" i="1" s="1"/>
  <c r="AY82" i="1"/>
  <c r="AY99" i="1" s="1"/>
  <c r="AX82" i="1"/>
  <c r="AX99" i="1" s="1"/>
  <c r="AT82" i="1"/>
  <c r="AT99" i="1" s="1"/>
  <c r="AO82" i="1"/>
  <c r="AO99" i="1" s="1"/>
  <c r="AW82" i="1"/>
  <c r="AW99" i="1" s="1"/>
  <c r="AN82" i="1"/>
  <c r="AA88" i="1"/>
  <c r="Q88" i="1"/>
  <c r="D84" i="2"/>
  <c r="D86" i="2" s="1"/>
  <c r="D95" i="2" s="1"/>
  <c r="D104" i="2" s="1"/>
  <c r="D74" i="2"/>
  <c r="D76" i="2" s="1"/>
  <c r="S101" i="1" s="1"/>
  <c r="D9" i="9"/>
  <c r="D11" i="9" s="1"/>
  <c r="D22" i="9" s="1"/>
  <c r="D28" i="9" s="1"/>
  <c r="D30" i="9" s="1"/>
  <c r="L15" i="7"/>
  <c r="C25" i="7"/>
  <c r="AU81" i="1" s="1"/>
  <c r="AS83" i="1"/>
  <c r="AT83" i="1"/>
  <c r="AW83" i="1"/>
  <c r="AR83" i="1"/>
  <c r="AU83" i="1"/>
  <c r="AX83" i="1"/>
  <c r="AO83" i="1"/>
  <c r="AY83" i="1"/>
  <c r="AV83" i="1"/>
  <c r="AQ83" i="1"/>
  <c r="AN83" i="1"/>
  <c r="AP83" i="1"/>
  <c r="C4" i="7"/>
  <c r="E80" i="2"/>
  <c r="E14" i="9" s="1"/>
  <c r="E20" i="9" s="1"/>
  <c r="B122" i="3"/>
  <c r="B123" i="3" s="1"/>
  <c r="B126" i="3" s="1"/>
  <c r="C16" i="9"/>
  <c r="C20" i="9" s="1"/>
  <c r="C98" i="2"/>
  <c r="AQ81" i="1"/>
  <c r="AP81" i="1"/>
  <c r="G25" i="2"/>
  <c r="G26" i="2" s="1"/>
  <c r="AL85" i="1"/>
  <c r="AL87" i="1"/>
  <c r="AL77" i="1"/>
  <c r="AL78" i="1" s="1"/>
  <c r="AB85" i="1"/>
  <c r="AB77" i="1"/>
  <c r="AB78" i="1" s="1"/>
  <c r="AB87" i="1"/>
  <c r="E73" i="2"/>
  <c r="AK85" i="1"/>
  <c r="AK87" i="1"/>
  <c r="AK77" i="1"/>
  <c r="AK78" i="1" s="1"/>
  <c r="AG85" i="1"/>
  <c r="AG87" i="1"/>
  <c r="AG77" i="1"/>
  <c r="AG78" i="1" s="1"/>
  <c r="AF85" i="1"/>
  <c r="AF77" i="1"/>
  <c r="AF78" i="1" s="1"/>
  <c r="AF87" i="1"/>
  <c r="AJ85" i="1"/>
  <c r="AJ87" i="1"/>
  <c r="AJ77" i="1"/>
  <c r="AJ78" i="1" s="1"/>
  <c r="AE85" i="1"/>
  <c r="AE77" i="1"/>
  <c r="AE78" i="1" s="1"/>
  <c r="AE87" i="1"/>
  <c r="AD85" i="1"/>
  <c r="AD77" i="1"/>
  <c r="AD78" i="1" s="1"/>
  <c r="AD87" i="1"/>
  <c r="AI77" i="1"/>
  <c r="AI78" i="1" s="1"/>
  <c r="AI87" i="1"/>
  <c r="AI85" i="1"/>
  <c r="AH85" i="1"/>
  <c r="AH77" i="1"/>
  <c r="AH78" i="1" s="1"/>
  <c r="AH87" i="1"/>
  <c r="AM85" i="1"/>
  <c r="AM87" i="1"/>
  <c r="AM77" i="1"/>
  <c r="AM78" i="1" s="1"/>
  <c r="AC77" i="1"/>
  <c r="AC78" i="1" s="1"/>
  <c r="AC87" i="1"/>
  <c r="AC85" i="1"/>
  <c r="BK25" i="1"/>
  <c r="G27" i="2" s="1"/>
  <c r="F60" i="2"/>
  <c r="G63" i="2"/>
  <c r="G65" i="2" s="1"/>
  <c r="BK61" i="1"/>
  <c r="H119" i="4"/>
  <c r="S47" i="4"/>
  <c r="D47" i="4"/>
  <c r="K47" i="4"/>
  <c r="G47" i="4"/>
  <c r="F21" i="2"/>
  <c r="G17" i="2"/>
  <c r="J121" i="4"/>
  <c r="Q120" i="4"/>
  <c r="J146" i="10" l="1"/>
  <c r="Q145" i="10"/>
  <c r="C56" i="10"/>
  <c r="F56" i="10" s="1"/>
  <c r="B56" i="10"/>
  <c r="H151" i="10"/>
  <c r="Q101" i="1"/>
  <c r="K23" i="7"/>
  <c r="F23" i="7"/>
  <c r="AO81" i="1"/>
  <c r="AY81" i="1"/>
  <c r="AR81" i="1"/>
  <c r="AN81" i="1"/>
  <c r="AA101" i="1"/>
  <c r="Y101" i="1"/>
  <c r="V101" i="1"/>
  <c r="P101" i="1"/>
  <c r="W101" i="1"/>
  <c r="D12" i="9"/>
  <c r="X101" i="1"/>
  <c r="D93" i="2"/>
  <c r="R101" i="1"/>
  <c r="Z101" i="1"/>
  <c r="U101" i="1"/>
  <c r="T101" i="1"/>
  <c r="AN99" i="1"/>
  <c r="F81" i="2"/>
  <c r="AV81" i="1"/>
  <c r="AW81" i="1"/>
  <c r="AT81" i="1"/>
  <c r="AS81" i="1"/>
  <c r="AX81" i="1"/>
  <c r="F82" i="2"/>
  <c r="F18" i="9" s="1"/>
  <c r="D76" i="1"/>
  <c r="J76" i="1"/>
  <c r="L76" i="1"/>
  <c r="N76" i="1"/>
  <c r="I76" i="1"/>
  <c r="K76" i="1"/>
  <c r="F76" i="1"/>
  <c r="E76" i="1"/>
  <c r="O76" i="1"/>
  <c r="G76" i="1"/>
  <c r="H76" i="1"/>
  <c r="M76" i="1"/>
  <c r="AD94" i="1"/>
  <c r="AD88" i="1"/>
  <c r="E9" i="9"/>
  <c r="E11" i="9" s="1"/>
  <c r="E74" i="2"/>
  <c r="E76" i="2" s="1"/>
  <c r="E84" i="2"/>
  <c r="E75" i="2"/>
  <c r="AH88" i="1"/>
  <c r="AH94" i="1"/>
  <c r="AI88" i="1"/>
  <c r="AI94" i="1"/>
  <c r="AL94" i="1"/>
  <c r="AL88" i="1"/>
  <c r="AB94" i="1"/>
  <c r="AB88" i="1"/>
  <c r="AJ88" i="1"/>
  <c r="AJ94" i="1"/>
  <c r="AC94" i="1"/>
  <c r="AC88" i="1"/>
  <c r="AG94" i="1"/>
  <c r="AG88" i="1"/>
  <c r="AE94" i="1"/>
  <c r="AE88" i="1"/>
  <c r="AM94" i="1"/>
  <c r="AM88" i="1"/>
  <c r="AF88" i="1"/>
  <c r="AF94" i="1"/>
  <c r="AK94" i="1"/>
  <c r="AK88" i="1"/>
  <c r="G70" i="2"/>
  <c r="BK71" i="1"/>
  <c r="G66" i="2"/>
  <c r="C44" i="7" s="1"/>
  <c r="G20" i="2"/>
  <c r="G21" i="2" s="1"/>
  <c r="G56" i="2"/>
  <c r="G59" i="2" s="1"/>
  <c r="I24" i="7" s="1"/>
  <c r="R47" i="4"/>
  <c r="E47" i="4"/>
  <c r="J122" i="4"/>
  <c r="Q121" i="4"/>
  <c r="H120" i="4"/>
  <c r="E86" i="2" l="1"/>
  <c r="E87" i="2" s="1"/>
  <c r="E94" i="2"/>
  <c r="J147" i="10"/>
  <c r="Q146" i="10"/>
  <c r="S56" i="10"/>
  <c r="K56" i="10"/>
  <c r="D56" i="10"/>
  <c r="G56" i="10"/>
  <c r="H152" i="10"/>
  <c r="F80" i="2"/>
  <c r="F14" i="9" s="1"/>
  <c r="D7" i="7"/>
  <c r="C7" i="7" s="1"/>
  <c r="AP76" i="1" s="1"/>
  <c r="E122" i="3"/>
  <c r="E123" i="3" s="1"/>
  <c r="E126" i="3" s="1"/>
  <c r="F16" i="9"/>
  <c r="F98" i="2"/>
  <c r="C26" i="7"/>
  <c r="BC81" i="1" s="1"/>
  <c r="O87" i="1"/>
  <c r="O85" i="1"/>
  <c r="O77" i="1"/>
  <c r="O78" i="1" s="1"/>
  <c r="G85" i="1"/>
  <c r="G77" i="1"/>
  <c r="G78" i="1" s="1"/>
  <c r="G87" i="1"/>
  <c r="E77" i="1"/>
  <c r="E78" i="1" s="1"/>
  <c r="E87" i="1"/>
  <c r="E85" i="1"/>
  <c r="F85" i="1"/>
  <c r="F87" i="1"/>
  <c r="F77" i="1"/>
  <c r="F78" i="1" s="1"/>
  <c r="K77" i="1"/>
  <c r="K78" i="1" s="1"/>
  <c r="K87" i="1"/>
  <c r="K85" i="1"/>
  <c r="I85" i="1"/>
  <c r="I87" i="1"/>
  <c r="I77" i="1"/>
  <c r="I78" i="1" s="1"/>
  <c r="N85" i="1"/>
  <c r="N77" i="1"/>
  <c r="N78" i="1" s="1"/>
  <c r="N87" i="1"/>
  <c r="L85" i="1"/>
  <c r="L87" i="1"/>
  <c r="L77" i="1"/>
  <c r="L78" i="1" s="1"/>
  <c r="M85" i="1"/>
  <c r="M77" i="1"/>
  <c r="M78" i="1" s="1"/>
  <c r="M87" i="1"/>
  <c r="J85" i="1"/>
  <c r="J87" i="1"/>
  <c r="J77" i="1"/>
  <c r="J78" i="1" s="1"/>
  <c r="H85" i="1"/>
  <c r="H77" i="1"/>
  <c r="H78" i="1" s="1"/>
  <c r="H87" i="1"/>
  <c r="D85" i="1"/>
  <c r="C73" i="2"/>
  <c r="D77" i="1"/>
  <c r="D78" i="1" s="1"/>
  <c r="D87" i="1"/>
  <c r="D94" i="1" s="1"/>
  <c r="D96" i="1" s="1"/>
  <c r="D97" i="1" s="1"/>
  <c r="AJ101" i="1"/>
  <c r="AK101" i="1"/>
  <c r="AL101" i="1"/>
  <c r="AF101" i="1"/>
  <c r="AH101" i="1"/>
  <c r="AB101" i="1"/>
  <c r="AG101" i="1"/>
  <c r="AC101" i="1"/>
  <c r="AM101" i="1"/>
  <c r="AD101" i="1"/>
  <c r="AE101" i="1"/>
  <c r="AI101" i="1"/>
  <c r="E12" i="9"/>
  <c r="E22" i="9"/>
  <c r="E28" i="9" s="1"/>
  <c r="G5" i="9"/>
  <c r="G7" i="9" s="1"/>
  <c r="F16" i="7"/>
  <c r="G60" i="2"/>
  <c r="G101" i="2"/>
  <c r="C10" i="8"/>
  <c r="E10" i="8" s="1"/>
  <c r="F119" i="3"/>
  <c r="G71" i="2"/>
  <c r="Q122" i="4"/>
  <c r="J123" i="4"/>
  <c r="C48" i="4"/>
  <c r="F48" i="4" s="1"/>
  <c r="B48" i="4"/>
  <c r="H121" i="4"/>
  <c r="AI95" i="1" l="1"/>
  <c r="AI96" i="1" s="1"/>
  <c r="AK95" i="1"/>
  <c r="AK96" i="1" s="1"/>
  <c r="AG95" i="1"/>
  <c r="AG96" i="1" s="1"/>
  <c r="E29" i="9"/>
  <c r="AJ95" i="1"/>
  <c r="AJ96" i="1" s="1"/>
  <c r="AD95" i="1"/>
  <c r="AD96" i="1" s="1"/>
  <c r="AH95" i="1"/>
  <c r="AH96" i="1" s="1"/>
  <c r="AM95" i="1"/>
  <c r="AM96" i="1" s="1"/>
  <c r="AB95" i="1"/>
  <c r="AB96" i="1" s="1"/>
  <c r="AL95" i="1"/>
  <c r="AL96" i="1" s="1"/>
  <c r="AE95" i="1"/>
  <c r="AE96" i="1" s="1"/>
  <c r="AC95" i="1"/>
  <c r="AC96" i="1" s="1"/>
  <c r="AF95" i="1"/>
  <c r="AF96" i="1" s="1"/>
  <c r="E30" i="9"/>
  <c r="E95" i="2"/>
  <c r="E104" i="2" s="1"/>
  <c r="BD81" i="1"/>
  <c r="E93" i="2"/>
  <c r="BE81" i="1"/>
  <c r="BF81" i="1"/>
  <c r="Q147" i="10"/>
  <c r="J148" i="10"/>
  <c r="H153" i="10"/>
  <c r="R56" i="10"/>
  <c r="E56" i="10"/>
  <c r="BB81" i="1"/>
  <c r="BG81" i="1"/>
  <c r="F20" i="9"/>
  <c r="AZ81" i="1"/>
  <c r="BH81" i="1"/>
  <c r="G24" i="7"/>
  <c r="L24" i="7"/>
  <c r="BJ81" i="1"/>
  <c r="BI81" i="1"/>
  <c r="BA81" i="1"/>
  <c r="BK81" i="1"/>
  <c r="AO76" i="1"/>
  <c r="AO77" i="1" s="1"/>
  <c r="AO78" i="1" s="1"/>
  <c r="AY76" i="1"/>
  <c r="AY85" i="1" s="1"/>
  <c r="AX76" i="1"/>
  <c r="AX85" i="1" s="1"/>
  <c r="AT76" i="1"/>
  <c r="AT77" i="1" s="1"/>
  <c r="AT78" i="1" s="1"/>
  <c r="AN76" i="1"/>
  <c r="AN77" i="1" s="1"/>
  <c r="AN78" i="1" s="1"/>
  <c r="AW76" i="1"/>
  <c r="AW77" i="1" s="1"/>
  <c r="AW78" i="1" s="1"/>
  <c r="AV76" i="1"/>
  <c r="AV77" i="1" s="1"/>
  <c r="AV78" i="1" s="1"/>
  <c r="AU76" i="1"/>
  <c r="AU87" i="1" s="1"/>
  <c r="AS76" i="1"/>
  <c r="AS77" i="1" s="1"/>
  <c r="AS78" i="1" s="1"/>
  <c r="AQ76" i="1"/>
  <c r="AQ85" i="1" s="1"/>
  <c r="AR76" i="1"/>
  <c r="AR87" i="1" s="1"/>
  <c r="J88" i="1"/>
  <c r="J94" i="1"/>
  <c r="J96" i="1" s="1"/>
  <c r="D88" i="1"/>
  <c r="E91" i="1"/>
  <c r="K88" i="1"/>
  <c r="K94" i="1"/>
  <c r="K96" i="1" s="1"/>
  <c r="E94" i="1"/>
  <c r="E96" i="1" s="1"/>
  <c r="E88" i="1"/>
  <c r="I88" i="1"/>
  <c r="I94" i="1"/>
  <c r="I96" i="1" s="1"/>
  <c r="H88" i="1"/>
  <c r="H94" i="1"/>
  <c r="H96" i="1" s="1"/>
  <c r="L88" i="1"/>
  <c r="L94" i="1"/>
  <c r="L96" i="1" s="1"/>
  <c r="C84" i="2"/>
  <c r="C86" i="2" s="1"/>
  <c r="C75" i="2"/>
  <c r="C9" i="9"/>
  <c r="C11" i="9" s="1"/>
  <c r="C74" i="2"/>
  <c r="C76" i="2" s="1"/>
  <c r="M94" i="1"/>
  <c r="M96" i="1" s="1"/>
  <c r="M88" i="1"/>
  <c r="G88" i="1"/>
  <c r="G94" i="1"/>
  <c r="G96" i="1" s="1"/>
  <c r="N88" i="1"/>
  <c r="N94" i="1"/>
  <c r="N96" i="1" s="1"/>
  <c r="F94" i="1"/>
  <c r="F96" i="1" s="1"/>
  <c r="F88" i="1"/>
  <c r="O88" i="1"/>
  <c r="O94" i="1"/>
  <c r="O96" i="1" s="1"/>
  <c r="AP77" i="1"/>
  <c r="AP78" i="1" s="1"/>
  <c r="AP87" i="1"/>
  <c r="AP85" i="1"/>
  <c r="AX77" i="1"/>
  <c r="AX78" i="1" s="1"/>
  <c r="AT87" i="1"/>
  <c r="BC84" i="1"/>
  <c r="BB84" i="1"/>
  <c r="BK84" i="1"/>
  <c r="BA84" i="1"/>
  <c r="BJ84" i="1"/>
  <c r="AZ84" i="1"/>
  <c r="BI84" i="1"/>
  <c r="BF84" i="1"/>
  <c r="BH84" i="1"/>
  <c r="BG84" i="1"/>
  <c r="BE84" i="1"/>
  <c r="BD84" i="1"/>
  <c r="BK82" i="1"/>
  <c r="BK99" i="1" s="1"/>
  <c r="BA82" i="1"/>
  <c r="BA99" i="1" s="1"/>
  <c r="AZ82" i="1"/>
  <c r="BJ82" i="1"/>
  <c r="BJ99" i="1" s="1"/>
  <c r="BI82" i="1"/>
  <c r="BI99" i="1" s="1"/>
  <c r="BG82" i="1"/>
  <c r="BG99" i="1" s="1"/>
  <c r="BH82" i="1"/>
  <c r="BH99" i="1" s="1"/>
  <c r="BD82" i="1"/>
  <c r="BD99" i="1" s="1"/>
  <c r="BF82" i="1"/>
  <c r="BF99" i="1" s="1"/>
  <c r="BE82" i="1"/>
  <c r="BE99" i="1" s="1"/>
  <c r="BC82" i="1"/>
  <c r="BC99" i="1" s="1"/>
  <c r="BB82" i="1"/>
  <c r="BB99" i="1" s="1"/>
  <c r="G80" i="2"/>
  <c r="BK90" i="1"/>
  <c r="J124" i="4"/>
  <c r="Q123" i="4"/>
  <c r="H122" i="4"/>
  <c r="S48" i="4"/>
  <c r="D48" i="4"/>
  <c r="K48" i="4"/>
  <c r="G48" i="4"/>
  <c r="Q148" i="10" l="1"/>
  <c r="J149" i="10"/>
  <c r="C57" i="10"/>
  <c r="F57" i="10" s="1"/>
  <c r="B57" i="10"/>
  <c r="H154" i="10"/>
  <c r="AY87" i="1"/>
  <c r="AY77" i="1"/>
  <c r="AY78" i="1" s="1"/>
  <c r="AN87" i="1"/>
  <c r="AN88" i="1" s="1"/>
  <c r="AO85" i="1"/>
  <c r="AO87" i="1"/>
  <c r="AO94" i="1" s="1"/>
  <c r="AN85" i="1"/>
  <c r="AX87" i="1"/>
  <c r="AX88" i="1" s="1"/>
  <c r="AV85" i="1"/>
  <c r="AU77" i="1"/>
  <c r="AU78" i="1" s="1"/>
  <c r="AV87" i="1"/>
  <c r="AV88" i="1" s="1"/>
  <c r="AT85" i="1"/>
  <c r="AW85" i="1"/>
  <c r="AW87" i="1"/>
  <c r="AW94" i="1" s="1"/>
  <c r="AS87" i="1"/>
  <c r="AS94" i="1" s="1"/>
  <c r="AU85" i="1"/>
  <c r="AQ77" i="1"/>
  <c r="AQ78" i="1" s="1"/>
  <c r="F73" i="2"/>
  <c r="F9" i="9" s="1"/>
  <c r="F11" i="9" s="1"/>
  <c r="AR77" i="1"/>
  <c r="AR78" i="1" s="1"/>
  <c r="AS85" i="1"/>
  <c r="AR85" i="1"/>
  <c r="AQ87" i="1"/>
  <c r="AQ88" i="1" s="1"/>
  <c r="C38" i="7"/>
  <c r="C22" i="9"/>
  <c r="C28" i="9" s="1"/>
  <c r="C30" i="9" s="1"/>
  <c r="C12" i="9"/>
  <c r="C93" i="2"/>
  <c r="D87" i="2"/>
  <c r="C95" i="2"/>
  <c r="E97" i="1"/>
  <c r="F91" i="1" s="1"/>
  <c r="F97" i="1" s="1"/>
  <c r="G91" i="1" s="1"/>
  <c r="G97" i="1" s="1"/>
  <c r="H91" i="1" s="1"/>
  <c r="H97" i="1" s="1"/>
  <c r="I91" i="1" s="1"/>
  <c r="I97" i="1" s="1"/>
  <c r="J91" i="1" s="1"/>
  <c r="J97" i="1" s="1"/>
  <c r="K91" i="1" s="1"/>
  <c r="K97" i="1" s="1"/>
  <c r="L91" i="1" s="1"/>
  <c r="L97" i="1" s="1"/>
  <c r="M91" i="1" s="1"/>
  <c r="M97" i="1" s="1"/>
  <c r="N91" i="1" s="1"/>
  <c r="N97" i="1" s="1"/>
  <c r="O91" i="1" s="1"/>
  <c r="O97" i="1" s="1"/>
  <c r="P91" i="1" s="1"/>
  <c r="P97" i="1" s="1"/>
  <c r="Q91" i="1" s="1"/>
  <c r="G101" i="1"/>
  <c r="E101" i="1"/>
  <c r="L101" i="1"/>
  <c r="J101" i="1"/>
  <c r="O101" i="1"/>
  <c r="F101" i="1"/>
  <c r="D101" i="1"/>
  <c r="K101" i="1"/>
  <c r="I101" i="1"/>
  <c r="N101" i="1"/>
  <c r="M101" i="1"/>
  <c r="H101" i="1"/>
  <c r="AY94" i="1"/>
  <c r="AY88" i="1"/>
  <c r="AR88" i="1"/>
  <c r="AR94" i="1"/>
  <c r="AU94" i="1"/>
  <c r="AU88" i="1"/>
  <c r="AT94" i="1"/>
  <c r="AT88" i="1"/>
  <c r="AP94" i="1"/>
  <c r="AP88" i="1"/>
  <c r="G83" i="2"/>
  <c r="G14" i="9" s="1"/>
  <c r="G81" i="2"/>
  <c r="AZ99" i="1"/>
  <c r="R48" i="4"/>
  <c r="E48" i="4"/>
  <c r="H123" i="4"/>
  <c r="Q124" i="4"/>
  <c r="J125" i="4"/>
  <c r="J150" i="10" l="1"/>
  <c r="Q149" i="10"/>
  <c r="S57" i="10"/>
  <c r="K57" i="10"/>
  <c r="D57" i="10"/>
  <c r="G57" i="10"/>
  <c r="H155" i="10"/>
  <c r="AN94" i="1"/>
  <c r="AX94" i="1"/>
  <c r="AW88" i="1"/>
  <c r="AO88" i="1"/>
  <c r="AS88" i="1"/>
  <c r="AV94" i="1"/>
  <c r="F84" i="2"/>
  <c r="F74" i="2"/>
  <c r="F76" i="2" s="1"/>
  <c r="AY101" i="1" s="1"/>
  <c r="F75" i="2"/>
  <c r="AQ94" i="1"/>
  <c r="Q97" i="1"/>
  <c r="R91" i="1" s="1"/>
  <c r="R97" i="1" s="1"/>
  <c r="S91" i="1" s="1"/>
  <c r="S97" i="1" s="1"/>
  <c r="T91" i="1" s="1"/>
  <c r="T97" i="1" s="1"/>
  <c r="U91" i="1" s="1"/>
  <c r="U97" i="1" s="1"/>
  <c r="V91" i="1" s="1"/>
  <c r="V97" i="1" s="1"/>
  <c r="W91" i="1" s="1"/>
  <c r="W97" i="1" s="1"/>
  <c r="X91" i="1" s="1"/>
  <c r="X97" i="1" s="1"/>
  <c r="Y91" i="1" s="1"/>
  <c r="Y97" i="1" s="1"/>
  <c r="Z91" i="1" s="1"/>
  <c r="Z97" i="1" s="1"/>
  <c r="AA91" i="1" s="1"/>
  <c r="AA97" i="1" s="1"/>
  <c r="AB91" i="1" s="1"/>
  <c r="AB97" i="1" s="1"/>
  <c r="AC91" i="1" s="1"/>
  <c r="AC97" i="1" s="1"/>
  <c r="L16" i="7"/>
  <c r="BF83" i="1"/>
  <c r="AZ83" i="1"/>
  <c r="BH83" i="1"/>
  <c r="BJ83" i="1"/>
  <c r="BI83" i="1"/>
  <c r="BD83" i="1"/>
  <c r="BA83" i="1"/>
  <c r="BK83" i="1"/>
  <c r="BB83" i="1"/>
  <c r="BC83" i="1"/>
  <c r="BE83" i="1"/>
  <c r="BG83" i="1"/>
  <c r="C104" i="2"/>
  <c r="C96" i="2"/>
  <c r="D90" i="2" s="1"/>
  <c r="D96" i="2" s="1"/>
  <c r="E90" i="2" s="1"/>
  <c r="E96" i="2" s="1"/>
  <c r="F90" i="2" s="1"/>
  <c r="F12" i="9"/>
  <c r="F22" i="9"/>
  <c r="F28" i="9" s="1"/>
  <c r="F122" i="3"/>
  <c r="F123" i="3" s="1"/>
  <c r="F126" i="3" s="1"/>
  <c r="G16" i="9"/>
  <c r="G98" i="2"/>
  <c r="J126" i="4"/>
  <c r="Q125" i="4"/>
  <c r="H124" i="4"/>
  <c r="C49" i="4"/>
  <c r="F49" i="4" s="1"/>
  <c r="B49" i="4"/>
  <c r="AD91" i="1" l="1"/>
  <c r="AD97" i="1" s="1"/>
  <c r="AE91" i="1" s="1"/>
  <c r="AE97" i="1" s="1"/>
  <c r="AF91" i="1" s="1"/>
  <c r="AF97" i="1" s="1"/>
  <c r="AG91" i="1" s="1"/>
  <c r="AG97" i="1" s="1"/>
  <c r="AH91" i="1" s="1"/>
  <c r="AH97" i="1" s="1"/>
  <c r="AI91" i="1" s="1"/>
  <c r="AI97" i="1" s="1"/>
  <c r="AJ91" i="1" s="1"/>
  <c r="AJ97" i="1" s="1"/>
  <c r="AK91" i="1" s="1"/>
  <c r="AK97" i="1" s="1"/>
  <c r="AL91" i="1" s="1"/>
  <c r="AL97" i="1" s="1"/>
  <c r="AM91" i="1" s="1"/>
  <c r="AM97" i="1" s="1"/>
  <c r="AN91" i="1" s="1"/>
  <c r="F86" i="2"/>
  <c r="F94" i="2"/>
  <c r="Q150" i="10"/>
  <c r="J151" i="10"/>
  <c r="H156" i="10"/>
  <c r="R57" i="10"/>
  <c r="E57" i="10"/>
  <c r="K24" i="7"/>
  <c r="F24" i="7"/>
  <c r="AR101" i="1"/>
  <c r="AS101" i="1"/>
  <c r="AO101" i="1"/>
  <c r="AP101" i="1"/>
  <c r="AW101" i="1"/>
  <c r="AU101" i="1"/>
  <c r="AT101" i="1"/>
  <c r="AV101" i="1"/>
  <c r="AQ101" i="1"/>
  <c r="AX101" i="1"/>
  <c r="AN101" i="1"/>
  <c r="F93" i="2"/>
  <c r="F87" i="2"/>
  <c r="G82" i="2"/>
  <c r="G18" i="9" s="1"/>
  <c r="G20" i="9" s="1"/>
  <c r="D49" i="4"/>
  <c r="K49" i="4"/>
  <c r="S49" i="4"/>
  <c r="G49" i="4"/>
  <c r="H125" i="4"/>
  <c r="J127" i="4"/>
  <c r="Q126" i="4"/>
  <c r="F95" i="2" l="1"/>
  <c r="AX95" i="1"/>
  <c r="AX96" i="1" s="1"/>
  <c r="AN95" i="1"/>
  <c r="AN96" i="1" s="1"/>
  <c r="AN97" i="1" s="1"/>
  <c r="AO91" i="1" s="1"/>
  <c r="AR95" i="1"/>
  <c r="AR96" i="1" s="1"/>
  <c r="F29" i="9"/>
  <c r="F30" i="9" s="1"/>
  <c r="AQ95" i="1"/>
  <c r="AQ96" i="1" s="1"/>
  <c r="AT95" i="1"/>
  <c r="AT96" i="1" s="1"/>
  <c r="AY95" i="1"/>
  <c r="AY96" i="1" s="1"/>
  <c r="AV95" i="1"/>
  <c r="AV96" i="1" s="1"/>
  <c r="AO95" i="1"/>
  <c r="AO96" i="1" s="1"/>
  <c r="AU95" i="1"/>
  <c r="AU96" i="1" s="1"/>
  <c r="AS95" i="1"/>
  <c r="AS96" i="1" s="1"/>
  <c r="AW95" i="1"/>
  <c r="AW96" i="1" s="1"/>
  <c r="AP95" i="1"/>
  <c r="AP96" i="1" s="1"/>
  <c r="J152" i="10"/>
  <c r="Q151" i="10"/>
  <c r="C58" i="10"/>
  <c r="F58" i="10" s="1"/>
  <c r="B58" i="10"/>
  <c r="H157" i="10"/>
  <c r="D8" i="7"/>
  <c r="C8" i="7"/>
  <c r="BF76" i="1" s="1"/>
  <c r="BG76" i="1"/>
  <c r="BE76" i="1"/>
  <c r="Q127" i="4"/>
  <c r="J128" i="4"/>
  <c r="H126" i="4"/>
  <c r="R49" i="4"/>
  <c r="E49" i="4"/>
  <c r="AO97" i="1" l="1"/>
  <c r="AP91" i="1" s="1"/>
  <c r="AP97" i="1" s="1"/>
  <c r="AQ91" i="1" s="1"/>
  <c r="AQ97" i="1" s="1"/>
  <c r="AR91" i="1" s="1"/>
  <c r="AR97" i="1" s="1"/>
  <c r="AS91" i="1" s="1"/>
  <c r="AS97" i="1" s="1"/>
  <c r="AT91" i="1" s="1"/>
  <c r="AT97" i="1" s="1"/>
  <c r="AU91" i="1" s="1"/>
  <c r="AU97" i="1" s="1"/>
  <c r="AV91" i="1" s="1"/>
  <c r="AV97" i="1" s="1"/>
  <c r="AW91" i="1" s="1"/>
  <c r="AW97" i="1" s="1"/>
  <c r="AX91" i="1" s="1"/>
  <c r="AX97" i="1" s="1"/>
  <c r="AY91" i="1" s="1"/>
  <c r="AY97" i="1" s="1"/>
  <c r="AZ91" i="1" s="1"/>
  <c r="F96" i="2"/>
  <c r="G90" i="2" s="1"/>
  <c r="F104" i="2"/>
  <c r="J153" i="10"/>
  <c r="Q152" i="10"/>
  <c r="D58" i="10"/>
  <c r="S58" i="10"/>
  <c r="K58" i="10"/>
  <c r="G58" i="10"/>
  <c r="H158" i="10"/>
  <c r="AZ76" i="1"/>
  <c r="AZ77" i="1" s="1"/>
  <c r="AZ78" i="1" s="1"/>
  <c r="BJ76" i="1"/>
  <c r="BJ85" i="1" s="1"/>
  <c r="BB76" i="1"/>
  <c r="BB77" i="1" s="1"/>
  <c r="BB78" i="1" s="1"/>
  <c r="BD76" i="1"/>
  <c r="BD77" i="1" s="1"/>
  <c r="BD78" i="1" s="1"/>
  <c r="BH76" i="1"/>
  <c r="BH85" i="1" s="1"/>
  <c r="BI76" i="1"/>
  <c r="BI87" i="1" s="1"/>
  <c r="BI88" i="1" s="1"/>
  <c r="BK76" i="1"/>
  <c r="BK77" i="1" s="1"/>
  <c r="BK78" i="1" s="1"/>
  <c r="BA76" i="1"/>
  <c r="BA87" i="1" s="1"/>
  <c r="BA88" i="1" s="1"/>
  <c r="BC76" i="1"/>
  <c r="BC85" i="1" s="1"/>
  <c r="BF77" i="1"/>
  <c r="BF78" i="1" s="1"/>
  <c r="BF87" i="1"/>
  <c r="BF85" i="1"/>
  <c r="BE85" i="1"/>
  <c r="BE87" i="1"/>
  <c r="BE77" i="1"/>
  <c r="BE78" i="1" s="1"/>
  <c r="BG77" i="1"/>
  <c r="BG78" i="1" s="1"/>
  <c r="BG87" i="1"/>
  <c r="BG85" i="1"/>
  <c r="C50" i="4"/>
  <c r="F50" i="4" s="1"/>
  <c r="B50" i="4"/>
  <c r="H127" i="4"/>
  <c r="J129" i="4"/>
  <c r="Q128" i="4"/>
  <c r="J154" i="10" l="1"/>
  <c r="Q153" i="10"/>
  <c r="H159" i="10"/>
  <c r="R58" i="10"/>
  <c r="E58" i="10"/>
  <c r="G73" i="2"/>
  <c r="G84" i="2" s="1"/>
  <c r="AZ85" i="1"/>
  <c r="BJ87" i="1"/>
  <c r="BJ94" i="1" s="1"/>
  <c r="AZ87" i="1"/>
  <c r="AZ94" i="1" s="1"/>
  <c r="BH87" i="1"/>
  <c r="BH88" i="1" s="1"/>
  <c r="BJ77" i="1"/>
  <c r="BJ78" i="1" s="1"/>
  <c r="BD85" i="1"/>
  <c r="BB85" i="1"/>
  <c r="BD87" i="1"/>
  <c r="BD94" i="1" s="1"/>
  <c r="BK87" i="1"/>
  <c r="BK88" i="1" s="1"/>
  <c r="BK85" i="1"/>
  <c r="BH77" i="1"/>
  <c r="BH78" i="1" s="1"/>
  <c r="BB87" i="1"/>
  <c r="BB94" i="1" s="1"/>
  <c r="BA94" i="1"/>
  <c r="BI85" i="1"/>
  <c r="BI77" i="1"/>
  <c r="BI78" i="1" s="1"/>
  <c r="BA77" i="1"/>
  <c r="BA78" i="1" s="1"/>
  <c r="BI94" i="1"/>
  <c r="BA85" i="1"/>
  <c r="BC77" i="1"/>
  <c r="BC78" i="1" s="1"/>
  <c r="BC87" i="1"/>
  <c r="BC88" i="1" s="1"/>
  <c r="BE88" i="1"/>
  <c r="BE94" i="1"/>
  <c r="BG88" i="1"/>
  <c r="BG94" i="1"/>
  <c r="BF88" i="1"/>
  <c r="BF94" i="1"/>
  <c r="J130" i="4"/>
  <c r="Q129" i="4"/>
  <c r="H128" i="4"/>
  <c r="S50" i="4"/>
  <c r="D50" i="4"/>
  <c r="K50" i="4"/>
  <c r="G50" i="4"/>
  <c r="G86" i="2" l="1"/>
  <c r="G94" i="2"/>
  <c r="G95" i="2" s="1"/>
  <c r="G104" i="2" s="1"/>
  <c r="Q154" i="10"/>
  <c r="J155" i="10"/>
  <c r="C59" i="10"/>
  <c r="F59" i="10" s="1"/>
  <c r="B59" i="10"/>
  <c r="H160" i="10"/>
  <c r="BJ88" i="1"/>
  <c r="G9" i="9"/>
  <c r="G11" i="9" s="1"/>
  <c r="G22" i="9" s="1"/>
  <c r="G28" i="9" s="1"/>
  <c r="G75" i="2"/>
  <c r="G74" i="2"/>
  <c r="G76" i="2" s="1"/>
  <c r="BH101" i="1" s="1"/>
  <c r="BK94" i="1"/>
  <c r="AZ88" i="1"/>
  <c r="BH94" i="1"/>
  <c r="BD88" i="1"/>
  <c r="BB88" i="1"/>
  <c r="BC94" i="1"/>
  <c r="G87" i="2"/>
  <c r="G93" i="2"/>
  <c r="R50" i="4"/>
  <c r="E50" i="4"/>
  <c r="H129" i="4"/>
  <c r="Q130" i="4"/>
  <c r="J131" i="4"/>
  <c r="Q155" i="10" l="1"/>
  <c r="J156" i="10"/>
  <c r="D59" i="10"/>
  <c r="S59" i="10"/>
  <c r="K59" i="10"/>
  <c r="G59" i="10"/>
  <c r="H161" i="10"/>
  <c r="BD101" i="1"/>
  <c r="BG101" i="1"/>
  <c r="BB101" i="1"/>
  <c r="BI101" i="1"/>
  <c r="BE101" i="1"/>
  <c r="BF101" i="1"/>
  <c r="G12" i="9"/>
  <c r="BA101" i="1"/>
  <c r="BC101" i="1"/>
  <c r="AZ101" i="1"/>
  <c r="BJ101" i="1"/>
  <c r="BK101" i="1"/>
  <c r="J132" i="4"/>
  <c r="Q131" i="4"/>
  <c r="H130" i="4"/>
  <c r="C51" i="4"/>
  <c r="F51" i="4" s="1"/>
  <c r="B51" i="4"/>
  <c r="J157" i="10" l="1"/>
  <c r="Q156" i="10"/>
  <c r="H162" i="10"/>
  <c r="R59" i="10"/>
  <c r="E59" i="10"/>
  <c r="K51" i="4"/>
  <c r="D51" i="4"/>
  <c r="S51" i="4"/>
  <c r="G51" i="4"/>
  <c r="H131" i="4"/>
  <c r="Q132" i="4"/>
  <c r="J133" i="4"/>
  <c r="Q157" i="10" l="1"/>
  <c r="J158" i="10"/>
  <c r="C60" i="10"/>
  <c r="F60" i="10" s="1"/>
  <c r="B60" i="10"/>
  <c r="H163" i="10"/>
  <c r="H132" i="4"/>
  <c r="R51" i="4"/>
  <c r="E51" i="4"/>
  <c r="J134" i="4"/>
  <c r="Q133" i="4"/>
  <c r="Q158" i="10" l="1"/>
  <c r="J159" i="10"/>
  <c r="H164" i="10"/>
  <c r="D60" i="10"/>
  <c r="S60" i="10"/>
  <c r="K60" i="10"/>
  <c r="G60" i="10"/>
  <c r="J135" i="4"/>
  <c r="Q134" i="4"/>
  <c r="C52" i="4"/>
  <c r="F52" i="4" s="1"/>
  <c r="B52" i="4"/>
  <c r="H133" i="4"/>
  <c r="Q159" i="10" l="1"/>
  <c r="J160" i="10"/>
  <c r="R60" i="10"/>
  <c r="E60" i="10"/>
  <c r="H165" i="10"/>
  <c r="S52" i="4"/>
  <c r="D52" i="4"/>
  <c r="K52" i="4"/>
  <c r="G52" i="4"/>
  <c r="H134" i="4"/>
  <c r="Q135" i="4"/>
  <c r="J136" i="4"/>
  <c r="J161" i="10" l="1"/>
  <c r="Q160" i="10"/>
  <c r="H166" i="10"/>
  <c r="C61" i="10"/>
  <c r="F61" i="10" s="1"/>
  <c r="B61" i="10"/>
  <c r="H135" i="4"/>
  <c r="R52" i="4"/>
  <c r="E52" i="4"/>
  <c r="J137" i="4"/>
  <c r="Q136" i="4"/>
  <c r="J162" i="10" l="1"/>
  <c r="Q161" i="10"/>
  <c r="K61" i="10"/>
  <c r="D61" i="10"/>
  <c r="S61" i="10"/>
  <c r="G61" i="10"/>
  <c r="H167" i="10"/>
  <c r="J138" i="4"/>
  <c r="Q137" i="4"/>
  <c r="C53" i="4"/>
  <c r="F53" i="4" s="1"/>
  <c r="B53" i="4"/>
  <c r="H136" i="4"/>
  <c r="Q162" i="10" l="1"/>
  <c r="J163" i="10"/>
  <c r="H168" i="10"/>
  <c r="R61" i="10"/>
  <c r="E61" i="10"/>
  <c r="H137" i="4"/>
  <c r="S53" i="4"/>
  <c r="K53" i="4"/>
  <c r="D53" i="4"/>
  <c r="G53" i="4"/>
  <c r="Q138" i="4"/>
  <c r="J139" i="4"/>
  <c r="Q163" i="10" l="1"/>
  <c r="J164" i="10"/>
  <c r="C62" i="10"/>
  <c r="F62" i="10" s="1"/>
  <c r="B62" i="10"/>
  <c r="H169" i="10"/>
  <c r="R53" i="4"/>
  <c r="E53" i="4"/>
  <c r="J140" i="4"/>
  <c r="Q139" i="4"/>
  <c r="H138" i="4"/>
  <c r="Q164" i="10" l="1"/>
  <c r="J165" i="10"/>
  <c r="S62" i="10"/>
  <c r="K62" i="10"/>
  <c r="D62" i="10"/>
  <c r="G62" i="10"/>
  <c r="H170" i="10"/>
  <c r="C54" i="4"/>
  <c r="F54" i="4" s="1"/>
  <c r="B54" i="4"/>
  <c r="H139" i="4"/>
  <c r="Q140" i="4"/>
  <c r="J141" i="4"/>
  <c r="Q165" i="10" l="1"/>
  <c r="J166" i="10"/>
  <c r="H171" i="10"/>
  <c r="R62" i="10"/>
  <c r="E62" i="10"/>
  <c r="J142" i="4"/>
  <c r="Q141" i="4"/>
  <c r="H140" i="4"/>
  <c r="D54" i="4"/>
  <c r="K54" i="4"/>
  <c r="S54" i="4"/>
  <c r="G54" i="4"/>
  <c r="J167" i="10" l="1"/>
  <c r="Q166" i="10"/>
  <c r="C63" i="10"/>
  <c r="F63" i="10" s="1"/>
  <c r="B63" i="10"/>
  <c r="H172" i="10"/>
  <c r="J143" i="4"/>
  <c r="Q142" i="4"/>
  <c r="R54" i="4"/>
  <c r="E54" i="4"/>
  <c r="H141" i="4"/>
  <c r="J168" i="10" l="1"/>
  <c r="Q167" i="10"/>
  <c r="H173" i="10"/>
  <c r="S63" i="10"/>
  <c r="K63" i="10"/>
  <c r="D63" i="10"/>
  <c r="G63" i="10"/>
  <c r="C55" i="4"/>
  <c r="F55" i="4" s="1"/>
  <c r="B55" i="4"/>
  <c r="H142" i="4"/>
  <c r="Q143" i="4"/>
  <c r="J144" i="4"/>
  <c r="Q168" i="10" l="1"/>
  <c r="J169" i="10"/>
  <c r="R63" i="10"/>
  <c r="E63" i="10"/>
  <c r="H174" i="10"/>
  <c r="H143" i="4"/>
  <c r="S55" i="4"/>
  <c r="D55" i="4"/>
  <c r="K55" i="4"/>
  <c r="G55" i="4"/>
  <c r="J145" i="4"/>
  <c r="Q144" i="4"/>
  <c r="Q169" i="10" l="1"/>
  <c r="J170" i="10"/>
  <c r="H175" i="10"/>
  <c r="C64" i="10"/>
  <c r="F64" i="10" s="1"/>
  <c r="B64" i="10"/>
  <c r="H144" i="4"/>
  <c r="J146" i="4"/>
  <c r="Q145" i="4"/>
  <c r="R55" i="4"/>
  <c r="E55" i="4"/>
  <c r="Q170" i="10" l="1"/>
  <c r="J171" i="10"/>
  <c r="D64" i="10"/>
  <c r="S64" i="10"/>
  <c r="K64" i="10"/>
  <c r="G64" i="10"/>
  <c r="H176" i="10"/>
  <c r="C56" i="4"/>
  <c r="F56" i="4" s="1"/>
  <c r="B56" i="4"/>
  <c r="Q146" i="4"/>
  <c r="J147" i="4"/>
  <c r="H145" i="4"/>
  <c r="J172" i="10" l="1"/>
  <c r="Q171" i="10"/>
  <c r="H177" i="10"/>
  <c r="R64" i="10"/>
  <c r="E64" i="10"/>
  <c r="H146" i="4"/>
  <c r="J148" i="4"/>
  <c r="Q147" i="4"/>
  <c r="S56" i="4"/>
  <c r="D56" i="4"/>
  <c r="K56" i="4"/>
  <c r="G56" i="4"/>
  <c r="J173" i="10" l="1"/>
  <c r="Q172" i="10"/>
  <c r="C65" i="10"/>
  <c r="F65" i="10" s="1"/>
  <c r="B65" i="10"/>
  <c r="H178" i="10"/>
  <c r="R56" i="4"/>
  <c r="E56" i="4"/>
  <c r="Q148" i="4"/>
  <c r="J149" i="4"/>
  <c r="H147" i="4"/>
  <c r="J174" i="10" l="1"/>
  <c r="Q173" i="10"/>
  <c r="H179" i="10"/>
  <c r="D65" i="10"/>
  <c r="K65" i="10"/>
  <c r="S65" i="10"/>
  <c r="G65" i="10"/>
  <c r="H148" i="4"/>
  <c r="J150" i="4"/>
  <c r="Q149" i="4"/>
  <c r="C57" i="4"/>
  <c r="F57" i="4" s="1"/>
  <c r="B57" i="4"/>
  <c r="Q174" i="10" l="1"/>
  <c r="J175" i="10"/>
  <c r="R65" i="10"/>
  <c r="E65" i="10"/>
  <c r="H180" i="10"/>
  <c r="D57" i="4"/>
  <c r="K57" i="4"/>
  <c r="S57" i="4"/>
  <c r="G57" i="4"/>
  <c r="J151" i="4"/>
  <c r="Q150" i="4"/>
  <c r="H149" i="4"/>
  <c r="Q175" i="10" l="1"/>
  <c r="J176" i="10"/>
  <c r="H181" i="10"/>
  <c r="C66" i="10"/>
  <c r="F66" i="10" s="1"/>
  <c r="B66" i="10"/>
  <c r="R57" i="4"/>
  <c r="E57" i="4"/>
  <c r="H150" i="4"/>
  <c r="Q151" i="4"/>
  <c r="J152" i="4"/>
  <c r="Q176" i="10" l="1"/>
  <c r="J177" i="10"/>
  <c r="K66" i="10"/>
  <c r="D66" i="10"/>
  <c r="S66" i="10"/>
  <c r="G66" i="10"/>
  <c r="H182" i="10"/>
  <c r="J153" i="4"/>
  <c r="Q152" i="4"/>
  <c r="H151" i="4"/>
  <c r="C58" i="4"/>
  <c r="F58" i="4" s="1"/>
  <c r="B58" i="4"/>
  <c r="BC95" i="1"/>
  <c r="BC96" i="1" s="1"/>
  <c r="BI95" i="1"/>
  <c r="BI96" i="1" s="1"/>
  <c r="G29" i="9"/>
  <c r="G30" i="9" s="1"/>
  <c r="BK95" i="1"/>
  <c r="BK96" i="1" s="1"/>
  <c r="BD95" i="1"/>
  <c r="BD96" i="1" s="1"/>
  <c r="BE95" i="1"/>
  <c r="BE96" i="1" s="1"/>
  <c r="BF95" i="1"/>
  <c r="BF96" i="1" s="1"/>
  <c r="BB95" i="1"/>
  <c r="BB96" i="1" s="1"/>
  <c r="BG95" i="1"/>
  <c r="BG96" i="1" s="1"/>
  <c r="BJ95" i="1"/>
  <c r="BJ96" i="1" s="1"/>
  <c r="AZ95" i="1"/>
  <c r="AZ96" i="1" s="1"/>
  <c r="AZ97" i="1" s="1"/>
  <c r="BA91" i="1" s="1"/>
  <c r="BA95" i="1"/>
  <c r="BA96" i="1" s="1"/>
  <c r="BH95" i="1"/>
  <c r="BH96" i="1" s="1"/>
  <c r="Q177" i="10" l="1"/>
  <c r="J178" i="10"/>
  <c r="R66" i="10"/>
  <c r="E66" i="10"/>
  <c r="H183" i="10"/>
  <c r="S58" i="4"/>
  <c r="D58" i="4"/>
  <c r="K58" i="4"/>
  <c r="G58" i="4"/>
  <c r="B105" i="2"/>
  <c r="G96" i="2"/>
  <c r="H152" i="4"/>
  <c r="BA97" i="1"/>
  <c r="BB91" i="1" s="1"/>
  <c r="BB97" i="1" s="1"/>
  <c r="BC91" i="1" s="1"/>
  <c r="BC97" i="1" s="1"/>
  <c r="BD91" i="1" s="1"/>
  <c r="BD97" i="1" s="1"/>
  <c r="BE91" i="1" s="1"/>
  <c r="BE97" i="1" s="1"/>
  <c r="BF91" i="1" s="1"/>
  <c r="BF97" i="1" s="1"/>
  <c r="BG91" i="1" s="1"/>
  <c r="BG97" i="1" s="1"/>
  <c r="BH91" i="1" s="1"/>
  <c r="BH97" i="1" s="1"/>
  <c r="BI91" i="1" s="1"/>
  <c r="BI97" i="1" s="1"/>
  <c r="BJ91" i="1" s="1"/>
  <c r="BJ97" i="1" s="1"/>
  <c r="BK91" i="1" s="1"/>
  <c r="BK97" i="1" s="1"/>
  <c r="J154" i="4"/>
  <c r="Q153" i="4"/>
  <c r="J179" i="10" l="1"/>
  <c r="Q178" i="10"/>
  <c r="H184" i="10"/>
  <c r="C67" i="10"/>
  <c r="F67" i="10" s="1"/>
  <c r="B67" i="10"/>
  <c r="H153" i="4"/>
  <c r="Q154" i="4"/>
  <c r="J155" i="4"/>
  <c r="R58" i="4"/>
  <c r="E58" i="4"/>
  <c r="J180" i="10" l="1"/>
  <c r="Q179" i="10"/>
  <c r="S67" i="10"/>
  <c r="K67" i="10"/>
  <c r="D67" i="10"/>
  <c r="G67" i="10"/>
  <c r="H185" i="10"/>
  <c r="C59" i="4"/>
  <c r="F59" i="4" s="1"/>
  <c r="B59" i="4"/>
  <c r="J156" i="4"/>
  <c r="Q155" i="4"/>
  <c r="H154" i="4"/>
  <c r="Q180" i="10" l="1"/>
  <c r="J181" i="10"/>
  <c r="H186" i="10"/>
  <c r="R67" i="10"/>
  <c r="E67" i="10"/>
  <c r="K59" i="4"/>
  <c r="D59" i="4"/>
  <c r="S59" i="4"/>
  <c r="G59" i="4"/>
  <c r="H155" i="4"/>
  <c r="Q156" i="4"/>
  <c r="J157" i="4"/>
  <c r="Q181" i="10" l="1"/>
  <c r="J182" i="10"/>
  <c r="C68" i="10"/>
  <c r="F68" i="10" s="1"/>
  <c r="B68" i="10"/>
  <c r="H187" i="10"/>
  <c r="J158" i="4"/>
  <c r="Q157" i="4"/>
  <c r="H156" i="4"/>
  <c r="R59" i="4"/>
  <c r="E59" i="4"/>
  <c r="J183" i="10" l="1"/>
  <c r="Q182" i="10"/>
  <c r="H188" i="10"/>
  <c r="S68" i="10"/>
  <c r="K68" i="10"/>
  <c r="D68" i="10"/>
  <c r="G68" i="10"/>
  <c r="C60" i="4"/>
  <c r="F60" i="4" s="1"/>
  <c r="B60" i="4"/>
  <c r="H157" i="4"/>
  <c r="J159" i="4"/>
  <c r="Q158" i="4"/>
  <c r="Q183" i="10" l="1"/>
  <c r="J184" i="10"/>
  <c r="R68" i="10"/>
  <c r="E68" i="10"/>
  <c r="H189" i="10"/>
  <c r="H158" i="4"/>
  <c r="S60" i="4"/>
  <c r="D60" i="4"/>
  <c r="K60" i="4"/>
  <c r="G60" i="4"/>
  <c r="Q159" i="4"/>
  <c r="J160" i="4"/>
  <c r="Q184" i="10" l="1"/>
  <c r="J185" i="10"/>
  <c r="C69" i="10"/>
  <c r="F69" i="10" s="1"/>
  <c r="B69" i="10"/>
  <c r="H190" i="10"/>
  <c r="J161" i="4"/>
  <c r="Q160" i="4"/>
  <c r="R60" i="4"/>
  <c r="E60" i="4"/>
  <c r="H159" i="4"/>
  <c r="Q185" i="10" l="1"/>
  <c r="J186" i="10"/>
  <c r="D69" i="10"/>
  <c r="S69" i="10"/>
  <c r="K69" i="10"/>
  <c r="G69" i="10"/>
  <c r="H191" i="10"/>
  <c r="C61" i="4"/>
  <c r="F61" i="4" s="1"/>
  <c r="B61" i="4"/>
  <c r="H160" i="4"/>
  <c r="J162" i="4"/>
  <c r="Q161" i="4"/>
  <c r="Q186" i="10" l="1"/>
  <c r="J187" i="10"/>
  <c r="H192" i="10"/>
  <c r="R69" i="10"/>
  <c r="E69" i="10"/>
  <c r="Q162" i="4"/>
  <c r="J163" i="4"/>
  <c r="S61" i="4"/>
  <c r="K61" i="4"/>
  <c r="D61" i="4"/>
  <c r="G61" i="4"/>
  <c r="H161" i="4"/>
  <c r="J188" i="10" l="1"/>
  <c r="Q187" i="10"/>
  <c r="C70" i="10"/>
  <c r="F70" i="10" s="1"/>
  <c r="B70" i="10"/>
  <c r="H193" i="10"/>
  <c r="J164" i="4"/>
  <c r="Q163" i="4"/>
  <c r="H162" i="4"/>
  <c r="R61" i="4"/>
  <c r="E61" i="4"/>
  <c r="Q188" i="10" l="1"/>
  <c r="J189" i="10"/>
  <c r="H194" i="10"/>
  <c r="D70" i="10"/>
  <c r="K70" i="10"/>
  <c r="S70" i="10"/>
  <c r="G70" i="10"/>
  <c r="C62" i="4"/>
  <c r="F62" i="4" s="1"/>
  <c r="B62" i="4"/>
  <c r="H163" i="4"/>
  <c r="Q164" i="4"/>
  <c r="J165" i="4"/>
  <c r="Q189" i="10" l="1"/>
  <c r="J190" i="10"/>
  <c r="R70" i="10"/>
  <c r="E70" i="10"/>
  <c r="H195" i="10"/>
  <c r="J166" i="4"/>
  <c r="Q165" i="4"/>
  <c r="H164" i="4"/>
  <c r="D62" i="4"/>
  <c r="K62" i="4"/>
  <c r="S62" i="4"/>
  <c r="G62" i="4"/>
  <c r="Q190" i="10" l="1"/>
  <c r="J191" i="10"/>
  <c r="H196" i="10"/>
  <c r="C71" i="10"/>
  <c r="F71" i="10" s="1"/>
  <c r="B71" i="10"/>
  <c r="J167" i="4"/>
  <c r="Q166" i="4"/>
  <c r="R62" i="4"/>
  <c r="E62" i="4"/>
  <c r="H165" i="4"/>
  <c r="J192" i="10" l="1"/>
  <c r="Q191" i="10"/>
  <c r="K71" i="10"/>
  <c r="D71" i="10"/>
  <c r="S71" i="10"/>
  <c r="G71" i="10"/>
  <c r="H197" i="10"/>
  <c r="H166" i="4"/>
  <c r="C63" i="4"/>
  <c r="F63" i="4" s="1"/>
  <c r="B63" i="4"/>
  <c r="Q167" i="4"/>
  <c r="J168" i="4"/>
  <c r="J193" i="10" l="1"/>
  <c r="Q192" i="10"/>
  <c r="H198" i="10"/>
  <c r="R71" i="10"/>
  <c r="E71" i="10"/>
  <c r="J169" i="4"/>
  <c r="Q168" i="4"/>
  <c r="S63" i="4"/>
  <c r="D63" i="4"/>
  <c r="K63" i="4"/>
  <c r="G63" i="4"/>
  <c r="H167" i="4"/>
  <c r="J194" i="10" l="1"/>
  <c r="Q193" i="10"/>
  <c r="C72" i="10"/>
  <c r="F72" i="10" s="1"/>
  <c r="B72" i="10"/>
  <c r="H199" i="10"/>
  <c r="H168" i="4"/>
  <c r="R63" i="4"/>
  <c r="E63" i="4"/>
  <c r="J170" i="4"/>
  <c r="Q169" i="4"/>
  <c r="Q194" i="10" l="1"/>
  <c r="J195" i="10"/>
  <c r="H200" i="10"/>
  <c r="S72" i="10"/>
  <c r="K72" i="10"/>
  <c r="D72" i="10"/>
  <c r="G72" i="10"/>
  <c r="C64" i="4"/>
  <c r="F64" i="4" s="1"/>
  <c r="B64" i="4"/>
  <c r="Q170" i="4"/>
  <c r="J171" i="4"/>
  <c r="H169" i="4"/>
  <c r="J196" i="10" l="1"/>
  <c r="Q195" i="10"/>
  <c r="H201" i="10"/>
  <c r="R72" i="10"/>
  <c r="E72" i="10"/>
  <c r="H170" i="4"/>
  <c r="S64" i="4"/>
  <c r="D64" i="4"/>
  <c r="K64" i="4"/>
  <c r="G64" i="4"/>
  <c r="J172" i="4"/>
  <c r="Q171" i="4"/>
  <c r="Q196" i="10" l="1"/>
  <c r="J197" i="10"/>
  <c r="C73" i="10"/>
  <c r="F73" i="10" s="1"/>
  <c r="B73" i="10"/>
  <c r="H202" i="10"/>
  <c r="Q172" i="4"/>
  <c r="J173" i="4"/>
  <c r="R64" i="4"/>
  <c r="E64" i="4"/>
  <c r="H171" i="4"/>
  <c r="J198" i="10" l="1"/>
  <c r="Q197" i="10"/>
  <c r="H203" i="10"/>
  <c r="S73" i="10"/>
  <c r="K73" i="10"/>
  <c r="D73" i="10"/>
  <c r="G73" i="10"/>
  <c r="H172" i="4"/>
  <c r="J174" i="4"/>
  <c r="Q173" i="4"/>
  <c r="C65" i="4"/>
  <c r="F65" i="4" s="1"/>
  <c r="B65" i="4"/>
  <c r="J199" i="10" l="1"/>
  <c r="Q198" i="10"/>
  <c r="R73" i="10"/>
  <c r="E73" i="10"/>
  <c r="H204" i="10"/>
  <c r="D65" i="4"/>
  <c r="K65" i="4"/>
  <c r="S65" i="4"/>
  <c r="G65" i="4"/>
  <c r="J175" i="4"/>
  <c r="Q174" i="4"/>
  <c r="H173" i="4"/>
  <c r="J200" i="10" l="1"/>
  <c r="Q199" i="10"/>
  <c r="H205" i="10"/>
  <c r="C74" i="10"/>
  <c r="F74" i="10" s="1"/>
  <c r="B74" i="10"/>
  <c r="H174" i="4"/>
  <c r="Q175" i="4"/>
  <c r="J176" i="4"/>
  <c r="R65" i="4"/>
  <c r="E65" i="4"/>
  <c r="Q200" i="10" l="1"/>
  <c r="J201" i="10"/>
  <c r="D74" i="10"/>
  <c r="S74" i="10"/>
  <c r="K74" i="10"/>
  <c r="G74" i="10"/>
  <c r="H206" i="10"/>
  <c r="C66" i="4"/>
  <c r="F66" i="4" s="1"/>
  <c r="B66" i="4"/>
  <c r="J177" i="4"/>
  <c r="Q176" i="4"/>
  <c r="H175" i="4"/>
  <c r="Q201" i="10" l="1"/>
  <c r="J202" i="10"/>
  <c r="H207" i="10"/>
  <c r="R74" i="10"/>
  <c r="E74" i="10"/>
  <c r="H176" i="4"/>
  <c r="J178" i="4"/>
  <c r="Q177" i="4"/>
  <c r="S66" i="4"/>
  <c r="D66" i="4"/>
  <c r="K66" i="4"/>
  <c r="G66" i="4"/>
  <c r="J203" i="10" l="1"/>
  <c r="Q202" i="10"/>
  <c r="C75" i="10"/>
  <c r="F75" i="10" s="1"/>
  <c r="B75" i="10"/>
  <c r="H208" i="10"/>
  <c r="R66" i="4"/>
  <c r="E66" i="4"/>
  <c r="J179" i="4"/>
  <c r="Q178" i="4"/>
  <c r="H177" i="4"/>
  <c r="Q203" i="10" l="1"/>
  <c r="J204" i="10"/>
  <c r="D75" i="10"/>
  <c r="S75" i="10"/>
  <c r="K75" i="10"/>
  <c r="G75" i="10"/>
  <c r="H209" i="10"/>
  <c r="H178" i="4"/>
  <c r="Q179" i="4"/>
  <c r="J180" i="4"/>
  <c r="C67" i="4"/>
  <c r="F67" i="4" s="1"/>
  <c r="B67" i="4"/>
  <c r="Q204" i="10" l="1"/>
  <c r="J205" i="10"/>
  <c r="H210" i="10"/>
  <c r="R75" i="10"/>
  <c r="E75" i="10"/>
  <c r="K67" i="4"/>
  <c r="D67" i="4"/>
  <c r="S67" i="4"/>
  <c r="G67" i="4"/>
  <c r="J181" i="4"/>
  <c r="Q180" i="4"/>
  <c r="H179" i="4"/>
  <c r="Q205" i="10" l="1"/>
  <c r="J206" i="10"/>
  <c r="C76" i="10"/>
  <c r="F76" i="10" s="1"/>
  <c r="B76" i="10"/>
  <c r="H211" i="10"/>
  <c r="H180" i="4"/>
  <c r="J182" i="4"/>
  <c r="Q181" i="4"/>
  <c r="R67" i="4"/>
  <c r="E67" i="4"/>
  <c r="Q206" i="10" l="1"/>
  <c r="J207" i="10"/>
  <c r="D76" i="10"/>
  <c r="S76" i="10"/>
  <c r="K76" i="10"/>
  <c r="G76" i="10"/>
  <c r="H212" i="10"/>
  <c r="C68" i="4"/>
  <c r="F68" i="4" s="1"/>
  <c r="B68" i="4"/>
  <c r="J183" i="4"/>
  <c r="Q182" i="4"/>
  <c r="H181" i="4"/>
  <c r="J208" i="10" l="1"/>
  <c r="Q207" i="10"/>
  <c r="H213" i="10"/>
  <c r="R76" i="10"/>
  <c r="E76" i="10"/>
  <c r="S68" i="4"/>
  <c r="D68" i="4"/>
  <c r="K68" i="4"/>
  <c r="G68" i="4"/>
  <c r="H182" i="4"/>
  <c r="Q183" i="4"/>
  <c r="J184" i="4"/>
  <c r="J209" i="10" l="1"/>
  <c r="Q208" i="10"/>
  <c r="H214" i="10"/>
  <c r="C77" i="10"/>
  <c r="F77" i="10" s="1"/>
  <c r="B77" i="10"/>
  <c r="H183" i="4"/>
  <c r="R68" i="4"/>
  <c r="E68" i="4"/>
  <c r="J185" i="4"/>
  <c r="Q184" i="4"/>
  <c r="J210" i="10" l="1"/>
  <c r="Q209" i="10"/>
  <c r="K77" i="10"/>
  <c r="D77" i="10"/>
  <c r="S77" i="10"/>
  <c r="G77" i="10"/>
  <c r="H215" i="10"/>
  <c r="J186" i="4"/>
  <c r="Q185" i="4"/>
  <c r="C69" i="4"/>
  <c r="F69" i="4" s="1"/>
  <c r="B69" i="4"/>
  <c r="H184" i="4"/>
  <c r="Q210" i="10" l="1"/>
  <c r="J211" i="10"/>
  <c r="H216" i="10"/>
  <c r="R77" i="10"/>
  <c r="E77" i="10"/>
  <c r="H185" i="4"/>
  <c r="S69" i="4"/>
  <c r="K69" i="4"/>
  <c r="D69" i="4"/>
  <c r="G69" i="4"/>
  <c r="J187" i="4"/>
  <c r="Q186" i="4"/>
  <c r="Q211" i="10" l="1"/>
  <c r="J212" i="10"/>
  <c r="C78" i="10"/>
  <c r="F78" i="10" s="1"/>
  <c r="B78" i="10"/>
  <c r="H217" i="10"/>
  <c r="Q187" i="4"/>
  <c r="J188" i="4"/>
  <c r="R69" i="4"/>
  <c r="E69" i="4"/>
  <c r="H186" i="4"/>
  <c r="Q212" i="10" l="1"/>
  <c r="J213" i="10"/>
  <c r="H218" i="10"/>
  <c r="S78" i="10"/>
  <c r="K78" i="10"/>
  <c r="D78" i="10"/>
  <c r="G78" i="10"/>
  <c r="H187" i="4"/>
  <c r="C70" i="4"/>
  <c r="F70" i="4" s="1"/>
  <c r="B70" i="4"/>
  <c r="J189" i="4"/>
  <c r="Q188" i="4"/>
  <c r="Q213" i="10" l="1"/>
  <c r="J214" i="10"/>
  <c r="R78" i="10"/>
  <c r="E78" i="10"/>
  <c r="H219" i="10"/>
  <c r="J190" i="4"/>
  <c r="Q189" i="4"/>
  <c r="D70" i="4"/>
  <c r="K70" i="4"/>
  <c r="S70" i="4"/>
  <c r="G70" i="4"/>
  <c r="H188" i="4"/>
  <c r="Q214" i="10" l="1"/>
  <c r="J215" i="10"/>
  <c r="H220" i="10"/>
  <c r="C79" i="10"/>
  <c r="F79" i="10" s="1"/>
  <c r="B79" i="10"/>
  <c r="H189" i="4"/>
  <c r="R70" i="4"/>
  <c r="E70" i="4"/>
  <c r="Q190" i="4"/>
  <c r="J191" i="4"/>
  <c r="Q215" i="10" l="1"/>
  <c r="J216" i="10"/>
  <c r="S79" i="10"/>
  <c r="K79" i="10"/>
  <c r="D79" i="10"/>
  <c r="G79" i="10"/>
  <c r="H221" i="10"/>
  <c r="Q191" i="4"/>
  <c r="J192" i="4"/>
  <c r="C71" i="4"/>
  <c r="F71" i="4" s="1"/>
  <c r="B71" i="4"/>
  <c r="H190" i="4"/>
  <c r="Q216" i="10" l="1"/>
  <c r="J217" i="10"/>
  <c r="H222" i="10"/>
  <c r="R79" i="10"/>
  <c r="E79" i="10"/>
  <c r="S71" i="4"/>
  <c r="D71" i="4"/>
  <c r="K71" i="4"/>
  <c r="G71" i="4"/>
  <c r="H191" i="4"/>
  <c r="J193" i="4"/>
  <c r="Q192" i="4"/>
  <c r="J218" i="10" l="1"/>
  <c r="Q217" i="10"/>
  <c r="C80" i="10"/>
  <c r="F80" i="10" s="1"/>
  <c r="B80" i="10"/>
  <c r="H223" i="10"/>
  <c r="J194" i="4"/>
  <c r="Q193" i="4"/>
  <c r="H192" i="4"/>
  <c r="R71" i="4"/>
  <c r="E71" i="4"/>
  <c r="Q218" i="10" l="1"/>
  <c r="J219" i="10"/>
  <c r="H224" i="10"/>
  <c r="D80" i="10"/>
  <c r="S80" i="10"/>
  <c r="K80" i="10"/>
  <c r="G80" i="10"/>
  <c r="C72" i="4"/>
  <c r="F72" i="4" s="1"/>
  <c r="B72" i="4"/>
  <c r="H193" i="4"/>
  <c r="Q194" i="4"/>
  <c r="J195" i="4"/>
  <c r="Q219" i="10" l="1"/>
  <c r="J220" i="10"/>
  <c r="R80" i="10"/>
  <c r="E80" i="10"/>
  <c r="H225" i="10"/>
  <c r="J196" i="4"/>
  <c r="Q195" i="4"/>
  <c r="H194" i="4"/>
  <c r="S72" i="4"/>
  <c r="D72" i="4"/>
  <c r="K72" i="4"/>
  <c r="G72" i="4"/>
  <c r="Q220" i="10" l="1"/>
  <c r="J221" i="10"/>
  <c r="H226" i="10"/>
  <c r="C81" i="10"/>
  <c r="F81" i="10" s="1"/>
  <c r="B81" i="10"/>
  <c r="R72" i="4"/>
  <c r="E72" i="4"/>
  <c r="H195" i="4"/>
  <c r="J197" i="4"/>
  <c r="Q196" i="4"/>
  <c r="J222" i="10" l="1"/>
  <c r="Q221" i="10"/>
  <c r="D81" i="10"/>
  <c r="S81" i="10"/>
  <c r="K81" i="10"/>
  <c r="G81" i="10"/>
  <c r="H227" i="10"/>
  <c r="Q197" i="4"/>
  <c r="J198" i="4"/>
  <c r="H196" i="4"/>
  <c r="C73" i="4"/>
  <c r="F73" i="4" s="1"/>
  <c r="B73" i="4"/>
  <c r="J223" i="10" l="1"/>
  <c r="Q222" i="10"/>
  <c r="R81" i="10"/>
  <c r="E81" i="10"/>
  <c r="H228" i="10"/>
  <c r="H197" i="4"/>
  <c r="J199" i="4"/>
  <c r="Q198" i="4"/>
  <c r="D73" i="4"/>
  <c r="K73" i="4"/>
  <c r="S73" i="4"/>
  <c r="G73" i="4"/>
  <c r="J224" i="10" l="1"/>
  <c r="Q223" i="10"/>
  <c r="H229" i="10"/>
  <c r="C82" i="10"/>
  <c r="F82" i="10" s="1"/>
  <c r="B82" i="10"/>
  <c r="R73" i="4"/>
  <c r="E73" i="4"/>
  <c r="Q199" i="4"/>
  <c r="J200" i="4"/>
  <c r="H198" i="4"/>
  <c r="J225" i="10" l="1"/>
  <c r="Q224" i="10"/>
  <c r="K82" i="10"/>
  <c r="D82" i="10"/>
  <c r="S82" i="10"/>
  <c r="G82" i="10"/>
  <c r="H230" i="10"/>
  <c r="H199" i="4"/>
  <c r="C74" i="4"/>
  <c r="F74" i="4" s="1"/>
  <c r="B74" i="4"/>
  <c r="J201" i="4"/>
  <c r="Q200" i="4"/>
  <c r="Q225" i="10" l="1"/>
  <c r="J226" i="10"/>
  <c r="H231" i="10"/>
  <c r="R82" i="10"/>
  <c r="E82" i="10"/>
  <c r="J202" i="4"/>
  <c r="Q201" i="4"/>
  <c r="S74" i="4"/>
  <c r="D74" i="4"/>
  <c r="K74" i="4"/>
  <c r="G74" i="4"/>
  <c r="H200" i="4"/>
  <c r="Q226" i="10" l="1"/>
  <c r="J227" i="10"/>
  <c r="C83" i="10"/>
  <c r="F83" i="10" s="1"/>
  <c r="B83" i="10"/>
  <c r="H232" i="10"/>
  <c r="R74" i="4"/>
  <c r="E74" i="4"/>
  <c r="H201" i="4"/>
  <c r="Q202" i="4"/>
  <c r="J203" i="4"/>
  <c r="Q227" i="10" l="1"/>
  <c r="J228" i="10"/>
  <c r="H233" i="10"/>
  <c r="S83" i="10"/>
  <c r="K83" i="10"/>
  <c r="D83" i="10"/>
  <c r="G83" i="10"/>
  <c r="J204" i="4"/>
  <c r="Q203" i="4"/>
  <c r="H202" i="4"/>
  <c r="C75" i="4"/>
  <c r="F75" i="4" s="1"/>
  <c r="B75" i="4"/>
  <c r="J229" i="10" l="1"/>
  <c r="Q228" i="10"/>
  <c r="R83" i="10"/>
  <c r="E83" i="10"/>
  <c r="H234" i="10"/>
  <c r="K75" i="4"/>
  <c r="D75" i="4"/>
  <c r="S75" i="4"/>
  <c r="G75" i="4"/>
  <c r="H203" i="4"/>
  <c r="J205" i="4"/>
  <c r="Q204" i="4"/>
  <c r="Q229" i="10" l="1"/>
  <c r="J230" i="10"/>
  <c r="H235" i="10"/>
  <c r="C84" i="10"/>
  <c r="F84" i="10" s="1"/>
  <c r="B84" i="10"/>
  <c r="H204" i="4"/>
  <c r="R75" i="4"/>
  <c r="E75" i="4"/>
  <c r="Q205" i="4"/>
  <c r="J206" i="4"/>
  <c r="J231" i="10" l="1"/>
  <c r="Q230" i="10"/>
  <c r="S84" i="10"/>
  <c r="K84" i="10"/>
  <c r="D84" i="10"/>
  <c r="G84" i="10"/>
  <c r="H236" i="10"/>
  <c r="J207" i="4"/>
  <c r="Q206" i="4"/>
  <c r="C76" i="4"/>
  <c r="F76" i="4" s="1"/>
  <c r="B76" i="4"/>
  <c r="H205" i="4"/>
  <c r="J232" i="10" l="1"/>
  <c r="Q231" i="10"/>
  <c r="H237" i="10"/>
  <c r="R84" i="10"/>
  <c r="E84" i="10"/>
  <c r="H206" i="4"/>
  <c r="S76" i="4"/>
  <c r="D76" i="4"/>
  <c r="K76" i="4"/>
  <c r="G76" i="4"/>
  <c r="Q207" i="4"/>
  <c r="J208" i="4"/>
  <c r="Q232" i="10" l="1"/>
  <c r="J233" i="10"/>
  <c r="C85" i="10"/>
  <c r="F85" i="10" s="1"/>
  <c r="B85" i="10"/>
  <c r="H238" i="10"/>
  <c r="R76" i="4"/>
  <c r="E76" i="4"/>
  <c r="J209" i="4"/>
  <c r="Q208" i="4"/>
  <c r="H207" i="4"/>
  <c r="J234" i="10" l="1"/>
  <c r="Q233" i="10"/>
  <c r="H239" i="10"/>
  <c r="D85" i="10"/>
  <c r="S85" i="10"/>
  <c r="K85" i="10"/>
  <c r="G85" i="10"/>
  <c r="J210" i="4"/>
  <c r="Q209" i="4"/>
  <c r="H208" i="4"/>
  <c r="C77" i="4"/>
  <c r="F77" i="4" s="1"/>
  <c r="B77" i="4"/>
  <c r="J235" i="10" l="1"/>
  <c r="Q234" i="10"/>
  <c r="R85" i="10"/>
  <c r="E85" i="10"/>
  <c r="H240" i="10"/>
  <c r="S77" i="4"/>
  <c r="K77" i="4"/>
  <c r="D77" i="4"/>
  <c r="G77" i="4"/>
  <c r="H209" i="4"/>
  <c r="Q210" i="4"/>
  <c r="J211" i="4"/>
  <c r="Q235" i="10" l="1"/>
  <c r="J236" i="10"/>
  <c r="H241" i="10"/>
  <c r="C86" i="10"/>
  <c r="F86" i="10" s="1"/>
  <c r="B86" i="10"/>
  <c r="H210" i="4"/>
  <c r="R77" i="4"/>
  <c r="E77" i="4"/>
  <c r="J212" i="4"/>
  <c r="Q211" i="4"/>
  <c r="Q236" i="10" l="1"/>
  <c r="J237" i="10"/>
  <c r="D86" i="10"/>
  <c r="S86" i="10"/>
  <c r="K86" i="10"/>
  <c r="G86" i="10"/>
  <c r="H242" i="10"/>
  <c r="J213" i="4"/>
  <c r="Q212" i="4"/>
  <c r="C78" i="4"/>
  <c r="F78" i="4" s="1"/>
  <c r="B78" i="4"/>
  <c r="H211" i="4"/>
  <c r="J238" i="10" l="1"/>
  <c r="Q237" i="10"/>
  <c r="R86" i="10"/>
  <c r="E86" i="10"/>
  <c r="H243" i="10"/>
  <c r="H212" i="4"/>
  <c r="D78" i="4"/>
  <c r="K78" i="4"/>
  <c r="S78" i="4"/>
  <c r="G78" i="4"/>
  <c r="Q213" i="4"/>
  <c r="J214" i="4"/>
  <c r="Q238" i="10" l="1"/>
  <c r="J239" i="10"/>
  <c r="H244" i="10"/>
  <c r="C87" i="10"/>
  <c r="F87" i="10" s="1"/>
  <c r="B87" i="10"/>
  <c r="R78" i="4"/>
  <c r="E78" i="4"/>
  <c r="J215" i="4"/>
  <c r="Q214" i="4"/>
  <c r="H213" i="4"/>
  <c r="J240" i="10" l="1"/>
  <c r="Q239" i="10"/>
  <c r="K87" i="10"/>
  <c r="D87" i="10"/>
  <c r="S87" i="10"/>
  <c r="G87" i="10"/>
  <c r="H245" i="10"/>
  <c r="H214" i="4"/>
  <c r="C79" i="4"/>
  <c r="F79" i="4" s="1"/>
  <c r="B79" i="4"/>
  <c r="Q215" i="4"/>
  <c r="J216" i="4"/>
  <c r="J241" i="10" l="1"/>
  <c r="Q240" i="10"/>
  <c r="H246" i="10"/>
  <c r="R87" i="10"/>
  <c r="E87" i="10"/>
  <c r="J217" i="4"/>
  <c r="Q216" i="4"/>
  <c r="S79" i="4"/>
  <c r="D79" i="4"/>
  <c r="K79" i="4"/>
  <c r="G79" i="4"/>
  <c r="H215" i="4"/>
  <c r="Q241" i="10" l="1"/>
  <c r="J242" i="10"/>
  <c r="C88" i="10"/>
  <c r="F88" i="10" s="1"/>
  <c r="B88" i="10"/>
  <c r="H247" i="10"/>
  <c r="H216" i="4"/>
  <c r="R79" i="4"/>
  <c r="E79" i="4"/>
  <c r="J218" i="4"/>
  <c r="Q217" i="4"/>
  <c r="Q242" i="10" l="1"/>
  <c r="J243" i="10"/>
  <c r="H248" i="10"/>
  <c r="S88" i="10"/>
  <c r="K88" i="10"/>
  <c r="D88" i="10"/>
  <c r="G88" i="10"/>
  <c r="Q218" i="4"/>
  <c r="J219" i="4"/>
  <c r="C80" i="4"/>
  <c r="F80" i="4" s="1"/>
  <c r="B80" i="4"/>
  <c r="H217" i="4"/>
  <c r="Q243" i="10" l="1"/>
  <c r="J244" i="10"/>
  <c r="R88" i="10"/>
  <c r="E88" i="10"/>
  <c r="H249" i="10"/>
  <c r="H218" i="4"/>
  <c r="J220" i="4"/>
  <c r="Q219" i="4"/>
  <c r="S80" i="4"/>
  <c r="D80" i="4"/>
  <c r="K80" i="4"/>
  <c r="G80" i="4"/>
  <c r="Q244" i="10" l="1"/>
  <c r="J245" i="10"/>
  <c r="C89" i="10"/>
  <c r="F89" i="10" s="1"/>
  <c r="B89" i="10"/>
  <c r="H250" i="10"/>
  <c r="R80" i="4"/>
  <c r="E80" i="4"/>
  <c r="J221" i="4"/>
  <c r="Q220" i="4"/>
  <c r="H219" i="4"/>
  <c r="J246" i="10" l="1"/>
  <c r="Q245" i="10"/>
  <c r="H251" i="10"/>
  <c r="S89" i="10"/>
  <c r="K89" i="10"/>
  <c r="D89" i="10"/>
  <c r="G89" i="10"/>
  <c r="H220" i="4"/>
  <c r="C81" i="4"/>
  <c r="F81" i="4" s="1"/>
  <c r="B81" i="4"/>
  <c r="Q221" i="4"/>
  <c r="J222" i="4"/>
  <c r="Q246" i="10" l="1"/>
  <c r="J247" i="10"/>
  <c r="R89" i="10"/>
  <c r="E89" i="10"/>
  <c r="H252" i="10"/>
  <c r="J223" i="4"/>
  <c r="Q222" i="4"/>
  <c r="D81" i="4"/>
  <c r="K81" i="4"/>
  <c r="S81" i="4"/>
  <c r="G81" i="4"/>
  <c r="H221" i="4"/>
  <c r="Q247" i="10" l="1"/>
  <c r="J248" i="10"/>
  <c r="H253" i="10"/>
  <c r="C90" i="10"/>
  <c r="F90" i="10" s="1"/>
  <c r="B90" i="10"/>
  <c r="H222" i="4"/>
  <c r="R81" i="4"/>
  <c r="E81" i="4"/>
  <c r="Q223" i="4"/>
  <c r="J224" i="4"/>
  <c r="J249" i="10" l="1"/>
  <c r="Q248" i="10"/>
  <c r="D90" i="10"/>
  <c r="S90" i="10"/>
  <c r="K90" i="10"/>
  <c r="G90" i="10"/>
  <c r="H254" i="10"/>
  <c r="J225" i="4"/>
  <c r="Q224" i="4"/>
  <c r="C82" i="4"/>
  <c r="F82" i="4" s="1"/>
  <c r="B82" i="4"/>
  <c r="H223" i="4"/>
  <c r="Q249" i="10" l="1"/>
  <c r="J250" i="10"/>
  <c r="H255" i="10"/>
  <c r="R90" i="10"/>
  <c r="E90" i="10"/>
  <c r="S82" i="4"/>
  <c r="D82" i="4"/>
  <c r="K82" i="4"/>
  <c r="G82" i="4"/>
  <c r="H224" i="4"/>
  <c r="J226" i="4"/>
  <c r="Q225" i="4"/>
  <c r="J251" i="10" l="1"/>
  <c r="Q250" i="10"/>
  <c r="C91" i="10"/>
  <c r="F91" i="10" s="1"/>
  <c r="B91" i="10"/>
  <c r="H256" i="10"/>
  <c r="R82" i="4"/>
  <c r="E82" i="4"/>
  <c r="Q226" i="4"/>
  <c r="J227" i="4"/>
  <c r="H225" i="4"/>
  <c r="J252" i="10" l="1"/>
  <c r="Q251" i="10"/>
  <c r="H257" i="10"/>
  <c r="D91" i="10"/>
  <c r="S91" i="10"/>
  <c r="K91" i="10"/>
  <c r="G91" i="10"/>
  <c r="J228" i="4"/>
  <c r="Q227" i="4"/>
  <c r="H226" i="4"/>
  <c r="C83" i="4"/>
  <c r="F83" i="4" s="1"/>
  <c r="B83" i="4"/>
  <c r="J253" i="10" l="1"/>
  <c r="Q252" i="10"/>
  <c r="R91" i="10"/>
  <c r="E91" i="10"/>
  <c r="H258" i="10"/>
  <c r="K83" i="4"/>
  <c r="D83" i="4"/>
  <c r="S83" i="4"/>
  <c r="G83" i="4"/>
  <c r="H227" i="4"/>
  <c r="J229" i="4"/>
  <c r="Q228" i="4"/>
  <c r="Q253" i="10" l="1"/>
  <c r="J254" i="10"/>
  <c r="H259" i="10"/>
  <c r="C92" i="10"/>
  <c r="F92" i="10" s="1"/>
  <c r="B92" i="10"/>
  <c r="Q229" i="4"/>
  <c r="J230" i="4"/>
  <c r="H228" i="4"/>
  <c r="R83" i="4"/>
  <c r="E83" i="4"/>
  <c r="Q254" i="10" l="1"/>
  <c r="J255" i="10"/>
  <c r="D92" i="10"/>
  <c r="S92" i="10"/>
  <c r="K92" i="10"/>
  <c r="G92" i="10"/>
  <c r="H260" i="10"/>
  <c r="H229" i="4"/>
  <c r="J231" i="4"/>
  <c r="Q230" i="4"/>
  <c r="C84" i="4"/>
  <c r="F84" i="4" s="1"/>
  <c r="B84" i="4"/>
  <c r="J256" i="10" l="1"/>
  <c r="Q255" i="10"/>
  <c r="H261" i="10"/>
  <c r="R92" i="10"/>
  <c r="E92" i="10"/>
  <c r="S84" i="4"/>
  <c r="D84" i="4"/>
  <c r="K84" i="4"/>
  <c r="G84" i="4"/>
  <c r="Q231" i="4"/>
  <c r="J232" i="4"/>
  <c r="H230" i="4"/>
  <c r="Q256" i="10" l="1"/>
  <c r="J257" i="10"/>
  <c r="C93" i="10"/>
  <c r="F93" i="10" s="1"/>
  <c r="B93" i="10"/>
  <c r="H262" i="10"/>
  <c r="H231" i="4"/>
  <c r="J233" i="4"/>
  <c r="Q232" i="4"/>
  <c r="R84" i="4"/>
  <c r="E84" i="4"/>
  <c r="Q257" i="10" l="1"/>
  <c r="J258" i="10"/>
  <c r="H263" i="10"/>
  <c r="K93" i="10"/>
  <c r="D93" i="10"/>
  <c r="S93" i="10"/>
  <c r="G93" i="10"/>
  <c r="C85" i="4"/>
  <c r="F85" i="4" s="1"/>
  <c r="B85" i="4"/>
  <c r="J234" i="4"/>
  <c r="Q233" i="4"/>
  <c r="H232" i="4"/>
  <c r="Q258" i="10" l="1"/>
  <c r="J259" i="10"/>
  <c r="R93" i="10"/>
  <c r="E93" i="10"/>
  <c r="H264" i="10"/>
  <c r="S85" i="4"/>
  <c r="K85" i="4"/>
  <c r="D85" i="4"/>
  <c r="G85" i="4"/>
  <c r="H233" i="4"/>
  <c r="Q234" i="4"/>
  <c r="J235" i="4"/>
  <c r="J260" i="10" l="1"/>
  <c r="Q259" i="10"/>
  <c r="C94" i="10"/>
  <c r="F94" i="10" s="1"/>
  <c r="B94" i="10"/>
  <c r="H265" i="10"/>
  <c r="J236" i="4"/>
  <c r="Q235" i="4"/>
  <c r="H234" i="4"/>
  <c r="R85" i="4"/>
  <c r="E85" i="4"/>
  <c r="Q260" i="10" l="1"/>
  <c r="J261" i="10"/>
  <c r="H266" i="10"/>
  <c r="S94" i="10"/>
  <c r="K94" i="10"/>
  <c r="D94" i="10"/>
  <c r="G94" i="10"/>
  <c r="C86" i="4"/>
  <c r="F86" i="4" s="1"/>
  <c r="B86" i="4"/>
  <c r="H235" i="4"/>
  <c r="J237" i="4"/>
  <c r="Q236" i="4"/>
  <c r="Q261" i="10" l="1"/>
  <c r="J262" i="10"/>
  <c r="H267" i="10"/>
  <c r="R94" i="10"/>
  <c r="E94" i="10"/>
  <c r="Q237" i="4"/>
  <c r="J238" i="4"/>
  <c r="S86" i="4"/>
  <c r="D86" i="4"/>
  <c r="K86" i="4"/>
  <c r="G86" i="4"/>
  <c r="H236" i="4"/>
  <c r="J263" i="10" l="1"/>
  <c r="Q262" i="10"/>
  <c r="C95" i="10"/>
  <c r="F95" i="10" s="1"/>
  <c r="B95" i="10"/>
  <c r="H268" i="10"/>
  <c r="H237" i="4"/>
  <c r="R86" i="4"/>
  <c r="E86" i="4"/>
  <c r="J239" i="4"/>
  <c r="Q238" i="4"/>
  <c r="J264" i="10" l="1"/>
  <c r="Q263" i="10"/>
  <c r="S95" i="10"/>
  <c r="K95" i="10"/>
  <c r="D95" i="10"/>
  <c r="G95" i="10"/>
  <c r="H269" i="10"/>
  <c r="C87" i="4"/>
  <c r="F87" i="4" s="1"/>
  <c r="B87" i="4"/>
  <c r="Q239" i="4"/>
  <c r="J240" i="4"/>
  <c r="H238" i="4"/>
  <c r="J265" i="10" l="1"/>
  <c r="Q264" i="10"/>
  <c r="H270" i="10"/>
  <c r="R95" i="10"/>
  <c r="E95" i="10"/>
  <c r="H239" i="4"/>
  <c r="J241" i="4"/>
  <c r="Q240" i="4"/>
  <c r="K87" i="4"/>
  <c r="S87" i="4"/>
  <c r="D87" i="4"/>
  <c r="G87" i="4"/>
  <c r="Q265" i="10" l="1"/>
  <c r="J266" i="10"/>
  <c r="C96" i="10"/>
  <c r="F96" i="10" s="1"/>
  <c r="B96" i="10"/>
  <c r="H271" i="10"/>
  <c r="R87" i="4"/>
  <c r="E87" i="4"/>
  <c r="J242" i="4"/>
  <c r="Q241" i="4"/>
  <c r="H240" i="4"/>
  <c r="J267" i="10" l="1"/>
  <c r="Q266" i="10"/>
  <c r="H272" i="10"/>
  <c r="D96" i="10"/>
  <c r="S96" i="10"/>
  <c r="K96" i="10"/>
  <c r="G96" i="10"/>
  <c r="H241" i="4"/>
  <c r="Q242" i="4"/>
  <c r="J243" i="4"/>
  <c r="C88" i="4"/>
  <c r="F88" i="4" s="1"/>
  <c r="B88" i="4"/>
  <c r="J268" i="10" l="1"/>
  <c r="Q267" i="10"/>
  <c r="R96" i="10"/>
  <c r="E96" i="10"/>
  <c r="H273" i="10"/>
  <c r="S88" i="4"/>
  <c r="D88" i="4"/>
  <c r="K88" i="4"/>
  <c r="G88" i="4"/>
  <c r="J244" i="4"/>
  <c r="Q243" i="4"/>
  <c r="H242" i="4"/>
  <c r="Q268" i="10" l="1"/>
  <c r="J269" i="10"/>
  <c r="H274" i="10"/>
  <c r="C97" i="10"/>
  <c r="F97" i="10" s="1"/>
  <c r="B97" i="10"/>
  <c r="H243" i="4"/>
  <c r="J245" i="4"/>
  <c r="Q244" i="4"/>
  <c r="R88" i="4"/>
  <c r="E88" i="4"/>
  <c r="J270" i="10" l="1"/>
  <c r="Q269" i="10"/>
  <c r="D97" i="10"/>
  <c r="S97" i="10"/>
  <c r="K97" i="10"/>
  <c r="G97" i="10"/>
  <c r="H275" i="10"/>
  <c r="C89" i="4"/>
  <c r="F89" i="4" s="1"/>
  <c r="B89" i="4"/>
  <c r="Q245" i="4"/>
  <c r="J246" i="4"/>
  <c r="H244" i="4"/>
  <c r="J271" i="10" l="1"/>
  <c r="Q270" i="10"/>
  <c r="H276" i="10"/>
  <c r="R97" i="10"/>
  <c r="E97" i="10"/>
  <c r="H245" i="4"/>
  <c r="K89" i="4"/>
  <c r="S89" i="4"/>
  <c r="D89" i="4"/>
  <c r="G89" i="4"/>
  <c r="J247" i="4"/>
  <c r="Q246" i="4"/>
  <c r="Q271" i="10" l="1"/>
  <c r="J272" i="10"/>
  <c r="C98" i="10"/>
  <c r="F98" i="10" s="1"/>
  <c r="B98" i="10"/>
  <c r="H277" i="10"/>
  <c r="Q247" i="4"/>
  <c r="J248" i="4"/>
  <c r="R89" i="4"/>
  <c r="E89" i="4"/>
  <c r="H246" i="4"/>
  <c r="J273" i="10" l="1"/>
  <c r="Q272" i="10"/>
  <c r="K98" i="10"/>
  <c r="D98" i="10"/>
  <c r="S98" i="10"/>
  <c r="G98" i="10"/>
  <c r="H278" i="10"/>
  <c r="H247" i="4"/>
  <c r="J249" i="4"/>
  <c r="Q248" i="4"/>
  <c r="C90" i="4"/>
  <c r="F90" i="4" s="1"/>
  <c r="B90" i="4"/>
  <c r="J274" i="10" l="1"/>
  <c r="Q273" i="10"/>
  <c r="H279" i="10"/>
  <c r="R98" i="10"/>
  <c r="E98" i="10"/>
  <c r="S90" i="4"/>
  <c r="D90" i="4"/>
  <c r="K90" i="4"/>
  <c r="G90" i="4"/>
  <c r="J250" i="4"/>
  <c r="Q249" i="4"/>
  <c r="H248" i="4"/>
  <c r="J275" i="10" l="1"/>
  <c r="Q274" i="10"/>
  <c r="C99" i="10"/>
  <c r="F99" i="10" s="1"/>
  <c r="B99" i="10"/>
  <c r="H280" i="10"/>
  <c r="Q250" i="4"/>
  <c r="J251" i="4"/>
  <c r="R90" i="4"/>
  <c r="E90" i="4"/>
  <c r="H249" i="4"/>
  <c r="J276" i="10" l="1"/>
  <c r="Q275" i="10"/>
  <c r="S99" i="10"/>
  <c r="K99" i="10"/>
  <c r="D99" i="10"/>
  <c r="G99" i="10"/>
  <c r="H281" i="10"/>
  <c r="H250" i="4"/>
  <c r="J252" i="4"/>
  <c r="Q251" i="4"/>
  <c r="C91" i="4"/>
  <c r="F91" i="4" s="1"/>
  <c r="B91" i="4"/>
  <c r="J277" i="10" l="1"/>
  <c r="Q276" i="10"/>
  <c r="H282" i="10"/>
  <c r="R99" i="10"/>
  <c r="E99" i="10"/>
  <c r="K91" i="4"/>
  <c r="D91" i="4"/>
  <c r="S91" i="4"/>
  <c r="G91" i="4"/>
  <c r="J253" i="4"/>
  <c r="Q252" i="4"/>
  <c r="H251" i="4"/>
  <c r="Q277" i="10" l="1"/>
  <c r="J278" i="10"/>
  <c r="C100" i="10"/>
  <c r="F100" i="10" s="1"/>
  <c r="B100" i="10"/>
  <c r="H283" i="10"/>
  <c r="Q253" i="4"/>
  <c r="J254" i="4"/>
  <c r="H252" i="4"/>
  <c r="R91" i="4"/>
  <c r="E91" i="4"/>
  <c r="J279" i="10" l="1"/>
  <c r="Q278" i="10"/>
  <c r="H284" i="10"/>
  <c r="S100" i="10"/>
  <c r="K100" i="10"/>
  <c r="D100" i="10"/>
  <c r="G100" i="10"/>
  <c r="C92" i="4"/>
  <c r="F92" i="4" s="1"/>
  <c r="B92" i="4"/>
  <c r="H253" i="4"/>
  <c r="J255" i="4"/>
  <c r="Q254" i="4"/>
  <c r="Q279" i="10" l="1"/>
  <c r="J280" i="10"/>
  <c r="R100" i="10"/>
  <c r="E100" i="10"/>
  <c r="H285" i="10"/>
  <c r="Q255" i="4"/>
  <c r="J256" i="4"/>
  <c r="H254" i="4"/>
  <c r="D92" i="4"/>
  <c r="K92" i="4"/>
  <c r="S92" i="4"/>
  <c r="G92" i="4"/>
  <c r="J281" i="10" l="1"/>
  <c r="Q280" i="10"/>
  <c r="H286" i="10"/>
  <c r="C101" i="10"/>
  <c r="F101" i="10" s="1"/>
  <c r="B101" i="10"/>
  <c r="R92" i="4"/>
  <c r="E92" i="4"/>
  <c r="H255" i="4"/>
  <c r="J257" i="4"/>
  <c r="Q256" i="4"/>
  <c r="Q281" i="10" l="1"/>
  <c r="J282" i="10"/>
  <c r="D101" i="10"/>
  <c r="S101" i="10"/>
  <c r="K101" i="10"/>
  <c r="G101" i="10"/>
  <c r="H287" i="10"/>
  <c r="J258" i="4"/>
  <c r="Q257" i="4"/>
  <c r="C93" i="4"/>
  <c r="F93" i="4" s="1"/>
  <c r="B93" i="4"/>
  <c r="H256" i="4"/>
  <c r="Q282" i="10" l="1"/>
  <c r="J283" i="10"/>
  <c r="H288" i="10"/>
  <c r="R101" i="10"/>
  <c r="E101" i="10"/>
  <c r="H257" i="4"/>
  <c r="S93" i="4"/>
  <c r="K93" i="4"/>
  <c r="D93" i="4"/>
  <c r="G93" i="4"/>
  <c r="Q258" i="4"/>
  <c r="J259" i="4"/>
  <c r="Q283" i="10" l="1"/>
  <c r="J284" i="10"/>
  <c r="C102" i="10"/>
  <c r="F102" i="10" s="1"/>
  <c r="B102" i="10"/>
  <c r="H289" i="10"/>
  <c r="R93" i="4"/>
  <c r="E93" i="4"/>
  <c r="J260" i="4"/>
  <c r="Q259" i="4"/>
  <c r="H258" i="4"/>
  <c r="J285" i="10" l="1"/>
  <c r="Q284" i="10"/>
  <c r="D102" i="10"/>
  <c r="S102" i="10"/>
  <c r="K102" i="10"/>
  <c r="G102" i="10"/>
  <c r="H290" i="10"/>
  <c r="H259" i="4"/>
  <c r="J261" i="4"/>
  <c r="Q260" i="4"/>
  <c r="C94" i="4"/>
  <c r="F94" i="4" s="1"/>
  <c r="B94" i="4"/>
  <c r="Q285" i="10" l="1"/>
  <c r="J286" i="10"/>
  <c r="H291" i="10"/>
  <c r="R102" i="10"/>
  <c r="E102" i="10"/>
  <c r="S94" i="4"/>
  <c r="D94" i="4"/>
  <c r="K94" i="4"/>
  <c r="G94" i="4"/>
  <c r="J262" i="4"/>
  <c r="Q261" i="4"/>
  <c r="H260" i="4"/>
  <c r="J287" i="10" l="1"/>
  <c r="Q286" i="10"/>
  <c r="C103" i="10"/>
  <c r="F103" i="10" s="1"/>
  <c r="B103" i="10"/>
  <c r="H292" i="10"/>
  <c r="J263" i="4"/>
  <c r="Q262" i="4"/>
  <c r="H261" i="4"/>
  <c r="R94" i="4"/>
  <c r="E94" i="4"/>
  <c r="Q287" i="10" l="1"/>
  <c r="J288" i="10"/>
  <c r="H293" i="10"/>
  <c r="K103" i="10"/>
  <c r="D103" i="10"/>
  <c r="S103" i="10"/>
  <c r="G103" i="10"/>
  <c r="J264" i="4"/>
  <c r="Q263" i="4"/>
  <c r="H262" i="4"/>
  <c r="C95" i="4"/>
  <c r="F95" i="4" s="1"/>
  <c r="B95" i="4"/>
  <c r="J289" i="10" l="1"/>
  <c r="Q288" i="10"/>
  <c r="R103" i="10"/>
  <c r="E103" i="10"/>
  <c r="H294" i="10"/>
  <c r="H263" i="4"/>
  <c r="D95" i="4"/>
  <c r="K95" i="4"/>
  <c r="S95" i="4"/>
  <c r="G95" i="4"/>
  <c r="Q264" i="4"/>
  <c r="J265" i="4"/>
  <c r="J290" i="10" l="1"/>
  <c r="Q289" i="10"/>
  <c r="C104" i="10"/>
  <c r="F104" i="10" s="1"/>
  <c r="B104" i="10"/>
  <c r="H295" i="10"/>
  <c r="R95" i="4"/>
  <c r="E95" i="4"/>
  <c r="J266" i="4"/>
  <c r="Q265" i="4"/>
  <c r="H264" i="4"/>
  <c r="J291" i="10" l="1"/>
  <c r="Q290" i="10"/>
  <c r="H296" i="10"/>
  <c r="S104" i="10"/>
  <c r="K104" i="10"/>
  <c r="D104" i="10"/>
  <c r="G104" i="10"/>
  <c r="H265" i="4"/>
  <c r="J267" i="4"/>
  <c r="Q266" i="4"/>
  <c r="C96" i="4"/>
  <c r="F96" i="4" s="1"/>
  <c r="B96" i="4"/>
  <c r="Q291" i="10" l="1"/>
  <c r="J292" i="10"/>
  <c r="R104" i="10"/>
  <c r="E104" i="10"/>
  <c r="H297" i="10"/>
  <c r="S96" i="4"/>
  <c r="D96" i="4"/>
  <c r="K96" i="4"/>
  <c r="G96" i="4"/>
  <c r="J268" i="4"/>
  <c r="Q267" i="4"/>
  <c r="H266" i="4"/>
  <c r="J293" i="10" l="1"/>
  <c r="Q292" i="10"/>
  <c r="H298" i="10"/>
  <c r="C105" i="10"/>
  <c r="F105" i="10" s="1"/>
  <c r="B105" i="10"/>
  <c r="Q268" i="4"/>
  <c r="J269" i="4"/>
  <c r="H267" i="4"/>
  <c r="R96" i="4"/>
  <c r="E96" i="4"/>
  <c r="J294" i="10" l="1"/>
  <c r="Q293" i="10"/>
  <c r="S105" i="10"/>
  <c r="K105" i="10"/>
  <c r="D105" i="10"/>
  <c r="G105" i="10"/>
  <c r="H299" i="10"/>
  <c r="C97" i="4"/>
  <c r="F97" i="4" s="1"/>
  <c r="B97" i="4"/>
  <c r="Q269" i="4"/>
  <c r="J270" i="4"/>
  <c r="H268" i="4"/>
  <c r="Q294" i="10" l="1"/>
  <c r="J295" i="10"/>
  <c r="H300" i="10"/>
  <c r="R105" i="10"/>
  <c r="E105" i="10"/>
  <c r="H269" i="4"/>
  <c r="Q270" i="4"/>
  <c r="J271" i="4"/>
  <c r="K97" i="4"/>
  <c r="S97" i="4"/>
  <c r="D97" i="4"/>
  <c r="G97" i="4"/>
  <c r="J296" i="10" l="1"/>
  <c r="Q295" i="10"/>
  <c r="C106" i="10"/>
  <c r="F106" i="10" s="1"/>
  <c r="B106" i="10"/>
  <c r="H301" i="10"/>
  <c r="J272" i="4"/>
  <c r="Q271" i="4"/>
  <c r="R97" i="4"/>
  <c r="E97" i="4"/>
  <c r="H270" i="4"/>
  <c r="J297" i="10" l="1"/>
  <c r="Q296" i="10"/>
  <c r="H302" i="10"/>
  <c r="D106" i="10"/>
  <c r="S106" i="10"/>
  <c r="K106" i="10"/>
  <c r="G106" i="10"/>
  <c r="C98" i="4"/>
  <c r="F98" i="4" s="1"/>
  <c r="B98" i="4"/>
  <c r="H271" i="4"/>
  <c r="Q272" i="4"/>
  <c r="J273" i="4"/>
  <c r="Q297" i="10" l="1"/>
  <c r="J298" i="10"/>
  <c r="R106" i="10"/>
  <c r="E106" i="10"/>
  <c r="H303" i="10"/>
  <c r="J274" i="4"/>
  <c r="Q273" i="4"/>
  <c r="H272" i="4"/>
  <c r="S98" i="4"/>
  <c r="D98" i="4"/>
  <c r="K98" i="4"/>
  <c r="G98" i="4"/>
  <c r="J299" i="10" l="1"/>
  <c r="Q298" i="10"/>
  <c r="H304" i="10"/>
  <c r="C107" i="10"/>
  <c r="F107" i="10" s="1"/>
  <c r="B107" i="10"/>
  <c r="R98" i="4"/>
  <c r="E98" i="4"/>
  <c r="H273" i="4"/>
  <c r="J275" i="4"/>
  <c r="Q274" i="4"/>
  <c r="Q299" i="10" l="1"/>
  <c r="J300" i="10"/>
  <c r="S107" i="10"/>
  <c r="K107" i="10"/>
  <c r="D107" i="10"/>
  <c r="G107" i="10"/>
  <c r="H305" i="10"/>
  <c r="J276" i="4"/>
  <c r="Q275" i="4"/>
  <c r="H274" i="4"/>
  <c r="C99" i="4"/>
  <c r="F99" i="4" s="1"/>
  <c r="B99" i="4"/>
  <c r="J301" i="10" l="1"/>
  <c r="Q300" i="10"/>
  <c r="H306" i="10"/>
  <c r="R107" i="10"/>
  <c r="E107" i="10"/>
  <c r="K99" i="4"/>
  <c r="S99" i="4"/>
  <c r="D99" i="4"/>
  <c r="G99" i="4"/>
  <c r="H275" i="4"/>
  <c r="Q276" i="4"/>
  <c r="J277" i="4"/>
  <c r="Q301" i="10" l="1"/>
  <c r="J302" i="10"/>
  <c r="C108" i="10"/>
  <c r="F108" i="10" s="1"/>
  <c r="B108" i="10"/>
  <c r="H307" i="10"/>
  <c r="H276" i="4"/>
  <c r="R99" i="4"/>
  <c r="E99" i="4"/>
  <c r="J278" i="4"/>
  <c r="Q277" i="4"/>
  <c r="Q302" i="10" l="1"/>
  <c r="J303" i="10"/>
  <c r="D108" i="10"/>
  <c r="S108" i="10"/>
  <c r="K108" i="10"/>
  <c r="G108" i="10"/>
  <c r="H308" i="10"/>
  <c r="Q278" i="4"/>
  <c r="J279" i="4"/>
  <c r="C100" i="4"/>
  <c r="F100" i="4" s="1"/>
  <c r="B100" i="4"/>
  <c r="H277" i="4"/>
  <c r="Q303" i="10" l="1"/>
  <c r="J304" i="10"/>
  <c r="H309" i="10"/>
  <c r="R108" i="10"/>
  <c r="E108" i="10"/>
  <c r="H278" i="4"/>
  <c r="J280" i="4"/>
  <c r="Q279" i="4"/>
  <c r="D100" i="4"/>
  <c r="K100" i="4"/>
  <c r="S100" i="4"/>
  <c r="G100" i="4"/>
  <c r="J305" i="10" l="1"/>
  <c r="Q304" i="10"/>
  <c r="H310" i="10"/>
  <c r="C109" i="10"/>
  <c r="F109" i="10" s="1"/>
  <c r="B109" i="10"/>
  <c r="H279" i="4"/>
  <c r="R100" i="4"/>
  <c r="E100" i="4"/>
  <c r="Q280" i="4"/>
  <c r="J281" i="4"/>
  <c r="Q305" i="10" l="1"/>
  <c r="J306" i="10"/>
  <c r="K109" i="10"/>
  <c r="S109" i="10"/>
  <c r="D109" i="10"/>
  <c r="G109" i="10"/>
  <c r="H311" i="10"/>
  <c r="J282" i="4"/>
  <c r="Q281" i="4"/>
  <c r="C101" i="4"/>
  <c r="F101" i="4" s="1"/>
  <c r="B101" i="4"/>
  <c r="H280" i="4"/>
  <c r="J307" i="10" l="1"/>
  <c r="Q306" i="10"/>
  <c r="H312" i="10"/>
  <c r="R109" i="10"/>
  <c r="E109" i="10"/>
  <c r="H281" i="4"/>
  <c r="S101" i="4"/>
  <c r="K101" i="4"/>
  <c r="D101" i="4"/>
  <c r="G101" i="4"/>
  <c r="J283" i="4"/>
  <c r="Q282" i="4"/>
  <c r="J308" i="10" l="1"/>
  <c r="Q307" i="10"/>
  <c r="C110" i="10"/>
  <c r="F110" i="10" s="1"/>
  <c r="B110" i="10"/>
  <c r="H313" i="10"/>
  <c r="J284" i="4"/>
  <c r="Q283" i="4"/>
  <c r="R101" i="4"/>
  <c r="E101" i="4"/>
  <c r="H282" i="4"/>
  <c r="J309" i="10" l="1"/>
  <c r="Q308" i="10"/>
  <c r="H314" i="10"/>
  <c r="S110" i="10"/>
  <c r="K110" i="10"/>
  <c r="D110" i="10"/>
  <c r="G110" i="10"/>
  <c r="H283" i="4"/>
  <c r="C102" i="4"/>
  <c r="F102" i="4" s="1"/>
  <c r="B102" i="4"/>
  <c r="Q284" i="4"/>
  <c r="J285" i="4"/>
  <c r="J310" i="10" l="1"/>
  <c r="Q309" i="10"/>
  <c r="R110" i="10"/>
  <c r="E110" i="10"/>
  <c r="H315" i="10"/>
  <c r="Q285" i="4"/>
  <c r="J286" i="4"/>
  <c r="S102" i="4"/>
  <c r="D102" i="4"/>
  <c r="K102" i="4"/>
  <c r="G102" i="4"/>
  <c r="H284" i="4"/>
  <c r="J311" i="10" l="1"/>
  <c r="Q310" i="10"/>
  <c r="H316" i="10"/>
  <c r="C111" i="10"/>
  <c r="F111" i="10" s="1"/>
  <c r="B111" i="10"/>
  <c r="H285" i="4"/>
  <c r="R102" i="4"/>
  <c r="E102" i="4"/>
  <c r="J287" i="4"/>
  <c r="Q286" i="4"/>
  <c r="J312" i="10" l="1"/>
  <c r="Q311" i="10"/>
  <c r="S111" i="10"/>
  <c r="D111" i="10"/>
  <c r="K111" i="10"/>
  <c r="G111" i="10"/>
  <c r="H317" i="10"/>
  <c r="J288" i="4"/>
  <c r="Q287" i="4"/>
  <c r="C103" i="4"/>
  <c r="F103" i="4" s="1"/>
  <c r="B103" i="4"/>
  <c r="H286" i="4"/>
  <c r="Q312" i="10" l="1"/>
  <c r="J313" i="10"/>
  <c r="H318" i="10"/>
  <c r="R111" i="10"/>
  <c r="E111" i="10"/>
  <c r="H287" i="4"/>
  <c r="D103" i="4"/>
  <c r="K103" i="4"/>
  <c r="S103" i="4"/>
  <c r="G103" i="4"/>
  <c r="Q288" i="4"/>
  <c r="J289" i="4"/>
  <c r="J314" i="10" l="1"/>
  <c r="Q313" i="10"/>
  <c r="C112" i="10"/>
  <c r="F112" i="10" s="1"/>
  <c r="B112" i="10"/>
  <c r="H319" i="10"/>
  <c r="R103" i="4"/>
  <c r="E103" i="4"/>
  <c r="J290" i="4"/>
  <c r="Q289" i="4"/>
  <c r="H288" i="4"/>
  <c r="J315" i="10" l="1"/>
  <c r="Q314" i="10"/>
  <c r="H320" i="10"/>
  <c r="D112" i="10"/>
  <c r="S112" i="10"/>
  <c r="K112" i="10"/>
  <c r="G112" i="10"/>
  <c r="H289" i="4"/>
  <c r="J291" i="4"/>
  <c r="Q290" i="4"/>
  <c r="C104" i="4"/>
  <c r="F104" i="4" s="1"/>
  <c r="B104" i="4"/>
  <c r="Q315" i="10" l="1"/>
  <c r="J316" i="10"/>
  <c r="R112" i="10"/>
  <c r="E112" i="10"/>
  <c r="H321" i="10"/>
  <c r="S104" i="4"/>
  <c r="D104" i="4"/>
  <c r="K104" i="4"/>
  <c r="G104" i="4"/>
  <c r="Q291" i="4"/>
  <c r="J292" i="4"/>
  <c r="H290" i="4"/>
  <c r="J317" i="10" l="1"/>
  <c r="Q316" i="10"/>
  <c r="H322" i="10"/>
  <c r="C113" i="10"/>
  <c r="F113" i="10" s="1"/>
  <c r="B113" i="10"/>
  <c r="J293" i="4"/>
  <c r="Q292" i="4"/>
  <c r="H291" i="4"/>
  <c r="R104" i="4"/>
  <c r="E104" i="4"/>
  <c r="Q317" i="10" l="1"/>
  <c r="J318" i="10"/>
  <c r="D113" i="10"/>
  <c r="S113" i="10"/>
  <c r="K113" i="10"/>
  <c r="G113" i="10"/>
  <c r="H323" i="10"/>
  <c r="H292" i="4"/>
  <c r="C105" i="4"/>
  <c r="F105" i="4" s="1"/>
  <c r="B105" i="4"/>
  <c r="Q293" i="4"/>
  <c r="J294" i="4"/>
  <c r="J319" i="10" l="1"/>
  <c r="Q318" i="10"/>
  <c r="H324" i="10"/>
  <c r="R113" i="10"/>
  <c r="E113" i="10"/>
  <c r="K105" i="4"/>
  <c r="D105" i="4"/>
  <c r="S105" i="4"/>
  <c r="G105" i="4"/>
  <c r="J295" i="4"/>
  <c r="Q294" i="4"/>
  <c r="H293" i="4"/>
  <c r="J320" i="10" l="1"/>
  <c r="Q319" i="10"/>
  <c r="H325" i="10"/>
  <c r="C114" i="10"/>
  <c r="F114" i="10" s="1"/>
  <c r="B114" i="10"/>
  <c r="J296" i="4"/>
  <c r="Q295" i="4"/>
  <c r="H294" i="4"/>
  <c r="R105" i="4"/>
  <c r="E105" i="4"/>
  <c r="J321" i="10" l="1"/>
  <c r="Q320" i="10"/>
  <c r="S114" i="10"/>
  <c r="K114" i="10"/>
  <c r="D114" i="10"/>
  <c r="G114" i="10"/>
  <c r="H326" i="10"/>
  <c r="C106" i="4"/>
  <c r="F106" i="4" s="1"/>
  <c r="B106" i="4"/>
  <c r="H295" i="4"/>
  <c r="Q296" i="4"/>
  <c r="J297" i="4"/>
  <c r="Q321" i="10" l="1"/>
  <c r="J322" i="10"/>
  <c r="H327" i="10"/>
  <c r="R114" i="10"/>
  <c r="E114" i="10"/>
  <c r="J298" i="4"/>
  <c r="Q297" i="4"/>
  <c r="H296" i="4"/>
  <c r="S106" i="4"/>
  <c r="D106" i="4"/>
  <c r="K106" i="4"/>
  <c r="G106" i="4"/>
  <c r="J323" i="10" l="1"/>
  <c r="Q322" i="10"/>
  <c r="C115" i="10"/>
  <c r="F115" i="10" s="1"/>
  <c r="B115" i="10"/>
  <c r="H328" i="10"/>
  <c r="R106" i="4"/>
  <c r="E106" i="4"/>
  <c r="H297" i="4"/>
  <c r="J299" i="4"/>
  <c r="Q298" i="4"/>
  <c r="J324" i="10" l="1"/>
  <c r="Q323" i="10"/>
  <c r="H329" i="10"/>
  <c r="K115" i="10"/>
  <c r="S115" i="10"/>
  <c r="D115" i="10"/>
  <c r="G115" i="10"/>
  <c r="H298" i="4"/>
  <c r="Q299" i="4"/>
  <c r="J300" i="4"/>
  <c r="C107" i="4"/>
  <c r="F107" i="4" s="1"/>
  <c r="B107" i="4"/>
  <c r="J325" i="10" l="1"/>
  <c r="Q324" i="10"/>
  <c r="R115" i="10"/>
  <c r="E115" i="10"/>
  <c r="H330" i="10"/>
  <c r="S107" i="4"/>
  <c r="K107" i="4"/>
  <c r="D107" i="4"/>
  <c r="G107" i="4"/>
  <c r="J301" i="4"/>
  <c r="Q300" i="4"/>
  <c r="H299" i="4"/>
  <c r="J326" i="10" l="1"/>
  <c r="Q325" i="10"/>
  <c r="H331" i="10"/>
  <c r="C116" i="10"/>
  <c r="F116" i="10" s="1"/>
  <c r="B116" i="10"/>
  <c r="H300" i="4"/>
  <c r="Q301" i="4"/>
  <c r="J302" i="4"/>
  <c r="R107" i="4"/>
  <c r="E107" i="4"/>
  <c r="J327" i="10" l="1"/>
  <c r="Q326" i="10"/>
  <c r="S116" i="10"/>
  <c r="K116" i="10"/>
  <c r="D116" i="10"/>
  <c r="G116" i="10"/>
  <c r="H332" i="10"/>
  <c r="C108" i="4"/>
  <c r="F108" i="4" s="1"/>
  <c r="B108" i="4"/>
  <c r="J303" i="4"/>
  <c r="Q302" i="4"/>
  <c r="H301" i="4"/>
  <c r="J328" i="10" l="1"/>
  <c r="Q327" i="10"/>
  <c r="H333" i="10"/>
  <c r="R116" i="10"/>
  <c r="E116" i="10"/>
  <c r="H302" i="4"/>
  <c r="D108" i="4"/>
  <c r="K108" i="4"/>
  <c r="S108" i="4"/>
  <c r="G108" i="4"/>
  <c r="J304" i="4"/>
  <c r="Q303" i="4"/>
  <c r="J329" i="10" l="1"/>
  <c r="Q328" i="10"/>
  <c r="C117" i="10"/>
  <c r="F117" i="10" s="1"/>
  <c r="B117" i="10"/>
  <c r="H334" i="10"/>
  <c r="Q304" i="4"/>
  <c r="J305" i="4"/>
  <c r="R108" i="4"/>
  <c r="E108" i="4"/>
  <c r="H303" i="4"/>
  <c r="J330" i="10" l="1"/>
  <c r="Q329" i="10"/>
  <c r="H335" i="10"/>
  <c r="S117" i="10"/>
  <c r="K117" i="10"/>
  <c r="D117" i="10"/>
  <c r="G117" i="10"/>
  <c r="H304" i="4"/>
  <c r="J306" i="4"/>
  <c r="Q305" i="4"/>
  <c r="C109" i="4"/>
  <c r="F109" i="4" s="1"/>
  <c r="B109" i="4"/>
  <c r="Q330" i="10" l="1"/>
  <c r="J331" i="10"/>
  <c r="R117" i="10"/>
  <c r="E117" i="10"/>
  <c r="H336" i="10"/>
  <c r="S109" i="4"/>
  <c r="D109" i="4"/>
  <c r="K109" i="4"/>
  <c r="G109" i="4"/>
  <c r="J307" i="4"/>
  <c r="Q306" i="4"/>
  <c r="H305" i="4"/>
  <c r="Q331" i="10" l="1"/>
  <c r="J332" i="10"/>
  <c r="H337" i="10"/>
  <c r="C118" i="10"/>
  <c r="F118" i="10" s="1"/>
  <c r="B118" i="10"/>
  <c r="Q307" i="4"/>
  <c r="J308" i="4"/>
  <c r="H306" i="4"/>
  <c r="R109" i="4"/>
  <c r="E109" i="4"/>
  <c r="J333" i="10" l="1"/>
  <c r="Q332" i="10"/>
  <c r="D118" i="10"/>
  <c r="S118" i="10"/>
  <c r="K118" i="10"/>
  <c r="G118" i="10"/>
  <c r="H338" i="10"/>
  <c r="H307" i="4"/>
  <c r="J309" i="4"/>
  <c r="Q308" i="4"/>
  <c r="C110" i="4"/>
  <c r="F110" i="4" s="1"/>
  <c r="B110" i="4"/>
  <c r="J334" i="10" l="1"/>
  <c r="Q333" i="10"/>
  <c r="H339" i="10"/>
  <c r="R118" i="10"/>
  <c r="E118" i="10"/>
  <c r="S110" i="4"/>
  <c r="D110" i="4"/>
  <c r="K110" i="4"/>
  <c r="G110" i="4"/>
  <c r="Q309" i="4"/>
  <c r="J310" i="4"/>
  <c r="H308" i="4"/>
  <c r="Q334" i="10" l="1"/>
  <c r="J335" i="10"/>
  <c r="C119" i="10"/>
  <c r="F119" i="10" s="1"/>
  <c r="B119" i="10"/>
  <c r="H340" i="10"/>
  <c r="J311" i="4"/>
  <c r="Q310" i="4"/>
  <c r="H309" i="4"/>
  <c r="R110" i="4"/>
  <c r="E110" i="4"/>
  <c r="Q335" i="10" l="1"/>
  <c r="J336" i="10"/>
  <c r="H341" i="10"/>
  <c r="D119" i="10"/>
  <c r="S119" i="10"/>
  <c r="K119" i="10"/>
  <c r="G119" i="10"/>
  <c r="C111" i="4"/>
  <c r="F111" i="4" s="1"/>
  <c r="B111" i="4"/>
  <c r="H310" i="4"/>
  <c r="J312" i="4"/>
  <c r="Q311" i="4"/>
  <c r="Q336" i="10" l="1"/>
  <c r="J337" i="10"/>
  <c r="R119" i="10"/>
  <c r="E119" i="10"/>
  <c r="H342" i="10"/>
  <c r="Q312" i="4"/>
  <c r="J313" i="4"/>
  <c r="H311" i="4"/>
  <c r="D111" i="4"/>
  <c r="K111" i="4"/>
  <c r="S111" i="4"/>
  <c r="G111" i="4"/>
  <c r="J338" i="10" l="1"/>
  <c r="Q337" i="10"/>
  <c r="H343" i="10"/>
  <c r="C120" i="10"/>
  <c r="F120" i="10" s="1"/>
  <c r="B120" i="10"/>
  <c r="H312" i="4"/>
  <c r="R111" i="4"/>
  <c r="E111" i="4"/>
  <c r="J314" i="4"/>
  <c r="Q313" i="4"/>
  <c r="J339" i="10" l="1"/>
  <c r="Q338" i="10"/>
  <c r="D120" i="10"/>
  <c r="S120" i="10"/>
  <c r="K120" i="10"/>
  <c r="G120" i="10"/>
  <c r="H344" i="10"/>
  <c r="J315" i="4"/>
  <c r="Q314" i="4"/>
  <c r="C112" i="4"/>
  <c r="F112" i="4" s="1"/>
  <c r="B112" i="4"/>
  <c r="H313" i="4"/>
  <c r="Q339" i="10" l="1"/>
  <c r="J340" i="10"/>
  <c r="H345" i="10"/>
  <c r="R120" i="10"/>
  <c r="E120" i="10"/>
  <c r="H314" i="4"/>
  <c r="S112" i="4"/>
  <c r="D112" i="4"/>
  <c r="K112" i="4"/>
  <c r="G112" i="4"/>
  <c r="Q315" i="4"/>
  <c r="J316" i="4"/>
  <c r="J341" i="10" l="1"/>
  <c r="Q340" i="10"/>
  <c r="C121" i="10"/>
  <c r="F121" i="10" s="1"/>
  <c r="B121" i="10"/>
  <c r="H346" i="10"/>
  <c r="R112" i="4"/>
  <c r="E112" i="4"/>
  <c r="J317" i="4"/>
  <c r="Q316" i="4"/>
  <c r="H315" i="4"/>
  <c r="J342" i="10" l="1"/>
  <c r="Q341" i="10"/>
  <c r="H347" i="10"/>
  <c r="K121" i="10"/>
  <c r="S121" i="10"/>
  <c r="D121" i="10"/>
  <c r="G121" i="10"/>
  <c r="H316" i="4"/>
  <c r="Q317" i="4"/>
  <c r="J318" i="4"/>
  <c r="C113" i="4"/>
  <c r="F113" i="4" s="1"/>
  <c r="B113" i="4"/>
  <c r="J343" i="10" l="1"/>
  <c r="Q342" i="10"/>
  <c r="R121" i="10"/>
  <c r="E121" i="10"/>
  <c r="H348" i="10"/>
  <c r="K113" i="4"/>
  <c r="D113" i="4"/>
  <c r="S113" i="4"/>
  <c r="G113" i="4"/>
  <c r="J319" i="4"/>
  <c r="Q318" i="4"/>
  <c r="H317" i="4"/>
  <c r="J344" i="10" l="1"/>
  <c r="Q343" i="10"/>
  <c r="C122" i="10"/>
  <c r="F122" i="10" s="1"/>
  <c r="B122" i="10"/>
  <c r="H349" i="10"/>
  <c r="J320" i="4"/>
  <c r="Q319" i="4"/>
  <c r="H318" i="4"/>
  <c r="R113" i="4"/>
  <c r="E113" i="4"/>
  <c r="Q344" i="10" l="1"/>
  <c r="J345" i="10"/>
  <c r="H350" i="10"/>
  <c r="S122" i="10"/>
  <c r="K122" i="10"/>
  <c r="D122" i="10"/>
  <c r="G122" i="10"/>
  <c r="C114" i="4"/>
  <c r="F114" i="4" s="1"/>
  <c r="B114" i="4"/>
  <c r="H319" i="4"/>
  <c r="Q320" i="4"/>
  <c r="J321" i="4"/>
  <c r="Q345" i="10" l="1"/>
  <c r="J346" i="10"/>
  <c r="R122" i="10"/>
  <c r="E122" i="10"/>
  <c r="H351" i="10"/>
  <c r="H320" i="4"/>
  <c r="J322" i="4"/>
  <c r="Q321" i="4"/>
  <c r="S114" i="4"/>
  <c r="D114" i="4"/>
  <c r="K114" i="4"/>
  <c r="G114" i="4"/>
  <c r="Q346" i="10" l="1"/>
  <c r="J347" i="10"/>
  <c r="H352" i="10"/>
  <c r="C123" i="10"/>
  <c r="F123" i="10" s="1"/>
  <c r="B123" i="10"/>
  <c r="R114" i="4"/>
  <c r="E114" i="4"/>
  <c r="J323" i="4"/>
  <c r="Q322" i="4"/>
  <c r="H321" i="4"/>
  <c r="J348" i="10" l="1"/>
  <c r="Q347" i="10"/>
  <c r="K123" i="10"/>
  <c r="D123" i="10"/>
  <c r="S123" i="10"/>
  <c r="G123" i="10"/>
  <c r="H353" i="10"/>
  <c r="H322" i="4"/>
  <c r="Q323" i="4"/>
  <c r="J324" i="4"/>
  <c r="C115" i="4"/>
  <c r="F115" i="4" s="1"/>
  <c r="B115" i="4"/>
  <c r="J349" i="10" l="1"/>
  <c r="Q348" i="10"/>
  <c r="H354" i="10"/>
  <c r="R123" i="10"/>
  <c r="E123" i="10"/>
  <c r="J325" i="4"/>
  <c r="Q324" i="4"/>
  <c r="S115" i="4"/>
  <c r="K115" i="4"/>
  <c r="D115" i="4"/>
  <c r="G115" i="4"/>
  <c r="H323" i="4"/>
  <c r="Q349" i="10" l="1"/>
  <c r="J350" i="10"/>
  <c r="C124" i="10"/>
  <c r="F124" i="10" s="1"/>
  <c r="B124" i="10"/>
  <c r="H355" i="10"/>
  <c r="H324" i="4"/>
  <c r="R115" i="4"/>
  <c r="E115" i="4"/>
  <c r="Q325" i="4"/>
  <c r="J326" i="4"/>
  <c r="Q350" i="10" l="1"/>
  <c r="J351" i="10"/>
  <c r="H356" i="10"/>
  <c r="D124" i="10"/>
  <c r="S124" i="10"/>
  <c r="K124" i="10"/>
  <c r="G124" i="10"/>
  <c r="J327" i="4"/>
  <c r="Q326" i="4"/>
  <c r="C116" i="4"/>
  <c r="F116" i="4" s="1"/>
  <c r="B116" i="4"/>
  <c r="H325" i="4"/>
  <c r="J352" i="10" l="1"/>
  <c r="Q351" i="10"/>
  <c r="R124" i="10"/>
  <c r="E124" i="10"/>
  <c r="H357" i="10"/>
  <c r="D116" i="4"/>
  <c r="K116" i="4"/>
  <c r="S116" i="4"/>
  <c r="G116" i="4"/>
  <c r="H326" i="4"/>
  <c r="J328" i="4"/>
  <c r="Q327" i="4"/>
  <c r="Q352" i="10" l="1"/>
  <c r="J353" i="10"/>
  <c r="C125" i="10"/>
  <c r="F125" i="10" s="1"/>
  <c r="B125" i="10"/>
  <c r="H358" i="10"/>
  <c r="H327" i="4"/>
  <c r="Q328" i="4"/>
  <c r="J329" i="4"/>
  <c r="R116" i="4"/>
  <c r="E116" i="4"/>
  <c r="Q353" i="10" l="1"/>
  <c r="J354" i="10"/>
  <c r="H359" i="10"/>
  <c r="K125" i="10"/>
  <c r="D125" i="10"/>
  <c r="S125" i="10"/>
  <c r="G125" i="10"/>
  <c r="C117" i="4"/>
  <c r="F117" i="4" s="1"/>
  <c r="B117" i="4"/>
  <c r="J330" i="4"/>
  <c r="Q329" i="4"/>
  <c r="H328" i="4"/>
  <c r="J355" i="10" l="1"/>
  <c r="Q354" i="10"/>
  <c r="H360" i="10"/>
  <c r="R125" i="10"/>
  <c r="E125" i="10"/>
  <c r="S117" i="4"/>
  <c r="D117" i="4"/>
  <c r="K117" i="4"/>
  <c r="G117" i="4"/>
  <c r="H329" i="4"/>
  <c r="J331" i="4"/>
  <c r="Q330" i="4"/>
  <c r="J356" i="10" l="1"/>
  <c r="Q355" i="10"/>
  <c r="C126" i="10"/>
  <c r="F126" i="10" s="1"/>
  <c r="B126" i="10"/>
  <c r="H361" i="10"/>
  <c r="Q331" i="4"/>
  <c r="J332" i="4"/>
  <c r="R117" i="4"/>
  <c r="E117" i="4"/>
  <c r="H330" i="4"/>
  <c r="Q356" i="10" l="1"/>
  <c r="J357" i="10"/>
  <c r="H362" i="10"/>
  <c r="S126" i="10"/>
  <c r="K126" i="10"/>
  <c r="D126" i="10"/>
  <c r="G126" i="10"/>
  <c r="H331" i="4"/>
  <c r="J333" i="4"/>
  <c r="Q332" i="4"/>
  <c r="C118" i="4"/>
  <c r="F118" i="4" s="1"/>
  <c r="B118" i="4"/>
  <c r="J358" i="10" l="1"/>
  <c r="Q357" i="10"/>
  <c r="R126" i="10"/>
  <c r="E126" i="10"/>
  <c r="H363" i="10"/>
  <c r="S118" i="4"/>
  <c r="D118" i="4"/>
  <c r="K118" i="4"/>
  <c r="G118" i="4"/>
  <c r="Q333" i="4"/>
  <c r="J334" i="4"/>
  <c r="H332" i="4"/>
  <c r="J359" i="10" l="1"/>
  <c r="Q358" i="10"/>
  <c r="H364" i="10"/>
  <c r="C127" i="10"/>
  <c r="F127" i="10" s="1"/>
  <c r="B127" i="10"/>
  <c r="R118" i="4"/>
  <c r="E118" i="4"/>
  <c r="H333" i="4"/>
  <c r="J335" i="4"/>
  <c r="Q334" i="4"/>
  <c r="J360" i="10" l="1"/>
  <c r="Q359" i="10"/>
  <c r="S127" i="10"/>
  <c r="D127" i="10"/>
  <c r="K127" i="10"/>
  <c r="G127" i="10"/>
  <c r="H365" i="10"/>
  <c r="J336" i="4"/>
  <c r="Q335" i="4"/>
  <c r="C119" i="4"/>
  <c r="F119" i="4" s="1"/>
  <c r="B119" i="4"/>
  <c r="H334" i="4"/>
  <c r="Q360" i="10" l="1"/>
  <c r="J361" i="10"/>
  <c r="H366" i="10"/>
  <c r="R127" i="10"/>
  <c r="E127" i="10"/>
  <c r="D119" i="4"/>
  <c r="K119" i="4"/>
  <c r="S119" i="4"/>
  <c r="G119" i="4"/>
  <c r="H335" i="4"/>
  <c r="Q336" i="4"/>
  <c r="J337" i="4"/>
  <c r="Q361" i="10" l="1"/>
  <c r="J362" i="10"/>
  <c r="C128" i="10"/>
  <c r="F128" i="10" s="1"/>
  <c r="B128" i="10"/>
  <c r="H367" i="10"/>
  <c r="H336" i="4"/>
  <c r="J338" i="4"/>
  <c r="Q337" i="4"/>
  <c r="R119" i="4"/>
  <c r="E119" i="4"/>
  <c r="Q362" i="10" l="1"/>
  <c r="J363" i="10"/>
  <c r="D128" i="10"/>
  <c r="K128" i="10"/>
  <c r="S128" i="10"/>
  <c r="G128" i="10"/>
  <c r="H368" i="10"/>
  <c r="C120" i="4"/>
  <c r="F120" i="4" s="1"/>
  <c r="B120" i="4"/>
  <c r="H337" i="4"/>
  <c r="J339" i="4"/>
  <c r="Q338" i="4"/>
  <c r="J364" i="10" l="1"/>
  <c r="Q363" i="10"/>
  <c r="H369" i="10"/>
  <c r="R128" i="10"/>
  <c r="E128" i="10"/>
  <c r="H338" i="4"/>
  <c r="S120" i="4"/>
  <c r="D120" i="4"/>
  <c r="K120" i="4"/>
  <c r="G120" i="4"/>
  <c r="Q339" i="4"/>
  <c r="J340" i="4"/>
  <c r="Q364" i="10" l="1"/>
  <c r="J365" i="10"/>
  <c r="H370" i="10"/>
  <c r="C129" i="10"/>
  <c r="F129" i="10" s="1"/>
  <c r="B129" i="10"/>
  <c r="J341" i="4"/>
  <c r="Q340" i="4"/>
  <c r="R120" i="4"/>
  <c r="E120" i="4"/>
  <c r="H339" i="4"/>
  <c r="J366" i="10" l="1"/>
  <c r="Q365" i="10"/>
  <c r="D129" i="10"/>
  <c r="S129" i="10"/>
  <c r="K129" i="10"/>
  <c r="G129" i="10"/>
  <c r="H371" i="10"/>
  <c r="C121" i="4"/>
  <c r="F121" i="4" s="1"/>
  <c r="B121" i="4"/>
  <c r="H340" i="4"/>
  <c r="Q341" i="4"/>
  <c r="J342" i="4"/>
  <c r="Q366" i="10" l="1"/>
  <c r="J367" i="10"/>
  <c r="H372" i="10"/>
  <c r="H373" i="10" s="1"/>
  <c r="R129" i="10"/>
  <c r="E129" i="10"/>
  <c r="J343" i="4"/>
  <c r="Q342" i="4"/>
  <c r="K121" i="4"/>
  <c r="D121" i="4"/>
  <c r="S121" i="4"/>
  <c r="G121" i="4"/>
  <c r="H341" i="4"/>
  <c r="Q367" i="10" l="1"/>
  <c r="J368" i="10"/>
  <c r="C130" i="10"/>
  <c r="F130" i="10" s="1"/>
  <c r="B130" i="10"/>
  <c r="H374" i="10"/>
  <c r="C373" i="10"/>
  <c r="R121" i="4"/>
  <c r="E121" i="4"/>
  <c r="H342" i="4"/>
  <c r="J344" i="4"/>
  <c r="Q343" i="4"/>
  <c r="Q368" i="10" l="1"/>
  <c r="J369" i="10"/>
  <c r="H375" i="10"/>
  <c r="C374" i="10"/>
  <c r="K130" i="10"/>
  <c r="D130" i="10"/>
  <c r="S130" i="10"/>
  <c r="G130" i="10"/>
  <c r="Q344" i="4"/>
  <c r="J345" i="4"/>
  <c r="H343" i="4"/>
  <c r="C122" i="4"/>
  <c r="F122" i="4" s="1"/>
  <c r="B122" i="4"/>
  <c r="Q369" i="10" l="1"/>
  <c r="J370" i="10"/>
  <c r="R130" i="10"/>
  <c r="E130" i="10"/>
  <c r="H376" i="10"/>
  <c r="C375" i="10"/>
  <c r="S122" i="4"/>
  <c r="D122" i="4"/>
  <c r="K122" i="4"/>
  <c r="G122" i="4"/>
  <c r="H344" i="4"/>
  <c r="J346" i="4"/>
  <c r="Q345" i="4"/>
  <c r="J371" i="10" l="1"/>
  <c r="Q370" i="10"/>
  <c r="H377" i="10"/>
  <c r="C376" i="10"/>
  <c r="C131" i="10"/>
  <c r="F131" i="10" s="1"/>
  <c r="B131" i="10"/>
  <c r="Q346" i="4"/>
  <c r="J347" i="4"/>
  <c r="H345" i="4"/>
  <c r="R122" i="4"/>
  <c r="E122" i="4"/>
  <c r="J372" i="10" l="1"/>
  <c r="Q371" i="10"/>
  <c r="K131" i="10"/>
  <c r="S131" i="10"/>
  <c r="D131" i="10"/>
  <c r="G131" i="10"/>
  <c r="H378" i="10"/>
  <c r="C377" i="10"/>
  <c r="H346" i="4"/>
  <c r="C123" i="4"/>
  <c r="F123" i="4" s="1"/>
  <c r="B123" i="4"/>
  <c r="Q347" i="4"/>
  <c r="J348" i="4"/>
  <c r="Q372" i="10" l="1"/>
  <c r="J373" i="10"/>
  <c r="H379" i="10"/>
  <c r="C378" i="10"/>
  <c r="R131" i="10"/>
  <c r="E131" i="10"/>
  <c r="J349" i="4"/>
  <c r="Q348" i="4"/>
  <c r="S123" i="4"/>
  <c r="K123" i="4"/>
  <c r="D123" i="4"/>
  <c r="G123" i="4"/>
  <c r="H347" i="4"/>
  <c r="J374" i="10" l="1"/>
  <c r="Q373" i="10"/>
  <c r="C132" i="10"/>
  <c r="F132" i="10" s="1"/>
  <c r="B132" i="10"/>
  <c r="H380" i="10"/>
  <c r="C379" i="10"/>
  <c r="R123" i="4"/>
  <c r="E123" i="4"/>
  <c r="H348" i="4"/>
  <c r="J350" i="4"/>
  <c r="Q349" i="4"/>
  <c r="Q374" i="10" l="1"/>
  <c r="J375" i="10"/>
  <c r="H381" i="10"/>
  <c r="C380" i="10"/>
  <c r="S132" i="10"/>
  <c r="K132" i="10"/>
  <c r="D132" i="10"/>
  <c r="G132" i="10"/>
  <c r="J351" i="4"/>
  <c r="Q350" i="4"/>
  <c r="H349" i="4"/>
  <c r="C124" i="4"/>
  <c r="F124" i="4" s="1"/>
  <c r="B124" i="4"/>
  <c r="J376" i="10" l="1"/>
  <c r="Q375" i="10"/>
  <c r="R132" i="10"/>
  <c r="E132" i="10"/>
  <c r="C381" i="10"/>
  <c r="H382" i="10"/>
  <c r="D124" i="4"/>
  <c r="K124" i="4"/>
  <c r="S124" i="4"/>
  <c r="G124" i="4"/>
  <c r="H350" i="4"/>
  <c r="J352" i="4"/>
  <c r="Q351" i="4"/>
  <c r="J377" i="10" l="1"/>
  <c r="Q376" i="10"/>
  <c r="H383" i="10"/>
  <c r="C382" i="10"/>
  <c r="C133" i="10"/>
  <c r="F133" i="10" s="1"/>
  <c r="B133" i="10"/>
  <c r="J353" i="4"/>
  <c r="Q352" i="4"/>
  <c r="H351" i="4"/>
  <c r="R124" i="4"/>
  <c r="E124" i="4"/>
  <c r="Q377" i="10" l="1"/>
  <c r="J378" i="10"/>
  <c r="S133" i="10"/>
  <c r="K133" i="10"/>
  <c r="D133" i="10"/>
  <c r="G133" i="10"/>
  <c r="C383" i="10"/>
  <c r="H384" i="10"/>
  <c r="C125" i="4"/>
  <c r="F125" i="4" s="1"/>
  <c r="B125" i="4"/>
  <c r="H352" i="4"/>
  <c r="J354" i="4"/>
  <c r="Q353" i="4"/>
  <c r="Q378" i="10" l="1"/>
  <c r="J379" i="10"/>
  <c r="H385" i="10"/>
  <c r="C384" i="10"/>
  <c r="R133" i="10"/>
  <c r="E133" i="10"/>
  <c r="H353" i="4"/>
  <c r="Q354" i="4"/>
  <c r="J355" i="4"/>
  <c r="S125" i="4"/>
  <c r="D125" i="4"/>
  <c r="K125" i="4"/>
  <c r="G125" i="4"/>
  <c r="J380" i="10" l="1"/>
  <c r="Q379" i="10"/>
  <c r="C134" i="10"/>
  <c r="F134" i="10" s="1"/>
  <c r="B134" i="10"/>
  <c r="H386" i="10"/>
  <c r="C385" i="10"/>
  <c r="R125" i="4"/>
  <c r="E125" i="4"/>
  <c r="Q355" i="4"/>
  <c r="J356" i="4"/>
  <c r="H354" i="4"/>
  <c r="Q380" i="10" l="1"/>
  <c r="J381" i="10"/>
  <c r="C386" i="10"/>
  <c r="H387" i="10"/>
  <c r="D134" i="10"/>
  <c r="S134" i="10"/>
  <c r="K134" i="10"/>
  <c r="G134" i="10"/>
  <c r="H355" i="4"/>
  <c r="J357" i="4"/>
  <c r="Q356" i="4"/>
  <c r="C126" i="4"/>
  <c r="F126" i="4" s="1"/>
  <c r="B126" i="4"/>
  <c r="J382" i="10" l="1"/>
  <c r="Q381" i="10"/>
  <c r="R134" i="10"/>
  <c r="E134" i="10"/>
  <c r="C387" i="10"/>
  <c r="H388" i="10"/>
  <c r="S126" i="4"/>
  <c r="D126" i="4"/>
  <c r="K126" i="4"/>
  <c r="G126" i="4"/>
  <c r="J358" i="4"/>
  <c r="Q357" i="4"/>
  <c r="H356" i="4"/>
  <c r="Q382" i="10" l="1"/>
  <c r="J383" i="10"/>
  <c r="H389" i="10"/>
  <c r="C388" i="10"/>
  <c r="C135" i="10"/>
  <c r="F135" i="10" s="1"/>
  <c r="B135" i="10"/>
  <c r="J359" i="4"/>
  <c r="Q358" i="4"/>
  <c r="R126" i="4"/>
  <c r="E126" i="4"/>
  <c r="H357" i="4"/>
  <c r="Q383" i="10" l="1"/>
  <c r="J384" i="10"/>
  <c r="D135" i="10"/>
  <c r="K135" i="10"/>
  <c r="S135" i="10"/>
  <c r="G135" i="10"/>
  <c r="H390" i="10"/>
  <c r="C389" i="10"/>
  <c r="H358" i="4"/>
  <c r="C127" i="4"/>
  <c r="F127" i="4" s="1"/>
  <c r="B127" i="4"/>
  <c r="J360" i="4"/>
  <c r="Q359" i="4"/>
  <c r="J385" i="10" l="1"/>
  <c r="Q384" i="10"/>
  <c r="H391" i="10"/>
  <c r="C390" i="10"/>
  <c r="R135" i="10"/>
  <c r="E135" i="10"/>
  <c r="D127" i="4"/>
  <c r="K127" i="4"/>
  <c r="S127" i="4"/>
  <c r="G127" i="4"/>
  <c r="J361" i="4"/>
  <c r="Q360" i="4"/>
  <c r="H359" i="4"/>
  <c r="Q385" i="10" l="1"/>
  <c r="J386" i="10"/>
  <c r="C136" i="10"/>
  <c r="F136" i="10" s="1"/>
  <c r="B136" i="10"/>
  <c r="H392" i="10"/>
  <c r="C391" i="10"/>
  <c r="H360" i="4"/>
  <c r="Q361" i="4"/>
  <c r="J362" i="4"/>
  <c r="R127" i="4"/>
  <c r="E127" i="4"/>
  <c r="J387" i="10" l="1"/>
  <c r="Q386" i="10"/>
  <c r="H393" i="10"/>
  <c r="C392" i="10"/>
  <c r="S136" i="10"/>
  <c r="K136" i="10"/>
  <c r="D136" i="10"/>
  <c r="G136" i="10"/>
  <c r="C128" i="4"/>
  <c r="F128" i="4" s="1"/>
  <c r="B128" i="4"/>
  <c r="J363" i="4"/>
  <c r="Q362" i="4"/>
  <c r="H361" i="4"/>
  <c r="Q387" i="10" l="1"/>
  <c r="J388" i="10"/>
  <c r="R136" i="10"/>
  <c r="E136" i="10"/>
  <c r="H394" i="10"/>
  <c r="C393" i="10"/>
  <c r="H362" i="4"/>
  <c r="Q363" i="4"/>
  <c r="J364" i="4"/>
  <c r="S128" i="4"/>
  <c r="D128" i="4"/>
  <c r="K128" i="4"/>
  <c r="G128" i="4"/>
  <c r="Q388" i="10" l="1"/>
  <c r="J389" i="10"/>
  <c r="H395" i="10"/>
  <c r="C394" i="10"/>
  <c r="C137" i="10"/>
  <c r="F137" i="10" s="1"/>
  <c r="B137" i="10"/>
  <c r="R128" i="4"/>
  <c r="E128" i="4"/>
  <c r="J365" i="4"/>
  <c r="Q364" i="4"/>
  <c r="H363" i="4"/>
  <c r="J390" i="10" l="1"/>
  <c r="Q389" i="10"/>
  <c r="K137" i="10"/>
  <c r="D137" i="10"/>
  <c r="S137" i="10"/>
  <c r="G137" i="10"/>
  <c r="H396" i="10"/>
  <c r="C395" i="10"/>
  <c r="H364" i="4"/>
  <c r="C129" i="4"/>
  <c r="F129" i="4" s="1"/>
  <c r="B129" i="4"/>
  <c r="J366" i="4"/>
  <c r="Q365" i="4"/>
  <c r="J391" i="10" l="1"/>
  <c r="Q390" i="10"/>
  <c r="H397" i="10"/>
  <c r="C396" i="10"/>
  <c r="R137" i="10"/>
  <c r="E137" i="10"/>
  <c r="K129" i="4"/>
  <c r="D129" i="4"/>
  <c r="S129" i="4"/>
  <c r="G129" i="4"/>
  <c r="Q366" i="4"/>
  <c r="J367" i="4"/>
  <c r="H365" i="4"/>
  <c r="J392" i="10" l="1"/>
  <c r="Q391" i="10"/>
  <c r="C138" i="10"/>
  <c r="F138" i="10" s="1"/>
  <c r="B138" i="10"/>
  <c r="C397" i="10"/>
  <c r="H398" i="10"/>
  <c r="H366" i="4"/>
  <c r="J368" i="4"/>
  <c r="Q367" i="4"/>
  <c r="R129" i="4"/>
  <c r="E129" i="4"/>
  <c r="J393" i="10" l="1"/>
  <c r="Q392" i="10"/>
  <c r="H399" i="10"/>
  <c r="C398" i="10"/>
  <c r="S138" i="10"/>
  <c r="K138" i="10"/>
  <c r="D138" i="10"/>
  <c r="G138" i="10"/>
  <c r="C130" i="4"/>
  <c r="F130" i="4" s="1"/>
  <c r="B130" i="4"/>
  <c r="Q368" i="4"/>
  <c r="J369" i="4"/>
  <c r="H367" i="4"/>
  <c r="Q393" i="10" l="1"/>
  <c r="J394" i="10"/>
  <c r="R138" i="10"/>
  <c r="E138" i="10"/>
  <c r="H400" i="10"/>
  <c r="C399" i="10"/>
  <c r="H368" i="4"/>
  <c r="S130" i="4"/>
  <c r="D130" i="4"/>
  <c r="K130" i="4"/>
  <c r="G130" i="4"/>
  <c r="J370" i="4"/>
  <c r="Q369" i="4"/>
  <c r="Q394" i="10" l="1"/>
  <c r="J395" i="10"/>
  <c r="C400" i="10"/>
  <c r="H401" i="10"/>
  <c r="C139" i="10"/>
  <c r="F139" i="10" s="1"/>
  <c r="B139" i="10"/>
  <c r="Q370" i="4"/>
  <c r="J371" i="4"/>
  <c r="R130" i="4"/>
  <c r="E130" i="4"/>
  <c r="H369" i="4"/>
  <c r="J396" i="10" l="1"/>
  <c r="Q395" i="10"/>
  <c r="D139" i="10"/>
  <c r="S139" i="10"/>
  <c r="K139" i="10"/>
  <c r="G139" i="10"/>
  <c r="H402" i="10"/>
  <c r="C401" i="10"/>
  <c r="H370" i="4"/>
  <c r="Q371" i="4"/>
  <c r="J372" i="4"/>
  <c r="C131" i="4"/>
  <c r="F131" i="4" s="1"/>
  <c r="B131" i="4"/>
  <c r="Q396" i="10" l="1"/>
  <c r="J397" i="10"/>
  <c r="C402" i="10"/>
  <c r="H403" i="10"/>
  <c r="R139" i="10"/>
  <c r="E139" i="10"/>
  <c r="S131" i="4"/>
  <c r="K131" i="4"/>
  <c r="D131" i="4"/>
  <c r="G131" i="4"/>
  <c r="J373" i="4"/>
  <c r="Q372" i="4"/>
  <c r="H371" i="4"/>
  <c r="J398" i="10" l="1"/>
  <c r="Q397" i="10"/>
  <c r="C140" i="10"/>
  <c r="F140" i="10" s="1"/>
  <c r="B140" i="10"/>
  <c r="H404" i="10"/>
  <c r="C403" i="10"/>
  <c r="R131" i="4"/>
  <c r="E131" i="4"/>
  <c r="H372" i="4"/>
  <c r="H373" i="4" s="1"/>
  <c r="J374" i="4"/>
  <c r="Q373" i="4"/>
  <c r="Q398" i="10" l="1"/>
  <c r="J399" i="10"/>
  <c r="H405" i="10"/>
  <c r="C404" i="10"/>
  <c r="D140" i="10"/>
  <c r="S140" i="10"/>
  <c r="K140" i="10"/>
  <c r="G140" i="10"/>
  <c r="Q374" i="4"/>
  <c r="J375" i="4"/>
  <c r="H374" i="4"/>
  <c r="C373" i="4"/>
  <c r="C132" i="4"/>
  <c r="F132" i="4" s="1"/>
  <c r="B132" i="4"/>
  <c r="J400" i="10" l="1"/>
  <c r="Q399" i="10"/>
  <c r="R140" i="10"/>
  <c r="E140" i="10"/>
  <c r="H406" i="10"/>
  <c r="C405" i="10"/>
  <c r="H375" i="4"/>
  <c r="C374" i="4"/>
  <c r="D132" i="4"/>
  <c r="K132" i="4"/>
  <c r="S132" i="4"/>
  <c r="G132" i="4"/>
  <c r="J376" i="4"/>
  <c r="Q375" i="4"/>
  <c r="J401" i="10" l="1"/>
  <c r="Q400" i="10"/>
  <c r="C141" i="10"/>
  <c r="F141" i="10" s="1"/>
  <c r="B141" i="10"/>
  <c r="H407" i="10"/>
  <c r="C406" i="10"/>
  <c r="Q376" i="4"/>
  <c r="J377" i="4"/>
  <c r="R132" i="4"/>
  <c r="E132" i="4"/>
  <c r="H376" i="4"/>
  <c r="C375" i="4"/>
  <c r="J402" i="10" l="1"/>
  <c r="Q401" i="10"/>
  <c r="H408" i="10"/>
  <c r="C407" i="10"/>
  <c r="K141" i="10"/>
  <c r="D141" i="10"/>
  <c r="S141" i="10"/>
  <c r="G141" i="10"/>
  <c r="C133" i="4"/>
  <c r="F133" i="4" s="1"/>
  <c r="B133" i="4"/>
  <c r="H377" i="4"/>
  <c r="C376" i="4"/>
  <c r="Q377" i="4"/>
  <c r="J378" i="4"/>
  <c r="J403" i="10" l="1"/>
  <c r="Q402" i="10"/>
  <c r="C408" i="10"/>
  <c r="H409" i="10"/>
  <c r="R141" i="10"/>
  <c r="E141" i="10"/>
  <c r="Q378" i="4"/>
  <c r="J379" i="4"/>
  <c r="H378" i="4"/>
  <c r="C377" i="4"/>
  <c r="S133" i="4"/>
  <c r="D133" i="4"/>
  <c r="K133" i="4"/>
  <c r="G133" i="4"/>
  <c r="Q403" i="10" l="1"/>
  <c r="J404" i="10"/>
  <c r="H410" i="10"/>
  <c r="C409" i="10"/>
  <c r="C142" i="10"/>
  <c r="F142" i="10" s="1"/>
  <c r="B142" i="10"/>
  <c r="R133" i="4"/>
  <c r="E133" i="4"/>
  <c r="C378" i="4"/>
  <c r="H379" i="4"/>
  <c r="Q379" i="4"/>
  <c r="J380" i="4"/>
  <c r="Q404" i="10" l="1"/>
  <c r="J405" i="10"/>
  <c r="C410" i="10"/>
  <c r="H411" i="10"/>
  <c r="S142" i="10"/>
  <c r="K142" i="10"/>
  <c r="D142" i="10"/>
  <c r="G142" i="10"/>
  <c r="J381" i="4"/>
  <c r="Q380" i="4"/>
  <c r="H380" i="4"/>
  <c r="C379" i="4"/>
  <c r="C134" i="4"/>
  <c r="F134" i="4" s="1"/>
  <c r="B134" i="4"/>
  <c r="Q405" i="10" l="1"/>
  <c r="J406" i="10"/>
  <c r="H412" i="10"/>
  <c r="C411" i="10"/>
  <c r="R142" i="10"/>
  <c r="E142" i="10"/>
  <c r="S134" i="4"/>
  <c r="D134" i="4"/>
  <c r="K134" i="4"/>
  <c r="G134" i="4"/>
  <c r="H381" i="4"/>
  <c r="C380" i="4"/>
  <c r="J382" i="4"/>
  <c r="Q381" i="4"/>
  <c r="Q406" i="10" l="1"/>
  <c r="J407" i="10"/>
  <c r="C143" i="10"/>
  <c r="F143" i="10" s="1"/>
  <c r="B143" i="10"/>
  <c r="H413" i="10"/>
  <c r="C412" i="10"/>
  <c r="H382" i="4"/>
  <c r="C381" i="4"/>
  <c r="Q382" i="4"/>
  <c r="J383" i="4"/>
  <c r="R134" i="4"/>
  <c r="E134" i="4"/>
  <c r="J408" i="10" l="1"/>
  <c r="Q407" i="10"/>
  <c r="S143" i="10"/>
  <c r="K143" i="10"/>
  <c r="D143" i="10"/>
  <c r="G143" i="10"/>
  <c r="C413" i="10"/>
  <c r="H414" i="10"/>
  <c r="J384" i="4"/>
  <c r="Q383" i="4"/>
  <c r="C135" i="4"/>
  <c r="F135" i="4" s="1"/>
  <c r="B135" i="4"/>
  <c r="H383" i="4"/>
  <c r="C382" i="4"/>
  <c r="J409" i="10" l="1"/>
  <c r="Q408" i="10"/>
  <c r="H415" i="10"/>
  <c r="C414" i="10"/>
  <c r="R143" i="10"/>
  <c r="E143" i="10"/>
  <c r="H384" i="4"/>
  <c r="C383" i="4"/>
  <c r="D135" i="4"/>
  <c r="K135" i="4"/>
  <c r="S135" i="4"/>
  <c r="G135" i="4"/>
  <c r="Q384" i="4"/>
  <c r="J385" i="4"/>
  <c r="J410" i="10" l="1"/>
  <c r="Q409" i="10"/>
  <c r="C144" i="10"/>
  <c r="F144" i="10" s="1"/>
  <c r="B144" i="10"/>
  <c r="C415" i="10"/>
  <c r="H416" i="10"/>
  <c r="R135" i="4"/>
  <c r="E135" i="4"/>
  <c r="H385" i="4"/>
  <c r="C384" i="4"/>
  <c r="Q385" i="4"/>
  <c r="J386" i="4"/>
  <c r="J411" i="10" l="1"/>
  <c r="Q410" i="10"/>
  <c r="D144" i="10"/>
  <c r="S144" i="10"/>
  <c r="K144" i="10"/>
  <c r="G144" i="10"/>
  <c r="H417" i="10"/>
  <c r="C416" i="10"/>
  <c r="J387" i="4"/>
  <c r="Q386" i="4"/>
  <c r="H386" i="4"/>
  <c r="C385" i="4"/>
  <c r="C136" i="4"/>
  <c r="F136" i="4" s="1"/>
  <c r="B136" i="4"/>
  <c r="Q411" i="10" l="1"/>
  <c r="J412" i="10"/>
  <c r="H418" i="10"/>
  <c r="C417" i="10"/>
  <c r="R144" i="10"/>
  <c r="E144" i="10"/>
  <c r="S136" i="4"/>
  <c r="D136" i="4"/>
  <c r="K136" i="4"/>
  <c r="G136" i="4"/>
  <c r="C386" i="4"/>
  <c r="H387" i="4"/>
  <c r="Q387" i="4"/>
  <c r="J388" i="4"/>
  <c r="Q412" i="10" l="1"/>
  <c r="J413" i="10"/>
  <c r="C145" i="10"/>
  <c r="F145" i="10" s="1"/>
  <c r="B145" i="10"/>
  <c r="H419" i="10"/>
  <c r="C418" i="10"/>
  <c r="H388" i="4"/>
  <c r="C387" i="4"/>
  <c r="R136" i="4"/>
  <c r="E136" i="4"/>
  <c r="J389" i="4"/>
  <c r="Q388" i="4"/>
  <c r="J414" i="10" l="1"/>
  <c r="Q413" i="10"/>
  <c r="D145" i="10"/>
  <c r="K145" i="10"/>
  <c r="S145" i="10"/>
  <c r="G145" i="10"/>
  <c r="H420" i="10"/>
  <c r="C419" i="10"/>
  <c r="J390" i="4"/>
  <c r="Q389" i="4"/>
  <c r="C137" i="4"/>
  <c r="F137" i="4" s="1"/>
  <c r="B137" i="4"/>
  <c r="H389" i="4"/>
  <c r="C388" i="4"/>
  <c r="Q414" i="10" l="1"/>
  <c r="J415" i="10"/>
  <c r="H421" i="10"/>
  <c r="C420" i="10"/>
  <c r="R145" i="10"/>
  <c r="E145" i="10"/>
  <c r="K137" i="4"/>
  <c r="D137" i="4"/>
  <c r="S137" i="4"/>
  <c r="G137" i="4"/>
  <c r="H390" i="4"/>
  <c r="C389" i="4"/>
  <c r="Q390" i="4"/>
  <c r="J391" i="4"/>
  <c r="Q415" i="10" l="1"/>
  <c r="J416" i="10"/>
  <c r="C146" i="10"/>
  <c r="F146" i="10" s="1"/>
  <c r="B146" i="10"/>
  <c r="H422" i="10"/>
  <c r="C421" i="10"/>
  <c r="R137" i="4"/>
  <c r="E137" i="4"/>
  <c r="H391" i="4"/>
  <c r="C390" i="4"/>
  <c r="J392" i="4"/>
  <c r="Q391" i="4"/>
  <c r="J417" i="10" l="1"/>
  <c r="Q416" i="10"/>
  <c r="H423" i="10"/>
  <c r="C422" i="10"/>
  <c r="D146" i="10"/>
  <c r="S146" i="10"/>
  <c r="K146" i="10"/>
  <c r="G146" i="10"/>
  <c r="Q392" i="4"/>
  <c r="J393" i="4"/>
  <c r="H392" i="4"/>
  <c r="C391" i="4"/>
  <c r="C138" i="4"/>
  <c r="F138" i="4" s="1"/>
  <c r="B138" i="4"/>
  <c r="Q417" i="10" l="1"/>
  <c r="J418" i="10"/>
  <c r="H424" i="10"/>
  <c r="C423" i="10"/>
  <c r="R146" i="10"/>
  <c r="E146" i="10"/>
  <c r="S138" i="4"/>
  <c r="D138" i="4"/>
  <c r="K138" i="4"/>
  <c r="G138" i="4"/>
  <c r="H393" i="4"/>
  <c r="C392" i="4"/>
  <c r="J394" i="4"/>
  <c r="Q393" i="4"/>
  <c r="J419" i="10" l="1"/>
  <c r="Q418" i="10"/>
  <c r="C424" i="10"/>
  <c r="H425" i="10"/>
  <c r="C147" i="10"/>
  <c r="F147" i="10" s="1"/>
  <c r="B147" i="10"/>
  <c r="J395" i="4"/>
  <c r="Q394" i="4"/>
  <c r="H394" i="4"/>
  <c r="C393" i="4"/>
  <c r="R138" i="4"/>
  <c r="E138" i="4"/>
  <c r="Q419" i="10" l="1"/>
  <c r="J420" i="10"/>
  <c r="K147" i="10"/>
  <c r="S147" i="10"/>
  <c r="D147" i="10"/>
  <c r="G147" i="10"/>
  <c r="H426" i="10"/>
  <c r="C425" i="10"/>
  <c r="C139" i="4"/>
  <c r="F139" i="4" s="1"/>
  <c r="B139" i="4"/>
  <c r="C394" i="4"/>
  <c r="H395" i="4"/>
  <c r="Q395" i="4"/>
  <c r="J396" i="4"/>
  <c r="Q420" i="10" l="1"/>
  <c r="J421" i="10"/>
  <c r="H427" i="10"/>
  <c r="C426" i="10"/>
  <c r="R147" i="10"/>
  <c r="E147" i="10"/>
  <c r="J397" i="4"/>
  <c r="Q396" i="4"/>
  <c r="H396" i="4"/>
  <c r="C395" i="4"/>
  <c r="S139" i="4"/>
  <c r="K139" i="4"/>
  <c r="D139" i="4"/>
  <c r="G139" i="4"/>
  <c r="Q421" i="10" l="1"/>
  <c r="J422" i="10"/>
  <c r="C148" i="10"/>
  <c r="F148" i="10" s="1"/>
  <c r="B148" i="10"/>
  <c r="H428" i="10"/>
  <c r="C427" i="10"/>
  <c r="H397" i="4"/>
  <c r="C396" i="4"/>
  <c r="R139" i="4"/>
  <c r="E139" i="4"/>
  <c r="J398" i="4"/>
  <c r="Q397" i="4"/>
  <c r="J423" i="10" l="1"/>
  <c r="Q422" i="10"/>
  <c r="H429" i="10"/>
  <c r="C428" i="10"/>
  <c r="S148" i="10"/>
  <c r="K148" i="10"/>
  <c r="D148" i="10"/>
  <c r="G148" i="10"/>
  <c r="Q398" i="4"/>
  <c r="J399" i="4"/>
  <c r="C140" i="4"/>
  <c r="F140" i="4" s="1"/>
  <c r="B140" i="4"/>
  <c r="C397" i="4"/>
  <c r="H398" i="4"/>
  <c r="J424" i="10" l="1"/>
  <c r="Q423" i="10"/>
  <c r="R148" i="10"/>
  <c r="E148" i="10"/>
  <c r="H430" i="10"/>
  <c r="C429" i="10"/>
  <c r="H399" i="4"/>
  <c r="C398" i="4"/>
  <c r="D140" i="4"/>
  <c r="K140" i="4"/>
  <c r="S140" i="4"/>
  <c r="G140" i="4"/>
  <c r="J400" i="4"/>
  <c r="Q399" i="4"/>
  <c r="Q424" i="10" l="1"/>
  <c r="J425" i="10"/>
  <c r="C430" i="10"/>
  <c r="H431" i="10"/>
  <c r="C149" i="10"/>
  <c r="F149" i="10" s="1"/>
  <c r="B149" i="10"/>
  <c r="R140" i="4"/>
  <c r="E140" i="4"/>
  <c r="Q400" i="4"/>
  <c r="J401" i="4"/>
  <c r="H400" i="4"/>
  <c r="C399" i="4"/>
  <c r="Q425" i="10" l="1"/>
  <c r="J426" i="10"/>
  <c r="H432" i="10"/>
  <c r="C431" i="10"/>
  <c r="S149" i="10"/>
  <c r="K149" i="10"/>
  <c r="D149" i="10"/>
  <c r="G149" i="10"/>
  <c r="H401" i="4"/>
  <c r="C400" i="4"/>
  <c r="J402" i="4"/>
  <c r="Q401" i="4"/>
  <c r="C141" i="4"/>
  <c r="F141" i="4" s="1"/>
  <c r="B141" i="4"/>
  <c r="J427" i="10" l="1"/>
  <c r="Q426" i="10"/>
  <c r="R149" i="10"/>
  <c r="E149" i="10"/>
  <c r="H433" i="10"/>
  <c r="C432" i="10"/>
  <c r="J403" i="4"/>
  <c r="Q402" i="4"/>
  <c r="S141" i="4"/>
  <c r="D141" i="4"/>
  <c r="K141" i="4"/>
  <c r="G141" i="4"/>
  <c r="H402" i="4"/>
  <c r="C401" i="4"/>
  <c r="J428" i="10" l="1"/>
  <c r="Q427" i="10"/>
  <c r="H434" i="10"/>
  <c r="C433" i="10"/>
  <c r="C150" i="10"/>
  <c r="F150" i="10" s="1"/>
  <c r="B150" i="10"/>
  <c r="R141" i="4"/>
  <c r="E141" i="4"/>
  <c r="Q403" i="4"/>
  <c r="J404" i="4"/>
  <c r="C402" i="4"/>
  <c r="H403" i="4"/>
  <c r="J429" i="10" l="1"/>
  <c r="Q428" i="10"/>
  <c r="D150" i="10"/>
  <c r="S150" i="10"/>
  <c r="K150" i="10"/>
  <c r="G150" i="10"/>
  <c r="H435" i="10"/>
  <c r="C434" i="10"/>
  <c r="H404" i="4"/>
  <c r="C403" i="4"/>
  <c r="J405" i="4"/>
  <c r="Q404" i="4"/>
  <c r="C142" i="4"/>
  <c r="F142" i="4" s="1"/>
  <c r="B142" i="4"/>
  <c r="J430" i="10" l="1"/>
  <c r="Q429" i="10"/>
  <c r="H436" i="10"/>
  <c r="C435" i="10"/>
  <c r="R150" i="10"/>
  <c r="E150" i="10"/>
  <c r="S142" i="4"/>
  <c r="D142" i="4"/>
  <c r="K142" i="4"/>
  <c r="G142" i="4"/>
  <c r="J406" i="4"/>
  <c r="Q405" i="4"/>
  <c r="H405" i="4"/>
  <c r="C404" i="4"/>
  <c r="Q430" i="10" l="1"/>
  <c r="J431" i="10"/>
  <c r="C151" i="10"/>
  <c r="F151" i="10" s="1"/>
  <c r="B151" i="10"/>
  <c r="H437" i="10"/>
  <c r="C436" i="10"/>
  <c r="C405" i="4"/>
  <c r="H406" i="4"/>
  <c r="Q406" i="4"/>
  <c r="J407" i="4"/>
  <c r="R142" i="4"/>
  <c r="E142" i="4"/>
  <c r="J432" i="10" l="1"/>
  <c r="Q431" i="10"/>
  <c r="H438" i="10"/>
  <c r="C437" i="10"/>
  <c r="D151" i="10"/>
  <c r="S151" i="10"/>
  <c r="K151" i="10"/>
  <c r="G151" i="10"/>
  <c r="C143" i="4"/>
  <c r="F143" i="4" s="1"/>
  <c r="B143" i="4"/>
  <c r="J408" i="4"/>
  <c r="Q407" i="4"/>
  <c r="H407" i="4"/>
  <c r="C406" i="4"/>
  <c r="Q432" i="10" l="1"/>
  <c r="J433" i="10"/>
  <c r="R151" i="10"/>
  <c r="E151" i="10"/>
  <c r="H439" i="10"/>
  <c r="C438" i="10"/>
  <c r="Q408" i="4"/>
  <c r="J409" i="4"/>
  <c r="D143" i="4"/>
  <c r="K143" i="4"/>
  <c r="S143" i="4"/>
  <c r="G143" i="4"/>
  <c r="H408" i="4"/>
  <c r="C407" i="4"/>
  <c r="J434" i="10" l="1"/>
  <c r="Q433" i="10"/>
  <c r="H440" i="10"/>
  <c r="C439" i="10"/>
  <c r="C152" i="10"/>
  <c r="F152" i="10" s="1"/>
  <c r="B152" i="10"/>
  <c r="H409" i="4"/>
  <c r="C408" i="4"/>
  <c r="R143" i="4"/>
  <c r="E143" i="4"/>
  <c r="J410" i="4"/>
  <c r="Q409" i="4"/>
  <c r="Q434" i="10" l="1"/>
  <c r="J435" i="10"/>
  <c r="K152" i="10"/>
  <c r="S152" i="10"/>
  <c r="D152" i="10"/>
  <c r="G152" i="10"/>
  <c r="H441" i="10"/>
  <c r="C440" i="10"/>
  <c r="C144" i="4"/>
  <c r="F144" i="4" s="1"/>
  <c r="B144" i="4"/>
  <c r="Q410" i="4"/>
  <c r="J411" i="4"/>
  <c r="H410" i="4"/>
  <c r="C409" i="4"/>
  <c r="J436" i="10" l="1"/>
  <c r="Q435" i="10"/>
  <c r="H442" i="10"/>
  <c r="C441" i="10"/>
  <c r="R152" i="10"/>
  <c r="E152" i="10"/>
  <c r="Q411" i="4"/>
  <c r="J412" i="4"/>
  <c r="H411" i="4"/>
  <c r="C410" i="4"/>
  <c r="S144" i="4"/>
  <c r="D144" i="4"/>
  <c r="K144" i="4"/>
  <c r="G144" i="4"/>
  <c r="Q436" i="10" l="1"/>
  <c r="J437" i="10"/>
  <c r="C153" i="10"/>
  <c r="F153" i="10" s="1"/>
  <c r="B153" i="10"/>
  <c r="H443" i="10"/>
  <c r="C442" i="10"/>
  <c r="H412" i="4"/>
  <c r="C411" i="4"/>
  <c r="J413" i="4"/>
  <c r="Q412" i="4"/>
  <c r="R144" i="4"/>
  <c r="E144" i="4"/>
  <c r="Q437" i="10" l="1"/>
  <c r="J438" i="10"/>
  <c r="H444" i="10"/>
  <c r="C443" i="10"/>
  <c r="S153" i="10"/>
  <c r="K153" i="10"/>
  <c r="D153" i="10"/>
  <c r="G153" i="10"/>
  <c r="Q413" i="4"/>
  <c r="J414" i="4"/>
  <c r="C145" i="4"/>
  <c r="F145" i="4" s="1"/>
  <c r="B145" i="4"/>
  <c r="H413" i="4"/>
  <c r="C412" i="4"/>
  <c r="Q438" i="10" l="1"/>
  <c r="J439" i="10"/>
  <c r="R153" i="10"/>
  <c r="E153" i="10"/>
  <c r="H445" i="10"/>
  <c r="C444" i="10"/>
  <c r="K145" i="4"/>
  <c r="D145" i="4"/>
  <c r="S145" i="4"/>
  <c r="G145" i="4"/>
  <c r="J415" i="4"/>
  <c r="Q414" i="4"/>
  <c r="H414" i="4"/>
  <c r="C413" i="4"/>
  <c r="J440" i="10" l="1"/>
  <c r="Q439" i="10"/>
  <c r="C154" i="10"/>
  <c r="F154" i="10" s="1"/>
  <c r="B154" i="10"/>
  <c r="H446" i="10"/>
  <c r="C445" i="10"/>
  <c r="H415" i="4"/>
  <c r="C414" i="4"/>
  <c r="Q415" i="4"/>
  <c r="J416" i="4"/>
  <c r="R145" i="4"/>
  <c r="E145" i="4"/>
  <c r="Q440" i="10" l="1"/>
  <c r="J441" i="10"/>
  <c r="H447" i="10"/>
  <c r="C446" i="10"/>
  <c r="S154" i="10"/>
  <c r="K154" i="10"/>
  <c r="D154" i="10"/>
  <c r="G154" i="10"/>
  <c r="J417" i="4"/>
  <c r="Q416" i="4"/>
  <c r="C146" i="4"/>
  <c r="F146" i="4" s="1"/>
  <c r="B146" i="4"/>
  <c r="H416" i="4"/>
  <c r="C415" i="4"/>
  <c r="Q441" i="10" l="1"/>
  <c r="J442" i="10"/>
  <c r="H448" i="10"/>
  <c r="C447" i="10"/>
  <c r="R154" i="10"/>
  <c r="E154" i="10"/>
  <c r="H417" i="4"/>
  <c r="C416" i="4"/>
  <c r="S146" i="4"/>
  <c r="D146" i="4"/>
  <c r="K146" i="4"/>
  <c r="G146" i="4"/>
  <c r="J418" i="4"/>
  <c r="Q417" i="4"/>
  <c r="Q442" i="10" l="1"/>
  <c r="J443" i="10"/>
  <c r="C155" i="10"/>
  <c r="F155" i="10" s="1"/>
  <c r="B155" i="10"/>
  <c r="C448" i="10"/>
  <c r="H449" i="10"/>
  <c r="R146" i="4"/>
  <c r="E146" i="4"/>
  <c r="J419" i="4"/>
  <c r="Q418" i="4"/>
  <c r="H418" i="4"/>
  <c r="C417" i="4"/>
  <c r="Q443" i="10" l="1"/>
  <c r="J444" i="10"/>
  <c r="D155" i="10"/>
  <c r="K155" i="10"/>
  <c r="S155" i="10"/>
  <c r="G155" i="10"/>
  <c r="C449" i="10"/>
  <c r="H450" i="10"/>
  <c r="J420" i="4"/>
  <c r="Q419" i="4"/>
  <c r="C147" i="4"/>
  <c r="F147" i="4" s="1"/>
  <c r="B147" i="4"/>
  <c r="H419" i="4"/>
  <c r="C418" i="4"/>
  <c r="Q444" i="10" l="1"/>
  <c r="J445" i="10"/>
  <c r="H451" i="10"/>
  <c r="C450" i="10"/>
  <c r="R155" i="10"/>
  <c r="E155" i="10"/>
  <c r="S147" i="4"/>
  <c r="K147" i="4"/>
  <c r="D147" i="4"/>
  <c r="G147" i="4"/>
  <c r="H420" i="4"/>
  <c r="C419" i="4"/>
  <c r="J421" i="4"/>
  <c r="Q420" i="4"/>
  <c r="J446" i="10" l="1"/>
  <c r="Q445" i="10"/>
  <c r="C156" i="10"/>
  <c r="F156" i="10" s="1"/>
  <c r="B156" i="10"/>
  <c r="H452" i="10"/>
  <c r="C451" i="10"/>
  <c r="Q421" i="4"/>
  <c r="J422" i="4"/>
  <c r="H421" i="4"/>
  <c r="C420" i="4"/>
  <c r="R147" i="4"/>
  <c r="E147" i="4"/>
  <c r="J447" i="10" l="1"/>
  <c r="Q446" i="10"/>
  <c r="H453" i="10"/>
  <c r="C452" i="10"/>
  <c r="D156" i="10"/>
  <c r="S156" i="10"/>
  <c r="K156" i="10"/>
  <c r="G156" i="10"/>
  <c r="C148" i="4"/>
  <c r="F148" i="4" s="1"/>
  <c r="B148" i="4"/>
  <c r="H422" i="4"/>
  <c r="C421" i="4"/>
  <c r="J423" i="4"/>
  <c r="Q422" i="4"/>
  <c r="Q447" i="10" l="1"/>
  <c r="J448" i="10"/>
  <c r="C453" i="10"/>
  <c r="H454" i="10"/>
  <c r="R156" i="10"/>
  <c r="E156" i="10"/>
  <c r="Q423" i="4"/>
  <c r="J424" i="4"/>
  <c r="H423" i="4"/>
  <c r="C422" i="4"/>
  <c r="D148" i="4"/>
  <c r="K148" i="4"/>
  <c r="S148" i="4"/>
  <c r="G148" i="4"/>
  <c r="Q448" i="10" l="1"/>
  <c r="J449" i="10"/>
  <c r="H455" i="10"/>
  <c r="C454" i="10"/>
  <c r="C157" i="10"/>
  <c r="F157" i="10" s="1"/>
  <c r="B157" i="10"/>
  <c r="R148" i="4"/>
  <c r="E148" i="4"/>
  <c r="C423" i="4"/>
  <c r="H424" i="4"/>
  <c r="J425" i="4"/>
  <c r="Q424" i="4"/>
  <c r="Q449" i="10" l="1"/>
  <c r="J450" i="10"/>
  <c r="K157" i="10"/>
  <c r="S157" i="10"/>
  <c r="D157" i="10"/>
  <c r="G157" i="10"/>
  <c r="H456" i="10"/>
  <c r="C455" i="10"/>
  <c r="J426" i="4"/>
  <c r="Q425" i="4"/>
  <c r="H425" i="4"/>
  <c r="C424" i="4"/>
  <c r="C149" i="4"/>
  <c r="F149" i="4" s="1"/>
  <c r="B149" i="4"/>
  <c r="J451" i="10" l="1"/>
  <c r="Q450" i="10"/>
  <c r="H457" i="10"/>
  <c r="C456" i="10"/>
  <c r="R157" i="10"/>
  <c r="E157" i="10"/>
  <c r="S149" i="4"/>
  <c r="D149" i="4"/>
  <c r="K149" i="4"/>
  <c r="G149" i="4"/>
  <c r="C425" i="4"/>
  <c r="H426" i="4"/>
  <c r="Q426" i="4"/>
  <c r="J427" i="4"/>
  <c r="Q451" i="10" l="1"/>
  <c r="J452" i="10"/>
  <c r="C158" i="10"/>
  <c r="F158" i="10" s="1"/>
  <c r="B158" i="10"/>
  <c r="C457" i="10"/>
  <c r="H458" i="10"/>
  <c r="H427" i="4"/>
  <c r="C426" i="4"/>
  <c r="R149" i="4"/>
  <c r="E149" i="4"/>
  <c r="J428" i="4"/>
  <c r="Q427" i="4"/>
  <c r="Q452" i="10" l="1"/>
  <c r="J453" i="10"/>
  <c r="H459" i="10"/>
  <c r="C458" i="10"/>
  <c r="S158" i="10"/>
  <c r="K158" i="10"/>
  <c r="D158" i="10"/>
  <c r="G158" i="10"/>
  <c r="C150" i="4"/>
  <c r="F150" i="4" s="1"/>
  <c r="B150" i="4"/>
  <c r="J429" i="4"/>
  <c r="Q428" i="4"/>
  <c r="H428" i="4"/>
  <c r="C427" i="4"/>
  <c r="Q453" i="10" l="1"/>
  <c r="J454" i="10"/>
  <c r="R158" i="10"/>
  <c r="E158" i="10"/>
  <c r="H460" i="10"/>
  <c r="C459" i="10"/>
  <c r="H429" i="4"/>
  <c r="C428" i="4"/>
  <c r="S150" i="4"/>
  <c r="D150" i="4"/>
  <c r="K150" i="4"/>
  <c r="G150" i="4"/>
  <c r="Q429" i="4"/>
  <c r="J430" i="4"/>
  <c r="Q454" i="10" l="1"/>
  <c r="J455" i="10"/>
  <c r="C159" i="10"/>
  <c r="F159" i="10" s="1"/>
  <c r="B159" i="10"/>
  <c r="H461" i="10"/>
  <c r="C460" i="10"/>
  <c r="R150" i="4"/>
  <c r="E150" i="4"/>
  <c r="J431" i="4"/>
  <c r="Q430" i="4"/>
  <c r="H430" i="4"/>
  <c r="C429" i="4"/>
  <c r="Q455" i="10" l="1"/>
  <c r="J456" i="10"/>
  <c r="H462" i="10"/>
  <c r="C461" i="10"/>
  <c r="S159" i="10"/>
  <c r="K159" i="10"/>
  <c r="D159" i="10"/>
  <c r="G159" i="10"/>
  <c r="H431" i="4"/>
  <c r="C430" i="4"/>
  <c r="Q431" i="4"/>
  <c r="J432" i="4"/>
  <c r="C151" i="4"/>
  <c r="F151" i="4" s="1"/>
  <c r="B151" i="4"/>
  <c r="Q456" i="10" l="1"/>
  <c r="J457" i="10"/>
  <c r="R159" i="10"/>
  <c r="E159" i="10"/>
  <c r="H463" i="10"/>
  <c r="C462" i="10"/>
  <c r="J433" i="4"/>
  <c r="Q432" i="4"/>
  <c r="D151" i="4"/>
  <c r="K151" i="4"/>
  <c r="S151" i="4"/>
  <c r="G151" i="4"/>
  <c r="C431" i="4"/>
  <c r="H432" i="4"/>
  <c r="J458" i="10" l="1"/>
  <c r="Q457" i="10"/>
  <c r="H464" i="10"/>
  <c r="C463" i="10"/>
  <c r="C160" i="10"/>
  <c r="F160" i="10" s="1"/>
  <c r="B160" i="10"/>
  <c r="R151" i="4"/>
  <c r="E151" i="4"/>
  <c r="J434" i="4"/>
  <c r="Q433" i="4"/>
  <c r="H433" i="4"/>
  <c r="C432" i="4"/>
  <c r="Q458" i="10" l="1"/>
  <c r="J459" i="10"/>
  <c r="D160" i="10"/>
  <c r="S160" i="10"/>
  <c r="K160" i="10"/>
  <c r="G160" i="10"/>
  <c r="H465" i="10"/>
  <c r="C464" i="10"/>
  <c r="C433" i="4"/>
  <c r="H434" i="4"/>
  <c r="C152" i="4"/>
  <c r="F152" i="4" s="1"/>
  <c r="B152" i="4"/>
  <c r="Q434" i="4"/>
  <c r="J435" i="4"/>
  <c r="J460" i="10" l="1"/>
  <c r="Q459" i="10"/>
  <c r="R160" i="10"/>
  <c r="E160" i="10"/>
  <c r="H466" i="10"/>
  <c r="C465" i="10"/>
  <c r="J436" i="4"/>
  <c r="Q435" i="4"/>
  <c r="S152" i="4"/>
  <c r="D152" i="4"/>
  <c r="K152" i="4"/>
  <c r="G152" i="4"/>
  <c r="H435" i="4"/>
  <c r="C434" i="4"/>
  <c r="Q460" i="10" l="1"/>
  <c r="J461" i="10"/>
  <c r="C161" i="10"/>
  <c r="F161" i="10" s="1"/>
  <c r="B161" i="10"/>
  <c r="H467" i="10"/>
  <c r="C466" i="10"/>
  <c r="H436" i="4"/>
  <c r="C435" i="4"/>
  <c r="R152" i="4"/>
  <c r="E152" i="4"/>
  <c r="J437" i="4"/>
  <c r="Q436" i="4"/>
  <c r="J462" i="10" l="1"/>
  <c r="Q461" i="10"/>
  <c r="H468" i="10"/>
  <c r="C467" i="10"/>
  <c r="D161" i="10"/>
  <c r="S161" i="10"/>
  <c r="K161" i="10"/>
  <c r="G161" i="10"/>
  <c r="Q437" i="4"/>
  <c r="J438" i="4"/>
  <c r="C153" i="4"/>
  <c r="F153" i="4" s="1"/>
  <c r="B153" i="4"/>
  <c r="H437" i="4"/>
  <c r="C436" i="4"/>
  <c r="J463" i="10" l="1"/>
  <c r="Q462" i="10"/>
  <c r="R161" i="10"/>
  <c r="E161" i="10"/>
  <c r="H469" i="10"/>
  <c r="C468" i="10"/>
  <c r="H438" i="4"/>
  <c r="C437" i="4"/>
  <c r="K153" i="4"/>
  <c r="D153" i="4"/>
  <c r="S153" i="4"/>
  <c r="G153" i="4"/>
  <c r="J439" i="4"/>
  <c r="Q438" i="4"/>
  <c r="Q463" i="10" l="1"/>
  <c r="J464" i="10"/>
  <c r="H470" i="10"/>
  <c r="C469" i="10"/>
  <c r="C162" i="10"/>
  <c r="F162" i="10" s="1"/>
  <c r="B162" i="10"/>
  <c r="R153" i="4"/>
  <c r="E153" i="4"/>
  <c r="Q439" i="4"/>
  <c r="J440" i="4"/>
  <c r="H439" i="4"/>
  <c r="C438" i="4"/>
  <c r="Q464" i="10" l="1"/>
  <c r="J465" i="10"/>
  <c r="H471" i="10"/>
  <c r="C470" i="10"/>
  <c r="D162" i="10"/>
  <c r="S162" i="10"/>
  <c r="K162" i="10"/>
  <c r="G162" i="10"/>
  <c r="C439" i="4"/>
  <c r="H440" i="4"/>
  <c r="C154" i="4"/>
  <c r="F154" i="4" s="1"/>
  <c r="B154" i="4"/>
  <c r="J441" i="4"/>
  <c r="Q440" i="4"/>
  <c r="Q465" i="10" l="1"/>
  <c r="J466" i="10"/>
  <c r="R162" i="10"/>
  <c r="E162" i="10"/>
  <c r="C471" i="10"/>
  <c r="H472" i="10"/>
  <c r="S154" i="4"/>
  <c r="D154" i="4"/>
  <c r="K154" i="4"/>
  <c r="G154" i="4"/>
  <c r="H441" i="4"/>
  <c r="C440" i="4"/>
  <c r="J442" i="4"/>
  <c r="Q441" i="4"/>
  <c r="J467" i="10" l="1"/>
  <c r="Q466" i="10"/>
  <c r="H473" i="10"/>
  <c r="C472" i="10"/>
  <c r="C163" i="10"/>
  <c r="F163" i="10" s="1"/>
  <c r="B163" i="10"/>
  <c r="H442" i="4"/>
  <c r="C441" i="4"/>
  <c r="Q442" i="4"/>
  <c r="J443" i="4"/>
  <c r="R154" i="4"/>
  <c r="E154" i="4"/>
  <c r="Q467" i="10" l="1"/>
  <c r="J468" i="10"/>
  <c r="K163" i="10"/>
  <c r="S163" i="10"/>
  <c r="D163" i="10"/>
  <c r="G163" i="10"/>
  <c r="C473" i="10"/>
  <c r="H474" i="10"/>
  <c r="J444" i="4"/>
  <c r="Q443" i="4"/>
  <c r="C155" i="4"/>
  <c r="F155" i="4" s="1"/>
  <c r="B155" i="4"/>
  <c r="H443" i="4"/>
  <c r="C442" i="4"/>
  <c r="Q468" i="10" l="1"/>
  <c r="J469" i="10"/>
  <c r="H475" i="10"/>
  <c r="C474" i="10"/>
  <c r="R163" i="10"/>
  <c r="E163" i="10"/>
  <c r="H444" i="4"/>
  <c r="C443" i="4"/>
  <c r="S155" i="4"/>
  <c r="K155" i="4"/>
  <c r="D155" i="4"/>
  <c r="G155" i="4"/>
  <c r="J445" i="4"/>
  <c r="Q444" i="4"/>
  <c r="Q469" i="10" l="1"/>
  <c r="J470" i="10"/>
  <c r="C164" i="10"/>
  <c r="F164" i="10" s="1"/>
  <c r="B164" i="10"/>
  <c r="H476" i="10"/>
  <c r="C475" i="10"/>
  <c r="Q445" i="4"/>
  <c r="J446" i="4"/>
  <c r="R155" i="4"/>
  <c r="E155" i="4"/>
  <c r="H445" i="4"/>
  <c r="C444" i="4"/>
  <c r="J471" i="10" l="1"/>
  <c r="Q470" i="10"/>
  <c r="H477" i="10"/>
  <c r="C476" i="10"/>
  <c r="S164" i="10"/>
  <c r="K164" i="10"/>
  <c r="D164" i="10"/>
  <c r="G164" i="10"/>
  <c r="H446" i="4"/>
  <c r="C445" i="4"/>
  <c r="C156" i="4"/>
  <c r="F156" i="4" s="1"/>
  <c r="B156" i="4"/>
  <c r="J447" i="4"/>
  <c r="Q446" i="4"/>
  <c r="J472" i="10" l="1"/>
  <c r="Q471" i="10"/>
  <c r="R164" i="10"/>
  <c r="E164" i="10"/>
  <c r="H478" i="10"/>
  <c r="C477" i="10"/>
  <c r="Q447" i="4"/>
  <c r="J448" i="4"/>
  <c r="D156" i="4"/>
  <c r="K156" i="4"/>
  <c r="S156" i="4"/>
  <c r="G156" i="4"/>
  <c r="H447" i="4"/>
  <c r="C446" i="4"/>
  <c r="Q472" i="10" l="1"/>
  <c r="J473" i="10"/>
  <c r="H479" i="10"/>
  <c r="C478" i="10"/>
  <c r="C165" i="10"/>
  <c r="F165" i="10" s="1"/>
  <c r="B165" i="10"/>
  <c r="R156" i="4"/>
  <c r="E156" i="4"/>
  <c r="C447" i="4"/>
  <c r="H448" i="4"/>
  <c r="J449" i="4"/>
  <c r="Q448" i="4"/>
  <c r="Q473" i="10" l="1"/>
  <c r="J474" i="10"/>
  <c r="S165" i="10"/>
  <c r="K165" i="10"/>
  <c r="D165" i="10"/>
  <c r="G165" i="10"/>
  <c r="H480" i="10"/>
  <c r="C479" i="10"/>
  <c r="J450" i="4"/>
  <c r="Q449" i="4"/>
  <c r="H449" i="4"/>
  <c r="C448" i="4"/>
  <c r="C157" i="4"/>
  <c r="F157" i="4" s="1"/>
  <c r="B157" i="4"/>
  <c r="J475" i="10" l="1"/>
  <c r="Q474" i="10"/>
  <c r="H481" i="10"/>
  <c r="C480" i="10"/>
  <c r="R165" i="10"/>
  <c r="E165" i="10"/>
  <c r="S157" i="4"/>
  <c r="D157" i="4"/>
  <c r="K157" i="4"/>
  <c r="G157" i="4"/>
  <c r="H450" i="4"/>
  <c r="C449" i="4"/>
  <c r="Q450" i="4"/>
  <c r="J451" i="4"/>
  <c r="Q475" i="10" l="1"/>
  <c r="J476" i="10"/>
  <c r="C166" i="10"/>
  <c r="F166" i="10" s="1"/>
  <c r="B166" i="10"/>
  <c r="C481" i="10"/>
  <c r="H482" i="10"/>
  <c r="R157" i="4"/>
  <c r="E157" i="4"/>
  <c r="H451" i="4"/>
  <c r="C450" i="4"/>
  <c r="J452" i="4"/>
  <c r="Q451" i="4"/>
  <c r="Q476" i="10" l="1"/>
  <c r="J477" i="10"/>
  <c r="H483" i="10"/>
  <c r="C482" i="10"/>
  <c r="D166" i="10"/>
  <c r="S166" i="10"/>
  <c r="K166" i="10"/>
  <c r="G166" i="10"/>
  <c r="C158" i="4"/>
  <c r="F158" i="4" s="1"/>
  <c r="B158" i="4"/>
  <c r="J453" i="4"/>
  <c r="Q452" i="4"/>
  <c r="H452" i="4"/>
  <c r="C451" i="4"/>
  <c r="Q477" i="10" l="1"/>
  <c r="J478" i="10"/>
  <c r="R166" i="10"/>
  <c r="E166" i="10"/>
  <c r="H484" i="10"/>
  <c r="C483" i="10"/>
  <c r="H453" i="4"/>
  <c r="C452" i="4"/>
  <c r="S158" i="4"/>
  <c r="D158" i="4"/>
  <c r="K158" i="4"/>
  <c r="G158" i="4"/>
  <c r="Q453" i="4"/>
  <c r="J454" i="4"/>
  <c r="J479" i="10" l="1"/>
  <c r="Q478" i="10"/>
  <c r="C484" i="10"/>
  <c r="H485" i="10"/>
  <c r="C167" i="10"/>
  <c r="F167" i="10" s="1"/>
  <c r="B167" i="10"/>
  <c r="J455" i="4"/>
  <c r="Q454" i="4"/>
  <c r="R158" i="4"/>
  <c r="E158" i="4"/>
  <c r="H454" i="4"/>
  <c r="C453" i="4"/>
  <c r="J480" i="10" l="1"/>
  <c r="Q479" i="10"/>
  <c r="H486" i="10"/>
  <c r="C485" i="10"/>
  <c r="D167" i="10"/>
  <c r="S167" i="10"/>
  <c r="K167" i="10"/>
  <c r="G167" i="10"/>
  <c r="C159" i="4"/>
  <c r="F159" i="4" s="1"/>
  <c r="B159" i="4"/>
  <c r="H455" i="4"/>
  <c r="C454" i="4"/>
  <c r="Q455" i="4"/>
  <c r="J456" i="4"/>
  <c r="Q480" i="10" l="1"/>
  <c r="J481" i="10"/>
  <c r="H487" i="10"/>
  <c r="C486" i="10"/>
  <c r="R167" i="10"/>
  <c r="E167" i="10"/>
  <c r="J457" i="4"/>
  <c r="Q456" i="4"/>
  <c r="C455" i="4"/>
  <c r="H456" i="4"/>
  <c r="D159" i="4"/>
  <c r="K159" i="4"/>
  <c r="S159" i="4"/>
  <c r="G159" i="4"/>
  <c r="J482" i="10" l="1"/>
  <c r="Q481" i="10"/>
  <c r="C168" i="10"/>
  <c r="F168" i="10" s="1"/>
  <c r="B168" i="10"/>
  <c r="C487" i="10"/>
  <c r="H488" i="10"/>
  <c r="R159" i="4"/>
  <c r="E159" i="4"/>
  <c r="H457" i="4"/>
  <c r="C456" i="4"/>
  <c r="J458" i="4"/>
  <c r="Q457" i="4"/>
  <c r="Q482" i="10" l="1"/>
  <c r="J483" i="10"/>
  <c r="H489" i="10"/>
  <c r="C488" i="10"/>
  <c r="K168" i="10"/>
  <c r="D168" i="10"/>
  <c r="S168" i="10"/>
  <c r="G168" i="10"/>
  <c r="Q458" i="4"/>
  <c r="J459" i="4"/>
  <c r="H458" i="4"/>
  <c r="C457" i="4"/>
  <c r="C160" i="4"/>
  <c r="F160" i="4" s="1"/>
  <c r="B160" i="4"/>
  <c r="J484" i="10" l="1"/>
  <c r="Q483" i="10"/>
  <c r="R168" i="10"/>
  <c r="E168" i="10"/>
  <c r="C489" i="10"/>
  <c r="H490" i="10"/>
  <c r="S160" i="4"/>
  <c r="D160" i="4"/>
  <c r="K160" i="4"/>
  <c r="G160" i="4"/>
  <c r="H459" i="4"/>
  <c r="C458" i="4"/>
  <c r="J460" i="4"/>
  <c r="Q459" i="4"/>
  <c r="J485" i="10" l="1"/>
  <c r="Q484" i="10"/>
  <c r="H491" i="10"/>
  <c r="C490" i="10"/>
  <c r="C169" i="10"/>
  <c r="F169" i="10" s="1"/>
  <c r="B169" i="10"/>
  <c r="J461" i="4"/>
  <c r="Q460" i="4"/>
  <c r="H460" i="4"/>
  <c r="C459" i="4"/>
  <c r="R160" i="4"/>
  <c r="E160" i="4"/>
  <c r="Q485" i="10" l="1"/>
  <c r="J486" i="10"/>
  <c r="S169" i="10"/>
  <c r="K169" i="10"/>
  <c r="D169" i="10"/>
  <c r="G169" i="10"/>
  <c r="H492" i="10"/>
  <c r="C491" i="10"/>
  <c r="C161" i="4"/>
  <c r="F161" i="4" s="1"/>
  <c r="B161" i="4"/>
  <c r="H461" i="4"/>
  <c r="C460" i="4"/>
  <c r="Q461" i="4"/>
  <c r="J462" i="4"/>
  <c r="J487" i="10" l="1"/>
  <c r="Q486" i="10"/>
  <c r="H493" i="10"/>
  <c r="C492" i="10"/>
  <c r="R169" i="10"/>
  <c r="E169" i="10"/>
  <c r="J463" i="4"/>
  <c r="Q462" i="4"/>
  <c r="H462" i="4"/>
  <c r="C461" i="4"/>
  <c r="K161" i="4"/>
  <c r="D161" i="4"/>
  <c r="S161" i="4"/>
  <c r="G161" i="4"/>
  <c r="Q487" i="10" l="1"/>
  <c r="J488" i="10"/>
  <c r="C170" i="10"/>
  <c r="F170" i="10" s="1"/>
  <c r="B170" i="10"/>
  <c r="H494" i="10"/>
  <c r="C493" i="10"/>
  <c r="H463" i="4"/>
  <c r="C462" i="4"/>
  <c r="R161" i="4"/>
  <c r="E161" i="4"/>
  <c r="Q463" i="4"/>
  <c r="J464" i="4"/>
  <c r="Q488" i="10" l="1"/>
  <c r="J489" i="10"/>
  <c r="H495" i="10"/>
  <c r="C494" i="10"/>
  <c r="S170" i="10"/>
  <c r="K170" i="10"/>
  <c r="D170" i="10"/>
  <c r="G170" i="10"/>
  <c r="J465" i="4"/>
  <c r="Q464" i="4"/>
  <c r="C162" i="4"/>
  <c r="F162" i="4" s="1"/>
  <c r="B162" i="4"/>
  <c r="C463" i="4"/>
  <c r="H464" i="4"/>
  <c r="J490" i="10" l="1"/>
  <c r="Q489" i="10"/>
  <c r="R170" i="10"/>
  <c r="E170" i="10"/>
  <c r="H496" i="10"/>
  <c r="C495" i="10"/>
  <c r="H465" i="4"/>
  <c r="C464" i="4"/>
  <c r="S162" i="4"/>
  <c r="D162" i="4"/>
  <c r="K162" i="4"/>
  <c r="G162" i="4"/>
  <c r="J466" i="4"/>
  <c r="Q465" i="4"/>
  <c r="Q490" i="10" l="1"/>
  <c r="J491" i="10"/>
  <c r="H497" i="10"/>
  <c r="C496" i="10"/>
  <c r="C171" i="10"/>
  <c r="F171" i="10" s="1"/>
  <c r="B171" i="10"/>
  <c r="Q466" i="4"/>
  <c r="J467" i="4"/>
  <c r="R162" i="4"/>
  <c r="E162" i="4"/>
  <c r="H466" i="4"/>
  <c r="C465" i="4"/>
  <c r="Q491" i="10" l="1"/>
  <c r="J492" i="10"/>
  <c r="D171" i="10"/>
  <c r="S171" i="10"/>
  <c r="K171" i="10"/>
  <c r="G171" i="10"/>
  <c r="C497" i="10"/>
  <c r="H498" i="10"/>
  <c r="C163" i="4"/>
  <c r="F163" i="4" s="1"/>
  <c r="B163" i="4"/>
  <c r="J468" i="4"/>
  <c r="Q467" i="4"/>
  <c r="H467" i="4"/>
  <c r="C466" i="4"/>
  <c r="Q492" i="10" l="1"/>
  <c r="J493" i="10"/>
  <c r="R171" i="10"/>
  <c r="E171" i="10"/>
  <c r="H499" i="10"/>
  <c r="C498" i="10"/>
  <c r="H468" i="4"/>
  <c r="C467" i="4"/>
  <c r="J469" i="4"/>
  <c r="Q468" i="4"/>
  <c r="S163" i="4"/>
  <c r="K163" i="4"/>
  <c r="D163" i="4"/>
  <c r="G163" i="4"/>
  <c r="J494" i="10" l="1"/>
  <c r="Q493" i="10"/>
  <c r="C172" i="10"/>
  <c r="F172" i="10" s="1"/>
  <c r="B172" i="10"/>
  <c r="H500" i="10"/>
  <c r="C499" i="10"/>
  <c r="R163" i="4"/>
  <c r="E163" i="4"/>
  <c r="Q469" i="4"/>
  <c r="J470" i="4"/>
  <c r="H469" i="4"/>
  <c r="C468" i="4"/>
  <c r="Q494" i="10" l="1"/>
  <c r="J495" i="10"/>
  <c r="C500" i="10"/>
  <c r="H501" i="10"/>
  <c r="D172" i="10"/>
  <c r="S172" i="10"/>
  <c r="K172" i="10"/>
  <c r="G172" i="10"/>
  <c r="H470" i="4"/>
  <c r="C469" i="4"/>
  <c r="J471" i="4"/>
  <c r="Q470" i="4"/>
  <c r="C164" i="4"/>
  <c r="F164" i="4" s="1"/>
  <c r="B164" i="4"/>
  <c r="J496" i="10" l="1"/>
  <c r="Q495" i="10"/>
  <c r="H502" i="10"/>
  <c r="C501" i="10"/>
  <c r="R172" i="10"/>
  <c r="E172" i="10"/>
  <c r="D164" i="4"/>
  <c r="K164" i="4"/>
  <c r="S164" i="4"/>
  <c r="G164" i="4"/>
  <c r="Q471" i="4"/>
  <c r="J472" i="4"/>
  <c r="H471" i="4"/>
  <c r="C470" i="4"/>
  <c r="Q496" i="10" l="1"/>
  <c r="J497" i="10"/>
  <c r="H503" i="10"/>
  <c r="C502" i="10"/>
  <c r="C173" i="10"/>
  <c r="F173" i="10" s="1"/>
  <c r="B173" i="10"/>
  <c r="C471" i="4"/>
  <c r="H472" i="4"/>
  <c r="J473" i="4"/>
  <c r="Q472" i="4"/>
  <c r="R164" i="4"/>
  <c r="E164" i="4"/>
  <c r="Q497" i="10" l="1"/>
  <c r="J498" i="10"/>
  <c r="K173" i="10"/>
  <c r="D173" i="10"/>
  <c r="S173" i="10"/>
  <c r="G173" i="10"/>
  <c r="H504" i="10"/>
  <c r="C503" i="10"/>
  <c r="J474" i="4"/>
  <c r="Q473" i="4"/>
  <c r="H473" i="4"/>
  <c r="C472" i="4"/>
  <c r="C165" i="4"/>
  <c r="F165" i="4" s="1"/>
  <c r="B165" i="4"/>
  <c r="Q498" i="10" l="1"/>
  <c r="J499" i="10"/>
  <c r="H505" i="10"/>
  <c r="C504" i="10"/>
  <c r="R173" i="10"/>
  <c r="E173" i="10"/>
  <c r="S165" i="4"/>
  <c r="D165" i="4"/>
  <c r="K165" i="4"/>
  <c r="G165" i="4"/>
  <c r="H474" i="4"/>
  <c r="C473" i="4"/>
  <c r="Q474" i="4"/>
  <c r="J475" i="4"/>
  <c r="J500" i="10" l="1"/>
  <c r="Q499" i="10"/>
  <c r="C174" i="10"/>
  <c r="F174" i="10" s="1"/>
  <c r="B174" i="10"/>
  <c r="H506" i="10"/>
  <c r="C505" i="10"/>
  <c r="H475" i="4"/>
  <c r="C474" i="4"/>
  <c r="R165" i="4"/>
  <c r="E165" i="4"/>
  <c r="J476" i="4"/>
  <c r="Q475" i="4"/>
  <c r="Q500" i="10" l="1"/>
  <c r="J501" i="10"/>
  <c r="H507" i="10"/>
  <c r="C506" i="10"/>
  <c r="S174" i="10"/>
  <c r="K174" i="10"/>
  <c r="D174" i="10"/>
  <c r="G174" i="10"/>
  <c r="J477" i="4"/>
  <c r="Q476" i="4"/>
  <c r="C166" i="4"/>
  <c r="F166" i="4" s="1"/>
  <c r="B166" i="4"/>
  <c r="H476" i="4"/>
  <c r="C475" i="4"/>
  <c r="Q501" i="10" l="1"/>
  <c r="J502" i="10"/>
  <c r="R174" i="10"/>
  <c r="E174" i="10"/>
  <c r="H508" i="10"/>
  <c r="C507" i="10"/>
  <c r="H477" i="4"/>
  <c r="C476" i="4"/>
  <c r="S166" i="4"/>
  <c r="D166" i="4"/>
  <c r="K166" i="4"/>
  <c r="G166" i="4"/>
  <c r="Q477" i="4"/>
  <c r="J478" i="4"/>
  <c r="Q502" i="10" l="1"/>
  <c r="J503" i="10"/>
  <c r="C508" i="10"/>
  <c r="H509" i="10"/>
  <c r="C175" i="10"/>
  <c r="F175" i="10" s="1"/>
  <c r="B175" i="10"/>
  <c r="R166" i="4"/>
  <c r="E166" i="4"/>
  <c r="J479" i="4"/>
  <c r="Q478" i="4"/>
  <c r="H478" i="4"/>
  <c r="C477" i="4"/>
  <c r="J504" i="10" l="1"/>
  <c r="Q503" i="10"/>
  <c r="H510" i="10"/>
  <c r="C509" i="10"/>
  <c r="S175" i="10"/>
  <c r="K175" i="10"/>
  <c r="D175" i="10"/>
  <c r="G175" i="10"/>
  <c r="Q479" i="4"/>
  <c r="J480" i="4"/>
  <c r="H479" i="4"/>
  <c r="C478" i="4"/>
  <c r="C167" i="4"/>
  <c r="F167" i="4" s="1"/>
  <c r="B167" i="4"/>
  <c r="Q504" i="10" l="1"/>
  <c r="J505" i="10"/>
  <c r="H511" i="10"/>
  <c r="C510" i="10"/>
  <c r="R175" i="10"/>
  <c r="E175" i="10"/>
  <c r="D167" i="4"/>
  <c r="K167" i="4"/>
  <c r="S167" i="4"/>
  <c r="G167" i="4"/>
  <c r="C479" i="4"/>
  <c r="H480" i="4"/>
  <c r="J481" i="4"/>
  <c r="Q480" i="4"/>
  <c r="J506" i="10" l="1"/>
  <c r="Q505" i="10"/>
  <c r="C176" i="10"/>
  <c r="F176" i="10" s="1"/>
  <c r="B176" i="10"/>
  <c r="H512" i="10"/>
  <c r="C511" i="10"/>
  <c r="J482" i="4"/>
  <c r="Q481" i="4"/>
  <c r="H481" i="4"/>
  <c r="C480" i="4"/>
  <c r="R167" i="4"/>
  <c r="E167" i="4"/>
  <c r="Q506" i="10" l="1"/>
  <c r="J507" i="10"/>
  <c r="H513" i="10"/>
  <c r="C512" i="10"/>
  <c r="D176" i="10"/>
  <c r="S176" i="10"/>
  <c r="K176" i="10"/>
  <c r="G176" i="10"/>
  <c r="C168" i="4"/>
  <c r="F168" i="4" s="1"/>
  <c r="B168" i="4"/>
  <c r="H482" i="4"/>
  <c r="C481" i="4"/>
  <c r="Q482" i="4"/>
  <c r="J483" i="4"/>
  <c r="Q507" i="10" l="1"/>
  <c r="J508" i="10"/>
  <c r="R176" i="10"/>
  <c r="E176" i="10"/>
  <c r="C513" i="10"/>
  <c r="H514" i="10"/>
  <c r="J484" i="4"/>
  <c r="Q483" i="4"/>
  <c r="S168" i="4"/>
  <c r="D168" i="4"/>
  <c r="K168" i="4"/>
  <c r="G168" i="4"/>
  <c r="H483" i="4"/>
  <c r="C482" i="4"/>
  <c r="Q508" i="10" l="1"/>
  <c r="J509" i="10"/>
  <c r="H515" i="10"/>
  <c r="C514" i="10"/>
  <c r="C177" i="10"/>
  <c r="F177" i="10" s="1"/>
  <c r="B177" i="10"/>
  <c r="R168" i="4"/>
  <c r="E168" i="4"/>
  <c r="H484" i="4"/>
  <c r="C483" i="4"/>
  <c r="J485" i="4"/>
  <c r="Q484" i="4"/>
  <c r="Q509" i="10" l="1"/>
  <c r="J510" i="10"/>
  <c r="D177" i="10"/>
  <c r="S177" i="10"/>
  <c r="K177" i="10"/>
  <c r="G177" i="10"/>
  <c r="H516" i="10"/>
  <c r="C515" i="10"/>
  <c r="Q485" i="4"/>
  <c r="J486" i="4"/>
  <c r="H485" i="4"/>
  <c r="C484" i="4"/>
  <c r="C169" i="4"/>
  <c r="F169" i="4" s="1"/>
  <c r="B169" i="4"/>
  <c r="J511" i="10" l="1"/>
  <c r="Q510" i="10"/>
  <c r="C516" i="10"/>
  <c r="H517" i="10"/>
  <c r="R177" i="10"/>
  <c r="E177" i="10"/>
  <c r="K169" i="4"/>
  <c r="D169" i="4"/>
  <c r="S169" i="4"/>
  <c r="G169" i="4"/>
  <c r="H486" i="4"/>
  <c r="C485" i="4"/>
  <c r="J487" i="4"/>
  <c r="Q486" i="4"/>
  <c r="Q511" i="10" l="1"/>
  <c r="J512" i="10"/>
  <c r="C178" i="10"/>
  <c r="F178" i="10" s="1"/>
  <c r="B178" i="10"/>
  <c r="H518" i="10"/>
  <c r="C517" i="10"/>
  <c r="Q487" i="4"/>
  <c r="J488" i="4"/>
  <c r="H487" i="4"/>
  <c r="C486" i="4"/>
  <c r="R169" i="4"/>
  <c r="E169" i="4"/>
  <c r="Q512" i="10" l="1"/>
  <c r="J513" i="10"/>
  <c r="H519" i="10"/>
  <c r="C518" i="10"/>
  <c r="D178" i="10"/>
  <c r="K178" i="10"/>
  <c r="S178" i="10"/>
  <c r="G178" i="10"/>
  <c r="C170" i="4"/>
  <c r="F170" i="4" s="1"/>
  <c r="B170" i="4"/>
  <c r="H488" i="4"/>
  <c r="C487" i="4"/>
  <c r="J489" i="4"/>
  <c r="Q488" i="4"/>
  <c r="J514" i="10" l="1"/>
  <c r="Q513" i="10"/>
  <c r="H520" i="10"/>
  <c r="C519" i="10"/>
  <c r="R178" i="10"/>
  <c r="E178" i="10"/>
  <c r="J490" i="4"/>
  <c r="Q489" i="4"/>
  <c r="S170" i="4"/>
  <c r="D170" i="4"/>
  <c r="K170" i="4"/>
  <c r="G170" i="4"/>
  <c r="H489" i="4"/>
  <c r="C488" i="4"/>
  <c r="J515" i="10" l="1"/>
  <c r="Q514" i="10"/>
  <c r="C179" i="10"/>
  <c r="F179" i="10" s="1"/>
  <c r="B179" i="10"/>
  <c r="H521" i="10"/>
  <c r="C520" i="10"/>
  <c r="H490" i="4"/>
  <c r="C489" i="4"/>
  <c r="R170" i="4"/>
  <c r="E170" i="4"/>
  <c r="Q490" i="4"/>
  <c r="J491" i="4"/>
  <c r="Q515" i="10" l="1"/>
  <c r="J516" i="10"/>
  <c r="H522" i="10"/>
  <c r="C521" i="10"/>
  <c r="K179" i="10"/>
  <c r="S179" i="10"/>
  <c r="D179" i="10"/>
  <c r="G179" i="10"/>
  <c r="J492" i="4"/>
  <c r="Q491" i="4"/>
  <c r="C171" i="4"/>
  <c r="F171" i="4" s="1"/>
  <c r="B171" i="4"/>
  <c r="H491" i="4"/>
  <c r="C490" i="4"/>
  <c r="Q516" i="10" l="1"/>
  <c r="J517" i="10"/>
  <c r="R179" i="10"/>
  <c r="E179" i="10"/>
  <c r="H523" i="10"/>
  <c r="C522" i="10"/>
  <c r="S171" i="4"/>
  <c r="K171" i="4"/>
  <c r="D171" i="4"/>
  <c r="G171" i="4"/>
  <c r="H492" i="4"/>
  <c r="C491" i="4"/>
  <c r="J493" i="4"/>
  <c r="Q492" i="4"/>
  <c r="Q517" i="10" l="1"/>
  <c r="J518" i="10"/>
  <c r="H524" i="10"/>
  <c r="C523" i="10"/>
  <c r="C180" i="10"/>
  <c r="F180" i="10" s="1"/>
  <c r="B180" i="10"/>
  <c r="Q493" i="4"/>
  <c r="J494" i="4"/>
  <c r="H493" i="4"/>
  <c r="C492" i="4"/>
  <c r="R171" i="4"/>
  <c r="E171" i="4"/>
  <c r="Q518" i="10" l="1"/>
  <c r="J519" i="10"/>
  <c r="S180" i="10"/>
  <c r="K180" i="10"/>
  <c r="D180" i="10"/>
  <c r="G180" i="10"/>
  <c r="H525" i="10"/>
  <c r="C524" i="10"/>
  <c r="H494" i="4"/>
  <c r="C493" i="4"/>
  <c r="C172" i="4"/>
  <c r="F172" i="4" s="1"/>
  <c r="B172" i="4"/>
  <c r="J495" i="4"/>
  <c r="Q494" i="4"/>
  <c r="J520" i="10" l="1"/>
  <c r="Q519" i="10"/>
  <c r="H526" i="10"/>
  <c r="C525" i="10"/>
  <c r="R180" i="10"/>
  <c r="E180" i="10"/>
  <c r="H495" i="4"/>
  <c r="C494" i="4"/>
  <c r="Q495" i="4"/>
  <c r="J496" i="4"/>
  <c r="D172" i="4"/>
  <c r="K172" i="4"/>
  <c r="S172" i="4"/>
  <c r="G172" i="4"/>
  <c r="J521" i="10" l="1"/>
  <c r="Q520" i="10"/>
  <c r="C181" i="10"/>
  <c r="F181" i="10" s="1"/>
  <c r="B181" i="10"/>
  <c r="H527" i="10"/>
  <c r="C526" i="10"/>
  <c r="J497" i="4"/>
  <c r="Q496" i="4"/>
  <c r="R172" i="4"/>
  <c r="E172" i="4"/>
  <c r="H496" i="4"/>
  <c r="C495" i="4"/>
  <c r="J522" i="10" l="1"/>
  <c r="Q521" i="10"/>
  <c r="H528" i="10"/>
  <c r="C527" i="10"/>
  <c r="S181" i="10"/>
  <c r="K181" i="10"/>
  <c r="D181" i="10"/>
  <c r="G181" i="10"/>
  <c r="J498" i="4"/>
  <c r="Q497" i="4"/>
  <c r="H497" i="4"/>
  <c r="C496" i="4"/>
  <c r="C173" i="4"/>
  <c r="F173" i="4" s="1"/>
  <c r="B173" i="4"/>
  <c r="Q522" i="10" l="1"/>
  <c r="J523" i="10"/>
  <c r="R181" i="10"/>
  <c r="E181" i="10"/>
  <c r="H529" i="10"/>
  <c r="C528" i="10"/>
  <c r="S173" i="4"/>
  <c r="D173" i="4"/>
  <c r="K173" i="4"/>
  <c r="G173" i="4"/>
  <c r="H498" i="4"/>
  <c r="C497" i="4"/>
  <c r="Q498" i="4"/>
  <c r="J499" i="4"/>
  <c r="Q523" i="10" l="1"/>
  <c r="J524" i="10"/>
  <c r="C529" i="10"/>
  <c r="H530" i="10"/>
  <c r="C182" i="10"/>
  <c r="F182" i="10" s="1"/>
  <c r="B182" i="10"/>
  <c r="H499" i="4"/>
  <c r="C498" i="4"/>
  <c r="R173" i="4"/>
  <c r="E173" i="4"/>
  <c r="J500" i="4"/>
  <c r="Q499" i="4"/>
  <c r="Q524" i="10" l="1"/>
  <c r="J525" i="10"/>
  <c r="H531" i="10"/>
  <c r="C530" i="10"/>
  <c r="D182" i="10"/>
  <c r="S182" i="10"/>
  <c r="K182" i="10"/>
  <c r="G182" i="10"/>
  <c r="J501" i="4"/>
  <c r="Q500" i="4"/>
  <c r="C174" i="4"/>
  <c r="F174" i="4" s="1"/>
  <c r="B174" i="4"/>
  <c r="H500" i="4"/>
  <c r="C499" i="4"/>
  <c r="J526" i="10" l="1"/>
  <c r="Q525" i="10"/>
  <c r="R182" i="10"/>
  <c r="E182" i="10"/>
  <c r="H532" i="10"/>
  <c r="C531" i="10"/>
  <c r="S174" i="4"/>
  <c r="D174" i="4"/>
  <c r="K174" i="4"/>
  <c r="G174" i="4"/>
  <c r="H501" i="4"/>
  <c r="C500" i="4"/>
  <c r="Q501" i="4"/>
  <c r="J502" i="4"/>
  <c r="Q526" i="10" l="1"/>
  <c r="J527" i="10"/>
  <c r="H533" i="10"/>
  <c r="C532" i="10"/>
  <c r="C183" i="10"/>
  <c r="F183" i="10" s="1"/>
  <c r="B183" i="10"/>
  <c r="R174" i="4"/>
  <c r="E174" i="4"/>
  <c r="H502" i="4"/>
  <c r="C501" i="4"/>
  <c r="J503" i="4"/>
  <c r="Q502" i="4"/>
  <c r="Q527" i="10" l="1"/>
  <c r="J528" i="10"/>
  <c r="D183" i="10"/>
  <c r="K183" i="10"/>
  <c r="S183" i="10"/>
  <c r="G183" i="10"/>
  <c r="H534" i="10"/>
  <c r="C533" i="10"/>
  <c r="Q503" i="4"/>
  <c r="J504" i="4"/>
  <c r="H503" i="4"/>
  <c r="C502" i="4"/>
  <c r="C175" i="4"/>
  <c r="F175" i="4" s="1"/>
  <c r="B175" i="4"/>
  <c r="J529" i="10" l="1"/>
  <c r="Q528" i="10"/>
  <c r="C534" i="10"/>
  <c r="H535" i="10"/>
  <c r="R183" i="10"/>
  <c r="E183" i="10"/>
  <c r="S175" i="4"/>
  <c r="D175" i="4"/>
  <c r="K175" i="4"/>
  <c r="G175" i="4"/>
  <c r="H504" i="4"/>
  <c r="C503" i="4"/>
  <c r="J505" i="4"/>
  <c r="Q504" i="4"/>
  <c r="Q529" i="10" l="1"/>
  <c r="J530" i="10"/>
  <c r="H536" i="10"/>
  <c r="C535" i="10"/>
  <c r="C184" i="10"/>
  <c r="F184" i="10" s="1"/>
  <c r="B184" i="10"/>
  <c r="J506" i="4"/>
  <c r="Q505" i="4"/>
  <c r="H505" i="4"/>
  <c r="C504" i="4"/>
  <c r="R175" i="4"/>
  <c r="E175" i="4"/>
  <c r="J531" i="10" l="1"/>
  <c r="Q530" i="10"/>
  <c r="K184" i="10"/>
  <c r="D184" i="10"/>
  <c r="S184" i="10"/>
  <c r="G184" i="10"/>
  <c r="H537" i="10"/>
  <c r="C536" i="10"/>
  <c r="C176" i="4"/>
  <c r="F176" i="4" s="1"/>
  <c r="B176" i="4"/>
  <c r="H506" i="4"/>
  <c r="C505" i="4"/>
  <c r="Q506" i="4"/>
  <c r="J507" i="4"/>
  <c r="J532" i="10" l="1"/>
  <c r="Q531" i="10"/>
  <c r="H538" i="10"/>
  <c r="C537" i="10"/>
  <c r="R184" i="10"/>
  <c r="E184" i="10"/>
  <c r="K176" i="4"/>
  <c r="D176" i="4"/>
  <c r="S176" i="4"/>
  <c r="G176" i="4"/>
  <c r="J508" i="4"/>
  <c r="Q507" i="4"/>
  <c r="H507" i="4"/>
  <c r="C506" i="4"/>
  <c r="Q532" i="10" l="1"/>
  <c r="J533" i="10"/>
  <c r="C185" i="10"/>
  <c r="F185" i="10" s="1"/>
  <c r="B185" i="10"/>
  <c r="H539" i="10"/>
  <c r="C538" i="10"/>
  <c r="J509" i="4"/>
  <c r="Q508" i="4"/>
  <c r="H508" i="4"/>
  <c r="C507" i="4"/>
  <c r="R176" i="4"/>
  <c r="E176" i="4"/>
  <c r="Q533" i="10" l="1"/>
  <c r="J534" i="10"/>
  <c r="C539" i="10"/>
  <c r="H540" i="10"/>
  <c r="S185" i="10"/>
  <c r="K185" i="10"/>
  <c r="D185" i="10"/>
  <c r="G185" i="10"/>
  <c r="C177" i="4"/>
  <c r="F177" i="4" s="1"/>
  <c r="B177" i="4"/>
  <c r="H509" i="4"/>
  <c r="C508" i="4"/>
  <c r="Q509" i="4"/>
  <c r="J510" i="4"/>
  <c r="Q534" i="10" l="1"/>
  <c r="J535" i="10"/>
  <c r="R185" i="10"/>
  <c r="E185" i="10"/>
  <c r="H541" i="10"/>
  <c r="C540" i="10"/>
  <c r="J511" i="4"/>
  <c r="Q510" i="4"/>
  <c r="S177" i="4"/>
  <c r="D177" i="4"/>
  <c r="K177" i="4"/>
  <c r="G177" i="4"/>
  <c r="H510" i="4"/>
  <c r="C509" i="4"/>
  <c r="Q535" i="10" l="1"/>
  <c r="J536" i="10"/>
  <c r="H542" i="10"/>
  <c r="C541" i="10"/>
  <c r="C186" i="10"/>
  <c r="F186" i="10" s="1"/>
  <c r="B186" i="10"/>
  <c r="H511" i="4"/>
  <c r="C510" i="4"/>
  <c r="R177" i="4"/>
  <c r="E177" i="4"/>
  <c r="Q511" i="4"/>
  <c r="J512" i="4"/>
  <c r="Q536" i="10" l="1"/>
  <c r="J537" i="10"/>
  <c r="D186" i="10"/>
  <c r="S186" i="10"/>
  <c r="K186" i="10"/>
  <c r="G186" i="10"/>
  <c r="H543" i="10"/>
  <c r="C542" i="10"/>
  <c r="J513" i="4"/>
  <c r="Q512" i="4"/>
  <c r="C178" i="4"/>
  <c r="F178" i="4" s="1"/>
  <c r="B178" i="4"/>
  <c r="H512" i="4"/>
  <c r="C511" i="4"/>
  <c r="Q537" i="10" l="1"/>
  <c r="J538" i="10"/>
  <c r="H544" i="10"/>
  <c r="C543" i="10"/>
  <c r="R186" i="10"/>
  <c r="E186" i="10"/>
  <c r="H513" i="4"/>
  <c r="C512" i="4"/>
  <c r="S178" i="4"/>
  <c r="D178" i="4"/>
  <c r="K178" i="4"/>
  <c r="G178" i="4"/>
  <c r="J514" i="4"/>
  <c r="Q513" i="4"/>
  <c r="Q538" i="10" l="1"/>
  <c r="J539" i="10"/>
  <c r="C187" i="10"/>
  <c r="F187" i="10" s="1"/>
  <c r="B187" i="10"/>
  <c r="H545" i="10"/>
  <c r="C544" i="10"/>
  <c r="H514" i="4"/>
  <c r="C513" i="4"/>
  <c r="R178" i="4"/>
  <c r="E178" i="4"/>
  <c r="Q514" i="4"/>
  <c r="J515" i="4"/>
  <c r="J540" i="10" l="1"/>
  <c r="Q539" i="10"/>
  <c r="H546" i="10"/>
  <c r="C545" i="10"/>
  <c r="D187" i="10"/>
  <c r="S187" i="10"/>
  <c r="K187" i="10"/>
  <c r="G187" i="10"/>
  <c r="C179" i="4"/>
  <c r="F179" i="4" s="1"/>
  <c r="B179" i="4"/>
  <c r="J516" i="4"/>
  <c r="Q515" i="4"/>
  <c r="H515" i="4"/>
  <c r="C514" i="4"/>
  <c r="Q540" i="10" l="1"/>
  <c r="J541" i="10"/>
  <c r="H547" i="10"/>
  <c r="C546" i="10"/>
  <c r="R187" i="10"/>
  <c r="E187" i="10"/>
  <c r="H516" i="4"/>
  <c r="C515" i="4"/>
  <c r="D179" i="4"/>
  <c r="K179" i="4"/>
  <c r="S179" i="4"/>
  <c r="G179" i="4"/>
  <c r="J517" i="4"/>
  <c r="Q516" i="4"/>
  <c r="J542" i="10" l="1"/>
  <c r="Q541" i="10"/>
  <c r="C188" i="10"/>
  <c r="F188" i="10" s="1"/>
  <c r="B188" i="10"/>
  <c r="H548" i="10"/>
  <c r="C547" i="10"/>
  <c r="Q517" i="4"/>
  <c r="J518" i="4"/>
  <c r="R179" i="4"/>
  <c r="E179" i="4"/>
  <c r="H517" i="4"/>
  <c r="C516" i="4"/>
  <c r="J543" i="10" l="1"/>
  <c r="Q542" i="10"/>
  <c r="K188" i="10"/>
  <c r="D188" i="10"/>
  <c r="S188" i="10"/>
  <c r="G188" i="10"/>
  <c r="H549" i="10"/>
  <c r="C548" i="10"/>
  <c r="H518" i="4"/>
  <c r="C517" i="4"/>
  <c r="C180" i="4"/>
  <c r="F180" i="4" s="1"/>
  <c r="B180" i="4"/>
  <c r="J519" i="4"/>
  <c r="Q518" i="4"/>
  <c r="Q543" i="10" l="1"/>
  <c r="J544" i="10"/>
  <c r="H550" i="10"/>
  <c r="C549" i="10"/>
  <c r="R188" i="10"/>
  <c r="E188" i="10"/>
  <c r="Q519" i="4"/>
  <c r="J520" i="4"/>
  <c r="K180" i="4"/>
  <c r="D180" i="4"/>
  <c r="S180" i="4"/>
  <c r="G180" i="4"/>
  <c r="H519" i="4"/>
  <c r="C518" i="4"/>
  <c r="Q544" i="10" l="1"/>
  <c r="J545" i="10"/>
  <c r="C189" i="10"/>
  <c r="F189" i="10" s="1"/>
  <c r="B189" i="10"/>
  <c r="H551" i="10"/>
  <c r="C550" i="10"/>
  <c r="H520" i="4"/>
  <c r="C519" i="4"/>
  <c r="R180" i="4"/>
  <c r="E180" i="4"/>
  <c r="J521" i="4"/>
  <c r="Q520" i="4"/>
  <c r="J546" i="10" l="1"/>
  <c r="Q545" i="10"/>
  <c r="H552" i="10"/>
  <c r="C551" i="10"/>
  <c r="S189" i="10"/>
  <c r="K189" i="10"/>
  <c r="D189" i="10"/>
  <c r="G189" i="10"/>
  <c r="C181" i="4"/>
  <c r="F181" i="4" s="1"/>
  <c r="B181" i="4"/>
  <c r="J522" i="4"/>
  <c r="Q521" i="4"/>
  <c r="H521" i="4"/>
  <c r="C520" i="4"/>
  <c r="Q546" i="10" l="1"/>
  <c r="J547" i="10"/>
  <c r="H553" i="10"/>
  <c r="C552" i="10"/>
  <c r="R189" i="10"/>
  <c r="E189" i="10"/>
  <c r="H522" i="4"/>
  <c r="C521" i="4"/>
  <c r="Q522" i="4"/>
  <c r="J523" i="4"/>
  <c r="S181" i="4"/>
  <c r="D181" i="4"/>
  <c r="K181" i="4"/>
  <c r="G181" i="4"/>
  <c r="Q547" i="10" l="1"/>
  <c r="J548" i="10"/>
  <c r="C190" i="10"/>
  <c r="F190" i="10" s="1"/>
  <c r="B190" i="10"/>
  <c r="C553" i="10"/>
  <c r="H554" i="10"/>
  <c r="J524" i="4"/>
  <c r="Q523" i="4"/>
  <c r="R181" i="4"/>
  <c r="E181" i="4"/>
  <c r="H523" i="4"/>
  <c r="C522" i="4"/>
  <c r="Q548" i="10" l="1"/>
  <c r="J549" i="10"/>
  <c r="H555" i="10"/>
  <c r="C554" i="10"/>
  <c r="S190" i="10"/>
  <c r="K190" i="10"/>
  <c r="D190" i="10"/>
  <c r="G190" i="10"/>
  <c r="J525" i="4"/>
  <c r="Q524" i="4"/>
  <c r="H524" i="4"/>
  <c r="C523" i="4"/>
  <c r="C182" i="4"/>
  <c r="F182" i="4" s="1"/>
  <c r="B182" i="4"/>
  <c r="J550" i="10" l="1"/>
  <c r="Q549" i="10"/>
  <c r="R190" i="10"/>
  <c r="E190" i="10"/>
  <c r="H556" i="10"/>
  <c r="C555" i="10"/>
  <c r="S182" i="4"/>
  <c r="D182" i="4"/>
  <c r="K182" i="4"/>
  <c r="G182" i="4"/>
  <c r="H525" i="4"/>
  <c r="C524" i="4"/>
  <c r="Q525" i="4"/>
  <c r="J526" i="4"/>
  <c r="Q550" i="10" l="1"/>
  <c r="J551" i="10"/>
  <c r="H557" i="10"/>
  <c r="C556" i="10"/>
  <c r="C191" i="10"/>
  <c r="F191" i="10" s="1"/>
  <c r="B191" i="10"/>
  <c r="H526" i="4"/>
  <c r="C525" i="4"/>
  <c r="R182" i="4"/>
  <c r="E182" i="4"/>
  <c r="J527" i="4"/>
  <c r="Q526" i="4"/>
  <c r="Q551" i="10" l="1"/>
  <c r="J552" i="10"/>
  <c r="D191" i="10"/>
  <c r="S191" i="10"/>
  <c r="K191" i="10"/>
  <c r="G191" i="10"/>
  <c r="H558" i="10"/>
  <c r="C557" i="10"/>
  <c r="Q527" i="4"/>
  <c r="J528" i="4"/>
  <c r="C183" i="4"/>
  <c r="F183" i="4" s="1"/>
  <c r="B183" i="4"/>
  <c r="H527" i="4"/>
  <c r="C526" i="4"/>
  <c r="J553" i="10" l="1"/>
  <c r="Q552" i="10"/>
  <c r="H559" i="10"/>
  <c r="C558" i="10"/>
  <c r="R191" i="10"/>
  <c r="E191" i="10"/>
  <c r="H528" i="4"/>
  <c r="C527" i="4"/>
  <c r="J529" i="4"/>
  <c r="Q528" i="4"/>
  <c r="D183" i="4"/>
  <c r="K183" i="4"/>
  <c r="S183" i="4"/>
  <c r="G183" i="4"/>
  <c r="Q553" i="10" l="1"/>
  <c r="J554" i="10"/>
  <c r="C192" i="10"/>
  <c r="F192" i="10" s="1"/>
  <c r="B192" i="10"/>
  <c r="H560" i="10"/>
  <c r="C559" i="10"/>
  <c r="J530" i="4"/>
  <c r="Q529" i="4"/>
  <c r="R183" i="4"/>
  <c r="E183" i="4"/>
  <c r="H529" i="4"/>
  <c r="C528" i="4"/>
  <c r="Q554" i="10" l="1"/>
  <c r="J555" i="10"/>
  <c r="H561" i="10"/>
  <c r="C560" i="10"/>
  <c r="D192" i="10"/>
  <c r="S192" i="10"/>
  <c r="K192" i="10"/>
  <c r="G192" i="10"/>
  <c r="H530" i="4"/>
  <c r="C529" i="4"/>
  <c r="C184" i="4"/>
  <c r="F184" i="4" s="1"/>
  <c r="B184" i="4"/>
  <c r="Q530" i="4"/>
  <c r="J531" i="4"/>
  <c r="J556" i="10" l="1"/>
  <c r="Q555" i="10"/>
  <c r="R192" i="10"/>
  <c r="E192" i="10"/>
  <c r="H562" i="10"/>
  <c r="C561" i="10"/>
  <c r="J532" i="4"/>
  <c r="Q531" i="4"/>
  <c r="K184" i="4"/>
  <c r="D184" i="4"/>
  <c r="S184" i="4"/>
  <c r="G184" i="4"/>
  <c r="H531" i="4"/>
  <c r="C530" i="4"/>
  <c r="Q556" i="10" l="1"/>
  <c r="J557" i="10"/>
  <c r="H563" i="10"/>
  <c r="C562" i="10"/>
  <c r="C193" i="10"/>
  <c r="F193" i="10" s="1"/>
  <c r="B193" i="10"/>
  <c r="H532" i="4"/>
  <c r="C531" i="4"/>
  <c r="R184" i="4"/>
  <c r="E184" i="4"/>
  <c r="J533" i="4"/>
  <c r="Q532" i="4"/>
  <c r="Q557" i="10" l="1"/>
  <c r="J558" i="10"/>
  <c r="S193" i="10"/>
  <c r="K193" i="10"/>
  <c r="D193" i="10"/>
  <c r="G193" i="10"/>
  <c r="H564" i="10"/>
  <c r="C563" i="10"/>
  <c r="Q533" i="4"/>
  <c r="J534" i="4"/>
  <c r="C185" i="4"/>
  <c r="F185" i="4" s="1"/>
  <c r="B185" i="4"/>
  <c r="H533" i="4"/>
  <c r="C532" i="4"/>
  <c r="Q558" i="10" l="1"/>
  <c r="J559" i="10"/>
  <c r="H565" i="10"/>
  <c r="C564" i="10"/>
  <c r="R193" i="10"/>
  <c r="E193" i="10"/>
  <c r="S185" i="4"/>
  <c r="D185" i="4"/>
  <c r="K185" i="4"/>
  <c r="G185" i="4"/>
  <c r="J535" i="4"/>
  <c r="Q534" i="4"/>
  <c r="H534" i="4"/>
  <c r="C533" i="4"/>
  <c r="J560" i="10" l="1"/>
  <c r="Q559" i="10"/>
  <c r="C194" i="10"/>
  <c r="F194" i="10" s="1"/>
  <c r="B194" i="10"/>
  <c r="H566" i="10"/>
  <c r="C565" i="10"/>
  <c r="H535" i="4"/>
  <c r="C534" i="4"/>
  <c r="Q535" i="4"/>
  <c r="J536" i="4"/>
  <c r="R185" i="4"/>
  <c r="E185" i="4"/>
  <c r="Q560" i="10" l="1"/>
  <c r="J561" i="10"/>
  <c r="H567" i="10"/>
  <c r="C566" i="10"/>
  <c r="S194" i="10"/>
  <c r="K194" i="10"/>
  <c r="D194" i="10"/>
  <c r="G194" i="10"/>
  <c r="C186" i="4"/>
  <c r="F186" i="4" s="1"/>
  <c r="B186" i="4"/>
  <c r="J537" i="4"/>
  <c r="Q536" i="4"/>
  <c r="H536" i="4"/>
  <c r="C535" i="4"/>
  <c r="Q561" i="10" l="1"/>
  <c r="J562" i="10"/>
  <c r="R194" i="10"/>
  <c r="E194" i="10"/>
  <c r="H568" i="10"/>
  <c r="C567" i="10"/>
  <c r="J538" i="4"/>
  <c r="Q537" i="4"/>
  <c r="H537" i="4"/>
  <c r="C536" i="4"/>
  <c r="S186" i="4"/>
  <c r="D186" i="4"/>
  <c r="K186" i="4"/>
  <c r="G186" i="4"/>
  <c r="Q562" i="10" l="1"/>
  <c r="J563" i="10"/>
  <c r="H569" i="10"/>
  <c r="C568" i="10"/>
  <c r="C195" i="10"/>
  <c r="F195" i="10" s="1"/>
  <c r="B195" i="10"/>
  <c r="R186" i="4"/>
  <c r="E186" i="4"/>
  <c r="H538" i="4"/>
  <c r="C537" i="4"/>
  <c r="Q538" i="4"/>
  <c r="J539" i="4"/>
  <c r="J564" i="10" l="1"/>
  <c r="Q563" i="10"/>
  <c r="K195" i="10"/>
  <c r="D195" i="10"/>
  <c r="S195" i="10"/>
  <c r="G195" i="10"/>
  <c r="H570" i="10"/>
  <c r="C569" i="10"/>
  <c r="J540" i="4"/>
  <c r="Q539" i="4"/>
  <c r="H539" i="4"/>
  <c r="C538" i="4"/>
  <c r="C187" i="4"/>
  <c r="F187" i="4" s="1"/>
  <c r="B187" i="4"/>
  <c r="Q564" i="10" l="1"/>
  <c r="J565" i="10"/>
  <c r="H571" i="10"/>
  <c r="C570" i="10"/>
  <c r="R195" i="10"/>
  <c r="E195" i="10"/>
  <c r="D187" i="4"/>
  <c r="K187" i="4"/>
  <c r="S187" i="4"/>
  <c r="G187" i="4"/>
  <c r="H540" i="4"/>
  <c r="C539" i="4"/>
  <c r="J541" i="4"/>
  <c r="Q540" i="4"/>
  <c r="Q565" i="10" l="1"/>
  <c r="J566" i="10"/>
  <c r="C196" i="10"/>
  <c r="F196" i="10" s="1"/>
  <c r="B196" i="10"/>
  <c r="H572" i="10"/>
  <c r="C571" i="10"/>
  <c r="Q541" i="4"/>
  <c r="J542" i="4"/>
  <c r="H541" i="4"/>
  <c r="C540" i="4"/>
  <c r="R187" i="4"/>
  <c r="E187" i="4"/>
  <c r="J567" i="10" l="1"/>
  <c r="Q566" i="10"/>
  <c r="D196" i="10"/>
  <c r="S196" i="10"/>
  <c r="K196" i="10"/>
  <c r="G196" i="10"/>
  <c r="H573" i="10"/>
  <c r="C572" i="10"/>
  <c r="H542" i="4"/>
  <c r="C541" i="4"/>
  <c r="C188" i="4"/>
  <c r="F188" i="4" s="1"/>
  <c r="B188" i="4"/>
  <c r="J543" i="4"/>
  <c r="Q542" i="4"/>
  <c r="Q567" i="10" l="1"/>
  <c r="J568" i="10"/>
  <c r="H574" i="10"/>
  <c r="C573" i="10"/>
  <c r="R196" i="10"/>
  <c r="E196" i="10"/>
  <c r="Q543" i="4"/>
  <c r="J544" i="4"/>
  <c r="K188" i="4"/>
  <c r="D188" i="4"/>
  <c r="S188" i="4"/>
  <c r="G188" i="4"/>
  <c r="H543" i="4"/>
  <c r="C542" i="4"/>
  <c r="Q568" i="10" l="1"/>
  <c r="J569" i="10"/>
  <c r="C197" i="10"/>
  <c r="F197" i="10" s="1"/>
  <c r="B197" i="10"/>
  <c r="H575" i="10"/>
  <c r="C574" i="10"/>
  <c r="R188" i="4"/>
  <c r="E188" i="4"/>
  <c r="H544" i="4"/>
  <c r="C543" i="4"/>
  <c r="J545" i="4"/>
  <c r="Q544" i="4"/>
  <c r="J570" i="10" l="1"/>
  <c r="Q569" i="10"/>
  <c r="S197" i="10"/>
  <c r="K197" i="10"/>
  <c r="D197" i="10"/>
  <c r="G197" i="10"/>
  <c r="H576" i="10"/>
  <c r="C575" i="10"/>
  <c r="J546" i="4"/>
  <c r="Q545" i="4"/>
  <c r="H545" i="4"/>
  <c r="C544" i="4"/>
  <c r="C189" i="4"/>
  <c r="F189" i="4" s="1"/>
  <c r="B189" i="4"/>
  <c r="Q570" i="10" l="1"/>
  <c r="J571" i="10"/>
  <c r="H577" i="10"/>
  <c r="C576" i="10"/>
  <c r="R197" i="10"/>
  <c r="E197" i="10"/>
  <c r="S189" i="4"/>
  <c r="D189" i="4"/>
  <c r="K189" i="4"/>
  <c r="G189" i="4"/>
  <c r="H546" i="4"/>
  <c r="C545" i="4"/>
  <c r="Q546" i="4"/>
  <c r="J547" i="4"/>
  <c r="Q571" i="10" l="1"/>
  <c r="J572" i="10"/>
  <c r="C198" i="10"/>
  <c r="F198" i="10" s="1"/>
  <c r="B198" i="10"/>
  <c r="H578" i="10"/>
  <c r="C577" i="10"/>
  <c r="R189" i="4"/>
  <c r="E189" i="4"/>
  <c r="H547" i="4"/>
  <c r="C546" i="4"/>
  <c r="J548" i="4"/>
  <c r="Q547" i="4"/>
  <c r="Q572" i="10" l="1"/>
  <c r="J573" i="10"/>
  <c r="S198" i="10"/>
  <c r="K198" i="10"/>
  <c r="D198" i="10"/>
  <c r="G198" i="10"/>
  <c r="H579" i="10"/>
  <c r="C578" i="10"/>
  <c r="H548" i="4"/>
  <c r="C547" i="4"/>
  <c r="J549" i="4"/>
  <c r="Q548" i="4"/>
  <c r="C190" i="4"/>
  <c r="F190" i="4" s="1"/>
  <c r="B190" i="4"/>
  <c r="Q573" i="10" l="1"/>
  <c r="J574" i="10"/>
  <c r="H580" i="10"/>
  <c r="C579" i="10"/>
  <c r="R198" i="10"/>
  <c r="E198" i="10"/>
  <c r="S190" i="4"/>
  <c r="K190" i="4"/>
  <c r="D190" i="4"/>
  <c r="G190" i="4"/>
  <c r="Q549" i="4"/>
  <c r="J550" i="4"/>
  <c r="H549" i="4"/>
  <c r="C548" i="4"/>
  <c r="J575" i="10" l="1"/>
  <c r="Q574" i="10"/>
  <c r="C199" i="10"/>
  <c r="F199" i="10" s="1"/>
  <c r="B199" i="10"/>
  <c r="C580" i="10"/>
  <c r="H581" i="10"/>
  <c r="H550" i="4"/>
  <c r="C549" i="4"/>
  <c r="J551" i="4"/>
  <c r="Q550" i="4"/>
  <c r="R190" i="4"/>
  <c r="E190" i="4"/>
  <c r="J576" i="10" l="1"/>
  <c r="Q575" i="10"/>
  <c r="H582" i="10"/>
  <c r="C581" i="10"/>
  <c r="K199" i="10"/>
  <c r="D199" i="10"/>
  <c r="S199" i="10"/>
  <c r="G199" i="10"/>
  <c r="Q551" i="4"/>
  <c r="J552" i="4"/>
  <c r="C191" i="4"/>
  <c r="F191" i="4" s="1"/>
  <c r="B191" i="4"/>
  <c r="H551" i="4"/>
  <c r="C550" i="4"/>
  <c r="J577" i="10" l="1"/>
  <c r="Q576" i="10"/>
  <c r="R199" i="10"/>
  <c r="E199" i="10"/>
  <c r="H583" i="10"/>
  <c r="C582" i="10"/>
  <c r="H552" i="4"/>
  <c r="C551" i="4"/>
  <c r="J553" i="4"/>
  <c r="Q552" i="4"/>
  <c r="D191" i="4"/>
  <c r="K191" i="4"/>
  <c r="S191" i="4"/>
  <c r="G191" i="4"/>
  <c r="J578" i="10" l="1"/>
  <c r="Q577" i="10"/>
  <c r="C200" i="10"/>
  <c r="F200" i="10" s="1"/>
  <c r="B200" i="10"/>
  <c r="H584" i="10"/>
  <c r="C583" i="10"/>
  <c r="R191" i="4"/>
  <c r="E191" i="4"/>
  <c r="H553" i="4"/>
  <c r="C552" i="4"/>
  <c r="J554" i="4"/>
  <c r="Q553" i="4"/>
  <c r="Q578" i="10" l="1"/>
  <c r="J579" i="10"/>
  <c r="H585" i="10"/>
  <c r="C584" i="10"/>
  <c r="S200" i="10"/>
  <c r="K200" i="10"/>
  <c r="D200" i="10"/>
  <c r="G200" i="10"/>
  <c r="Q554" i="4"/>
  <c r="J555" i="4"/>
  <c r="H554" i="4"/>
  <c r="C553" i="4"/>
  <c r="C192" i="4"/>
  <c r="F192" i="4" s="1"/>
  <c r="B192" i="4"/>
  <c r="Q579" i="10" l="1"/>
  <c r="J580" i="10"/>
  <c r="R200" i="10"/>
  <c r="E200" i="10"/>
  <c r="H586" i="10"/>
  <c r="C585" i="10"/>
  <c r="H555" i="4"/>
  <c r="C554" i="4"/>
  <c r="J556" i="4"/>
  <c r="Q555" i="4"/>
  <c r="S192" i="4"/>
  <c r="D192" i="4"/>
  <c r="K192" i="4"/>
  <c r="G192" i="4"/>
  <c r="J581" i="10" l="1"/>
  <c r="Q580" i="10"/>
  <c r="H587" i="10"/>
  <c r="C586" i="10"/>
  <c r="C201" i="10"/>
  <c r="F201" i="10" s="1"/>
  <c r="B201" i="10"/>
  <c r="R192" i="4"/>
  <c r="E192" i="4"/>
  <c r="H556" i="4"/>
  <c r="C555" i="4"/>
  <c r="J557" i="4"/>
  <c r="Q556" i="4"/>
  <c r="Q581" i="10" l="1"/>
  <c r="J582" i="10"/>
  <c r="S201" i="10"/>
  <c r="K201" i="10"/>
  <c r="D201" i="10"/>
  <c r="G201" i="10"/>
  <c r="H588" i="10"/>
  <c r="C587" i="10"/>
  <c r="Q557" i="4"/>
  <c r="J558" i="4"/>
  <c r="H557" i="4"/>
  <c r="C556" i="4"/>
  <c r="C193" i="4"/>
  <c r="F193" i="4" s="1"/>
  <c r="B193" i="4"/>
  <c r="J583" i="10" l="1"/>
  <c r="Q582" i="10"/>
  <c r="H589" i="10"/>
  <c r="C588" i="10"/>
  <c r="R201" i="10"/>
  <c r="E201" i="10"/>
  <c r="S193" i="4"/>
  <c r="K193" i="4"/>
  <c r="D193" i="4"/>
  <c r="G193" i="4"/>
  <c r="H558" i="4"/>
  <c r="C557" i="4"/>
  <c r="J559" i="4"/>
  <c r="Q558" i="4"/>
  <c r="J584" i="10" l="1"/>
  <c r="Q583" i="10"/>
  <c r="C202" i="10"/>
  <c r="F202" i="10" s="1"/>
  <c r="B202" i="10"/>
  <c r="H590" i="10"/>
  <c r="C589" i="10"/>
  <c r="Q559" i="4"/>
  <c r="J560" i="4"/>
  <c r="H559" i="4"/>
  <c r="C558" i="4"/>
  <c r="R193" i="4"/>
  <c r="E193" i="4"/>
  <c r="J585" i="10" l="1"/>
  <c r="Q584" i="10"/>
  <c r="D202" i="10"/>
  <c r="S202" i="10"/>
  <c r="K202" i="10"/>
  <c r="G202" i="10"/>
  <c r="H591" i="10"/>
  <c r="C590" i="10"/>
  <c r="C194" i="4"/>
  <c r="F194" i="4" s="1"/>
  <c r="B194" i="4"/>
  <c r="J561" i="4"/>
  <c r="Q560" i="4"/>
  <c r="H560" i="4"/>
  <c r="C559" i="4"/>
  <c r="J586" i="10" l="1"/>
  <c r="Q585" i="10"/>
  <c r="H592" i="10"/>
  <c r="C591" i="10"/>
  <c r="R202" i="10"/>
  <c r="E202" i="10"/>
  <c r="Q561" i="4"/>
  <c r="J562" i="4"/>
  <c r="H561" i="4"/>
  <c r="C560" i="4"/>
  <c r="D194" i="4"/>
  <c r="K194" i="4"/>
  <c r="S194" i="4"/>
  <c r="G194" i="4"/>
  <c r="Q586" i="10" l="1"/>
  <c r="J587" i="10"/>
  <c r="C203" i="10"/>
  <c r="F203" i="10" s="1"/>
  <c r="B203" i="10"/>
  <c r="H593" i="10"/>
  <c r="C592" i="10"/>
  <c r="R194" i="4"/>
  <c r="E194" i="4"/>
  <c r="H562" i="4"/>
  <c r="C561" i="4"/>
  <c r="J563" i="4"/>
  <c r="Q562" i="4"/>
  <c r="J588" i="10" l="1"/>
  <c r="Q587" i="10"/>
  <c r="K203" i="10"/>
  <c r="D203" i="10"/>
  <c r="S203" i="10"/>
  <c r="G203" i="10"/>
  <c r="H594" i="10"/>
  <c r="C593" i="10"/>
  <c r="Q563" i="4"/>
  <c r="J564" i="4"/>
  <c r="H563" i="4"/>
  <c r="C562" i="4"/>
  <c r="C195" i="4"/>
  <c r="F195" i="4" s="1"/>
  <c r="B195" i="4"/>
  <c r="Q588" i="10" l="1"/>
  <c r="J589" i="10"/>
  <c r="H595" i="10"/>
  <c r="C594" i="10"/>
  <c r="R203" i="10"/>
  <c r="E203" i="10"/>
  <c r="S195" i="4"/>
  <c r="D195" i="4"/>
  <c r="K195" i="4"/>
  <c r="G195" i="4"/>
  <c r="H564" i="4"/>
  <c r="C563" i="4"/>
  <c r="Q564" i="4"/>
  <c r="J565" i="4"/>
  <c r="Q589" i="10" l="1"/>
  <c r="J590" i="10"/>
  <c r="C204" i="10"/>
  <c r="F204" i="10" s="1"/>
  <c r="B204" i="10"/>
  <c r="H596" i="10"/>
  <c r="C595" i="10"/>
  <c r="H565" i="4"/>
  <c r="C564" i="4"/>
  <c r="R195" i="4"/>
  <c r="E195" i="4"/>
  <c r="J566" i="4"/>
  <c r="Q565" i="4"/>
  <c r="Q590" i="10" l="1"/>
  <c r="J591" i="10"/>
  <c r="C596" i="10"/>
  <c r="H597" i="10"/>
  <c r="S204" i="10"/>
  <c r="K204" i="10"/>
  <c r="D204" i="10"/>
  <c r="G204" i="10"/>
  <c r="J567" i="4"/>
  <c r="Q566" i="4"/>
  <c r="C196" i="4"/>
  <c r="F196" i="4" s="1"/>
  <c r="B196" i="4"/>
  <c r="H566" i="4"/>
  <c r="C565" i="4"/>
  <c r="Q591" i="10" l="1"/>
  <c r="J592" i="10"/>
  <c r="H598" i="10"/>
  <c r="C597" i="10"/>
  <c r="R204" i="10"/>
  <c r="E204" i="10"/>
  <c r="H567" i="4"/>
  <c r="C566" i="4"/>
  <c r="K196" i="4"/>
  <c r="D196" i="4"/>
  <c r="S196" i="4"/>
  <c r="G196" i="4"/>
  <c r="J568" i="4"/>
  <c r="Q567" i="4"/>
  <c r="J593" i="10" l="1"/>
  <c r="Q592" i="10"/>
  <c r="H599" i="10"/>
  <c r="C598" i="10"/>
  <c r="C205" i="10"/>
  <c r="F205" i="10" s="1"/>
  <c r="B205" i="10"/>
  <c r="J569" i="4"/>
  <c r="Q568" i="4"/>
  <c r="R196" i="4"/>
  <c r="E196" i="4"/>
  <c r="H568" i="4"/>
  <c r="C567" i="4"/>
  <c r="J594" i="10" l="1"/>
  <c r="Q593" i="10"/>
  <c r="S205" i="10"/>
  <c r="K205" i="10"/>
  <c r="D205" i="10"/>
  <c r="G205" i="10"/>
  <c r="H600" i="10"/>
  <c r="C599" i="10"/>
  <c r="H569" i="4"/>
  <c r="C568" i="4"/>
  <c r="C197" i="4"/>
  <c r="F197" i="4" s="1"/>
  <c r="B197" i="4"/>
  <c r="Q569" i="4"/>
  <c r="J570" i="4"/>
  <c r="Q594" i="10" l="1"/>
  <c r="J595" i="10"/>
  <c r="H601" i="10"/>
  <c r="C600" i="10"/>
  <c r="R205" i="10"/>
  <c r="E205" i="10"/>
  <c r="S197" i="4"/>
  <c r="D197" i="4"/>
  <c r="K197" i="4"/>
  <c r="G197" i="4"/>
  <c r="J571" i="4"/>
  <c r="Q570" i="4"/>
  <c r="H570" i="4"/>
  <c r="C569" i="4"/>
  <c r="J596" i="10" l="1"/>
  <c r="Q595" i="10"/>
  <c r="C206" i="10"/>
  <c r="F206" i="10" s="1"/>
  <c r="B206" i="10"/>
  <c r="H602" i="10"/>
  <c r="C601" i="10"/>
  <c r="Q571" i="4"/>
  <c r="J572" i="4"/>
  <c r="R197" i="4"/>
  <c r="E197" i="4"/>
  <c r="H571" i="4"/>
  <c r="C570" i="4"/>
  <c r="Q596" i="10" l="1"/>
  <c r="J597" i="10"/>
  <c r="C602" i="10"/>
  <c r="H603" i="10"/>
  <c r="D206" i="10"/>
  <c r="S206" i="10"/>
  <c r="K206" i="10"/>
  <c r="G206" i="10"/>
  <c r="C198" i="4"/>
  <c r="F198" i="4" s="1"/>
  <c r="B198" i="4"/>
  <c r="H572" i="4"/>
  <c r="C571" i="4"/>
  <c r="J573" i="4"/>
  <c r="Q572" i="4"/>
  <c r="J598" i="10" l="1"/>
  <c r="Q597" i="10"/>
  <c r="H604" i="10"/>
  <c r="C603" i="10"/>
  <c r="R206" i="10"/>
  <c r="E206" i="10"/>
  <c r="H573" i="4"/>
  <c r="C572" i="4"/>
  <c r="Q573" i="4"/>
  <c r="J574" i="4"/>
  <c r="S198" i="4"/>
  <c r="K198" i="4"/>
  <c r="D198" i="4"/>
  <c r="G198" i="4"/>
  <c r="J599" i="10" l="1"/>
  <c r="Q598" i="10"/>
  <c r="C207" i="10"/>
  <c r="F207" i="10" s="1"/>
  <c r="B207" i="10"/>
  <c r="H605" i="10"/>
  <c r="C604" i="10"/>
  <c r="R198" i="4"/>
  <c r="E198" i="4"/>
  <c r="J575" i="4"/>
  <c r="Q574" i="4"/>
  <c r="H574" i="4"/>
  <c r="C573" i="4"/>
  <c r="J600" i="10" l="1"/>
  <c r="Q599" i="10"/>
  <c r="K207" i="10"/>
  <c r="D207" i="10"/>
  <c r="S207" i="10"/>
  <c r="G207" i="10"/>
  <c r="H606" i="10"/>
  <c r="C605" i="10"/>
  <c r="H575" i="4"/>
  <c r="C574" i="4"/>
  <c r="J576" i="4"/>
  <c r="Q575" i="4"/>
  <c r="C199" i="4"/>
  <c r="F199" i="4" s="1"/>
  <c r="B199" i="4"/>
  <c r="J601" i="10" l="1"/>
  <c r="Q600" i="10"/>
  <c r="H607" i="10"/>
  <c r="C606" i="10"/>
  <c r="R207" i="10"/>
  <c r="E207" i="10"/>
  <c r="Q576" i="4"/>
  <c r="J577" i="4"/>
  <c r="D199" i="4"/>
  <c r="K199" i="4"/>
  <c r="S199" i="4"/>
  <c r="G199" i="4"/>
  <c r="H576" i="4"/>
  <c r="C575" i="4"/>
  <c r="J602" i="10" l="1"/>
  <c r="Q601" i="10"/>
  <c r="C208" i="10"/>
  <c r="F208" i="10" s="1"/>
  <c r="B208" i="10"/>
  <c r="H608" i="10"/>
  <c r="C607" i="10"/>
  <c r="R199" i="4"/>
  <c r="E199" i="4"/>
  <c r="H577" i="4"/>
  <c r="C576" i="4"/>
  <c r="J578" i="4"/>
  <c r="Q577" i="4"/>
  <c r="Q602" i="10" l="1"/>
  <c r="J603" i="10"/>
  <c r="C608" i="10"/>
  <c r="H609" i="10"/>
  <c r="S208" i="10"/>
  <c r="K208" i="10"/>
  <c r="D208" i="10"/>
  <c r="G208" i="10"/>
  <c r="J579" i="4"/>
  <c r="Q578" i="4"/>
  <c r="H578" i="4"/>
  <c r="C577" i="4"/>
  <c r="C200" i="4"/>
  <c r="F200" i="4" s="1"/>
  <c r="B200" i="4"/>
  <c r="J604" i="10" l="1"/>
  <c r="Q603" i="10"/>
  <c r="H610" i="10"/>
  <c r="C609" i="10"/>
  <c r="R208" i="10"/>
  <c r="E208" i="10"/>
  <c r="S200" i="4"/>
  <c r="D200" i="4"/>
  <c r="K200" i="4"/>
  <c r="G200" i="4"/>
  <c r="H579" i="4"/>
  <c r="C578" i="4"/>
  <c r="Q579" i="4"/>
  <c r="J580" i="4"/>
  <c r="Q604" i="10" l="1"/>
  <c r="J605" i="10"/>
  <c r="C209" i="10"/>
  <c r="F209" i="10" s="1"/>
  <c r="B209" i="10"/>
  <c r="H611" i="10"/>
  <c r="C610" i="10"/>
  <c r="H580" i="4"/>
  <c r="C579" i="4"/>
  <c r="R200" i="4"/>
  <c r="E200" i="4"/>
  <c r="J581" i="4"/>
  <c r="Q580" i="4"/>
  <c r="J606" i="10" l="1"/>
  <c r="Q605" i="10"/>
  <c r="H612" i="10"/>
  <c r="C611" i="10"/>
  <c r="D209" i="10"/>
  <c r="S209" i="10"/>
  <c r="K209" i="10"/>
  <c r="G209" i="10"/>
  <c r="C201" i="4"/>
  <c r="F201" i="4" s="1"/>
  <c r="B201" i="4"/>
  <c r="Q581" i="4"/>
  <c r="J582" i="4"/>
  <c r="H581" i="4"/>
  <c r="C580" i="4"/>
  <c r="J607" i="10" l="1"/>
  <c r="Q606" i="10"/>
  <c r="R209" i="10"/>
  <c r="E209" i="10"/>
  <c r="C612" i="10"/>
  <c r="H613" i="10"/>
  <c r="H582" i="4"/>
  <c r="C581" i="4"/>
  <c r="S201" i="4"/>
  <c r="D201" i="4"/>
  <c r="K201" i="4"/>
  <c r="G201" i="4"/>
  <c r="J583" i="4"/>
  <c r="Q582" i="4"/>
  <c r="Q607" i="10" l="1"/>
  <c r="J608" i="10"/>
  <c r="C210" i="10"/>
  <c r="F210" i="10" s="1"/>
  <c r="B210" i="10"/>
  <c r="H614" i="10"/>
  <c r="C613" i="10"/>
  <c r="J584" i="4"/>
  <c r="Q583" i="4"/>
  <c r="R201" i="4"/>
  <c r="E201" i="4"/>
  <c r="H583" i="4"/>
  <c r="C582" i="4"/>
  <c r="Q608" i="10" l="1"/>
  <c r="J609" i="10"/>
  <c r="H615" i="10"/>
  <c r="C614" i="10"/>
  <c r="D210" i="10"/>
  <c r="S210" i="10"/>
  <c r="K210" i="10"/>
  <c r="G210" i="10"/>
  <c r="C202" i="4"/>
  <c r="F202" i="4" s="1"/>
  <c r="B202" i="4"/>
  <c r="H584" i="4"/>
  <c r="C583" i="4"/>
  <c r="Q584" i="4"/>
  <c r="J585" i="4"/>
  <c r="J610" i="10" l="1"/>
  <c r="Q609" i="10"/>
  <c r="H616" i="10"/>
  <c r="C615" i="10"/>
  <c r="R210" i="10"/>
  <c r="E210" i="10"/>
  <c r="H585" i="4"/>
  <c r="C584" i="4"/>
  <c r="D202" i="4"/>
  <c r="K202" i="4"/>
  <c r="S202" i="4"/>
  <c r="G202" i="4"/>
  <c r="J586" i="4"/>
  <c r="Q585" i="4"/>
  <c r="Q610" i="10" l="1"/>
  <c r="J611" i="10"/>
  <c r="C211" i="10"/>
  <c r="F211" i="10" s="1"/>
  <c r="B211" i="10"/>
  <c r="H617" i="10"/>
  <c r="C616" i="10"/>
  <c r="J587" i="4"/>
  <c r="Q586" i="4"/>
  <c r="R202" i="4"/>
  <c r="E202" i="4"/>
  <c r="H586" i="4"/>
  <c r="C585" i="4"/>
  <c r="J612" i="10" l="1"/>
  <c r="Q611" i="10"/>
  <c r="H618" i="10"/>
  <c r="C617" i="10"/>
  <c r="K211" i="10"/>
  <c r="D211" i="10"/>
  <c r="S211" i="10"/>
  <c r="G211" i="10"/>
  <c r="C203" i="4"/>
  <c r="F203" i="4" s="1"/>
  <c r="B203" i="4"/>
  <c r="H587" i="4"/>
  <c r="C586" i="4"/>
  <c r="Q587" i="4"/>
  <c r="J588" i="4"/>
  <c r="Q612" i="10" l="1"/>
  <c r="J613" i="10"/>
  <c r="R211" i="10"/>
  <c r="E211" i="10"/>
  <c r="H619" i="10"/>
  <c r="C618" i="10"/>
  <c r="H588" i="4"/>
  <c r="C587" i="4"/>
  <c r="J589" i="4"/>
  <c r="Q588" i="4"/>
  <c r="S203" i="4"/>
  <c r="D203" i="4"/>
  <c r="K203" i="4"/>
  <c r="G203" i="4"/>
  <c r="Q613" i="10" l="1"/>
  <c r="J614" i="10"/>
  <c r="H620" i="10"/>
  <c r="C619" i="10"/>
  <c r="C212" i="10"/>
  <c r="F212" i="10" s="1"/>
  <c r="B212" i="10"/>
  <c r="R203" i="4"/>
  <c r="E203" i="4"/>
  <c r="Q589" i="4"/>
  <c r="J590" i="4"/>
  <c r="H589" i="4"/>
  <c r="C588" i="4"/>
  <c r="Q614" i="10" l="1"/>
  <c r="J615" i="10"/>
  <c r="K212" i="10"/>
  <c r="S212" i="10"/>
  <c r="D212" i="10"/>
  <c r="G212" i="10"/>
  <c r="H621" i="10"/>
  <c r="C620" i="10"/>
  <c r="H590" i="4"/>
  <c r="C589" i="4"/>
  <c r="J591" i="4"/>
  <c r="Q590" i="4"/>
  <c r="C204" i="4"/>
  <c r="F204" i="4" s="1"/>
  <c r="B204" i="4"/>
  <c r="Q615" i="10" l="1"/>
  <c r="J616" i="10"/>
  <c r="H622" i="10"/>
  <c r="C621" i="10"/>
  <c r="R212" i="10"/>
  <c r="E212" i="10"/>
  <c r="K204" i="4"/>
  <c r="D204" i="4"/>
  <c r="S204" i="4"/>
  <c r="G204" i="4"/>
  <c r="J592" i="4"/>
  <c r="Q591" i="4"/>
  <c r="H591" i="4"/>
  <c r="C590" i="4"/>
  <c r="J617" i="10" l="1"/>
  <c r="Q616" i="10"/>
  <c r="C213" i="10"/>
  <c r="F213" i="10" s="1"/>
  <c r="B213" i="10"/>
  <c r="H623" i="10"/>
  <c r="C622" i="10"/>
  <c r="Q592" i="4"/>
  <c r="J593" i="4"/>
  <c r="H592" i="4"/>
  <c r="C591" i="4"/>
  <c r="R204" i="4"/>
  <c r="E204" i="4"/>
  <c r="J618" i="10" l="1"/>
  <c r="Q617" i="10"/>
  <c r="D213" i="10"/>
  <c r="S213" i="10"/>
  <c r="K213" i="10"/>
  <c r="G213" i="10"/>
  <c r="C623" i="10"/>
  <c r="H624" i="10"/>
  <c r="H593" i="4"/>
  <c r="C592" i="4"/>
  <c r="C205" i="4"/>
  <c r="F205" i="4" s="1"/>
  <c r="B205" i="4"/>
  <c r="J594" i="4"/>
  <c r="Q593" i="4"/>
  <c r="J619" i="10" l="1"/>
  <c r="Q618" i="10"/>
  <c r="H625" i="10"/>
  <c r="C624" i="10"/>
  <c r="R213" i="10"/>
  <c r="E213" i="10"/>
  <c r="J595" i="4"/>
  <c r="Q594" i="4"/>
  <c r="S205" i="4"/>
  <c r="D205" i="4"/>
  <c r="K205" i="4"/>
  <c r="G205" i="4"/>
  <c r="H594" i="4"/>
  <c r="C593" i="4"/>
  <c r="J620" i="10" l="1"/>
  <c r="Q619" i="10"/>
  <c r="C214" i="10"/>
  <c r="F214" i="10" s="1"/>
  <c r="B214" i="10"/>
  <c r="H626" i="10"/>
  <c r="C625" i="10"/>
  <c r="R205" i="4"/>
  <c r="E205" i="4"/>
  <c r="Q595" i="4"/>
  <c r="J596" i="4"/>
  <c r="H595" i="4"/>
  <c r="C594" i="4"/>
  <c r="Q620" i="10" l="1"/>
  <c r="J621" i="10"/>
  <c r="H627" i="10"/>
  <c r="C626" i="10"/>
  <c r="K214" i="10"/>
  <c r="D214" i="10"/>
  <c r="S214" i="10"/>
  <c r="G214" i="10"/>
  <c r="H596" i="4"/>
  <c r="C595" i="4"/>
  <c r="J597" i="4"/>
  <c r="Q596" i="4"/>
  <c r="C206" i="4"/>
  <c r="F206" i="4" s="1"/>
  <c r="B206" i="4"/>
  <c r="J622" i="10" l="1"/>
  <c r="Q621" i="10"/>
  <c r="R214" i="10"/>
  <c r="E214" i="10"/>
  <c r="H628" i="10"/>
  <c r="C627" i="10"/>
  <c r="S206" i="4"/>
  <c r="K206" i="4"/>
  <c r="D206" i="4"/>
  <c r="G206" i="4"/>
  <c r="Q597" i="4"/>
  <c r="J598" i="4"/>
  <c r="H597" i="4"/>
  <c r="C596" i="4"/>
  <c r="J623" i="10" l="1"/>
  <c r="Q622" i="10"/>
  <c r="C215" i="10"/>
  <c r="F215" i="10" s="1"/>
  <c r="B215" i="10"/>
  <c r="H629" i="10"/>
  <c r="C628" i="10"/>
  <c r="J599" i="4"/>
  <c r="Q598" i="4"/>
  <c r="R206" i="4"/>
  <c r="E206" i="4"/>
  <c r="H598" i="4"/>
  <c r="C597" i="4"/>
  <c r="J624" i="10" l="1"/>
  <c r="Q623" i="10"/>
  <c r="K215" i="10"/>
  <c r="S215" i="10"/>
  <c r="D215" i="10"/>
  <c r="G215" i="10"/>
  <c r="H630" i="10"/>
  <c r="C629" i="10"/>
  <c r="C207" i="4"/>
  <c r="F207" i="4" s="1"/>
  <c r="B207" i="4"/>
  <c r="H599" i="4"/>
  <c r="C598" i="4"/>
  <c r="J600" i="4"/>
  <c r="Q599" i="4"/>
  <c r="J625" i="10" l="1"/>
  <c r="Q624" i="10"/>
  <c r="H631" i="10"/>
  <c r="C630" i="10"/>
  <c r="R215" i="10"/>
  <c r="E215" i="10"/>
  <c r="Q600" i="4"/>
  <c r="J601" i="4"/>
  <c r="H600" i="4"/>
  <c r="C599" i="4"/>
  <c r="D207" i="4"/>
  <c r="K207" i="4"/>
  <c r="S207" i="4"/>
  <c r="G207" i="4"/>
  <c r="Q625" i="10" l="1"/>
  <c r="J626" i="10"/>
  <c r="C216" i="10"/>
  <c r="F216" i="10" s="1"/>
  <c r="B216" i="10"/>
  <c r="H632" i="10"/>
  <c r="C631" i="10"/>
  <c r="H601" i="4"/>
  <c r="C600" i="4"/>
  <c r="J602" i="4"/>
  <c r="Q601" i="4"/>
  <c r="R207" i="4"/>
  <c r="E207" i="4"/>
  <c r="J627" i="10" l="1"/>
  <c r="Q626" i="10"/>
  <c r="H633" i="10"/>
  <c r="C632" i="10"/>
  <c r="S216" i="10"/>
  <c r="K216" i="10"/>
  <c r="D216" i="10"/>
  <c r="G216" i="10"/>
  <c r="J603" i="4"/>
  <c r="Q602" i="4"/>
  <c r="C208" i="4"/>
  <c r="F208" i="4" s="1"/>
  <c r="B208" i="4"/>
  <c r="H602" i="4"/>
  <c r="C601" i="4"/>
  <c r="Q627" i="10" l="1"/>
  <c r="J628" i="10"/>
  <c r="R216" i="10"/>
  <c r="E216" i="10"/>
  <c r="H634" i="10"/>
  <c r="C633" i="10"/>
  <c r="S208" i="4"/>
  <c r="D208" i="4"/>
  <c r="K208" i="4"/>
  <c r="G208" i="4"/>
  <c r="H603" i="4"/>
  <c r="C602" i="4"/>
  <c r="Q603" i="4"/>
  <c r="J604" i="4"/>
  <c r="Q628" i="10" l="1"/>
  <c r="J629" i="10"/>
  <c r="H635" i="10"/>
  <c r="C634" i="10"/>
  <c r="C217" i="10"/>
  <c r="F217" i="10" s="1"/>
  <c r="B217" i="10"/>
  <c r="H604" i="4"/>
  <c r="C603" i="4"/>
  <c r="R208" i="4"/>
  <c r="E208" i="4"/>
  <c r="J605" i="4"/>
  <c r="Q604" i="4"/>
  <c r="J630" i="10" l="1"/>
  <c r="Q629" i="10"/>
  <c r="S217" i="10"/>
  <c r="D217" i="10"/>
  <c r="K217" i="10"/>
  <c r="G217" i="10"/>
  <c r="H636" i="10"/>
  <c r="C635" i="10"/>
  <c r="C209" i="4"/>
  <c r="F209" i="4" s="1"/>
  <c r="B209" i="4"/>
  <c r="Q605" i="4"/>
  <c r="J606" i="4"/>
  <c r="H605" i="4"/>
  <c r="C604" i="4"/>
  <c r="Q630" i="10" l="1"/>
  <c r="J631" i="10"/>
  <c r="H637" i="10"/>
  <c r="C636" i="10"/>
  <c r="R217" i="10"/>
  <c r="E217" i="10"/>
  <c r="H606" i="4"/>
  <c r="C605" i="4"/>
  <c r="S209" i="4"/>
  <c r="D209" i="4"/>
  <c r="K209" i="4"/>
  <c r="G209" i="4"/>
  <c r="J607" i="4"/>
  <c r="Q606" i="4"/>
  <c r="J632" i="10" l="1"/>
  <c r="Q631" i="10"/>
  <c r="C218" i="10"/>
  <c r="F218" i="10" s="1"/>
  <c r="B218" i="10"/>
  <c r="H638" i="10"/>
  <c r="C637" i="10"/>
  <c r="J608" i="4"/>
  <c r="Q607" i="4"/>
  <c r="R209" i="4"/>
  <c r="E209" i="4"/>
  <c r="H607" i="4"/>
  <c r="C606" i="4"/>
  <c r="Q632" i="10" l="1"/>
  <c r="J633" i="10"/>
  <c r="H639" i="10"/>
  <c r="C638" i="10"/>
  <c r="D218" i="10"/>
  <c r="K218" i="10"/>
  <c r="S218" i="10"/>
  <c r="G218" i="10"/>
  <c r="C210" i="4"/>
  <c r="F210" i="4" s="1"/>
  <c r="B210" i="4"/>
  <c r="H608" i="4"/>
  <c r="C607" i="4"/>
  <c r="Q608" i="4"/>
  <c r="J609" i="4"/>
  <c r="J634" i="10" l="1"/>
  <c r="Q633" i="10"/>
  <c r="R218" i="10"/>
  <c r="E218" i="10"/>
  <c r="H640" i="10"/>
  <c r="C639" i="10"/>
  <c r="J610" i="4"/>
  <c r="Q609" i="4"/>
  <c r="H609" i="4"/>
  <c r="C608" i="4"/>
  <c r="D210" i="4"/>
  <c r="K210" i="4"/>
  <c r="S210" i="4"/>
  <c r="G210" i="4"/>
  <c r="J635" i="10" l="1"/>
  <c r="Q634" i="10"/>
  <c r="C219" i="10"/>
  <c r="F219" i="10" s="1"/>
  <c r="B219" i="10"/>
  <c r="H641" i="10"/>
  <c r="C640" i="10"/>
  <c r="R210" i="4"/>
  <c r="E210" i="4"/>
  <c r="H610" i="4"/>
  <c r="C609" i="4"/>
  <c r="J611" i="4"/>
  <c r="Q610" i="4"/>
  <c r="Q635" i="10" l="1"/>
  <c r="J636" i="10"/>
  <c r="H642" i="10"/>
  <c r="C641" i="10"/>
  <c r="S219" i="10"/>
  <c r="K219" i="10"/>
  <c r="D219" i="10"/>
  <c r="G219" i="10"/>
  <c r="Q611" i="4"/>
  <c r="J612" i="4"/>
  <c r="H611" i="4"/>
  <c r="C610" i="4"/>
  <c r="C211" i="4"/>
  <c r="F211" i="4" s="1"/>
  <c r="B211" i="4"/>
  <c r="Q636" i="10" l="1"/>
  <c r="J637" i="10"/>
  <c r="R219" i="10"/>
  <c r="E219" i="10"/>
  <c r="H643" i="10"/>
  <c r="C642" i="10"/>
  <c r="S211" i="4"/>
  <c r="D211" i="4"/>
  <c r="K211" i="4"/>
  <c r="G211" i="4"/>
  <c r="H612" i="4"/>
  <c r="C611" i="4"/>
  <c r="J613" i="4"/>
  <c r="Q612" i="4"/>
  <c r="J638" i="10" l="1"/>
  <c r="Q637" i="10"/>
  <c r="H644" i="10"/>
  <c r="C643" i="10"/>
  <c r="C220" i="10"/>
  <c r="F220" i="10" s="1"/>
  <c r="B220" i="10"/>
  <c r="Q613" i="4"/>
  <c r="J614" i="4"/>
  <c r="H613" i="4"/>
  <c r="C612" i="4"/>
  <c r="R211" i="4"/>
  <c r="E211" i="4"/>
  <c r="J639" i="10" l="1"/>
  <c r="Q638" i="10"/>
  <c r="D220" i="10"/>
  <c r="S220" i="10"/>
  <c r="K220" i="10"/>
  <c r="G220" i="10"/>
  <c r="H645" i="10"/>
  <c r="C644" i="10"/>
  <c r="C212" i="4"/>
  <c r="F212" i="4" s="1"/>
  <c r="B212" i="4"/>
  <c r="H614" i="4"/>
  <c r="C613" i="4"/>
  <c r="J615" i="4"/>
  <c r="Q614" i="4"/>
  <c r="Q639" i="10" l="1"/>
  <c r="J640" i="10"/>
  <c r="C645" i="10"/>
  <c r="H646" i="10"/>
  <c r="R220" i="10"/>
  <c r="E220" i="10"/>
  <c r="K212" i="4"/>
  <c r="D212" i="4"/>
  <c r="S212" i="4"/>
  <c r="G212" i="4"/>
  <c r="H615" i="4"/>
  <c r="C614" i="4"/>
  <c r="J616" i="4"/>
  <c r="Q615" i="4"/>
  <c r="J641" i="10" l="1"/>
  <c r="Q640" i="10"/>
  <c r="H647" i="10"/>
  <c r="C646" i="10"/>
  <c r="C221" i="10"/>
  <c r="F221" i="10" s="1"/>
  <c r="B221" i="10"/>
  <c r="H616" i="4"/>
  <c r="C615" i="4"/>
  <c r="Q616" i="4"/>
  <c r="J617" i="4"/>
  <c r="R212" i="4"/>
  <c r="E212" i="4"/>
  <c r="Q641" i="10" l="1"/>
  <c r="J642" i="10"/>
  <c r="S221" i="10"/>
  <c r="D221" i="10"/>
  <c r="K221" i="10"/>
  <c r="G221" i="10"/>
  <c r="H648" i="10"/>
  <c r="C647" i="10"/>
  <c r="J618" i="4"/>
  <c r="Q617" i="4"/>
  <c r="C213" i="4"/>
  <c r="F213" i="4" s="1"/>
  <c r="B213" i="4"/>
  <c r="H617" i="4"/>
  <c r="C616" i="4"/>
  <c r="Q642" i="10" l="1"/>
  <c r="J643" i="10"/>
  <c r="H649" i="10"/>
  <c r="C648" i="10"/>
  <c r="R221" i="10"/>
  <c r="E221" i="10"/>
  <c r="S213" i="4"/>
  <c r="D213" i="4"/>
  <c r="K213" i="4"/>
  <c r="G213" i="4"/>
  <c r="H618" i="4"/>
  <c r="C617" i="4"/>
  <c r="J619" i="4"/>
  <c r="Q618" i="4"/>
  <c r="Q643" i="10" l="1"/>
  <c r="J644" i="10"/>
  <c r="C222" i="10"/>
  <c r="F222" i="10" s="1"/>
  <c r="B222" i="10"/>
  <c r="H650" i="10"/>
  <c r="C649" i="10"/>
  <c r="Q619" i="4"/>
  <c r="J620" i="4"/>
  <c r="R213" i="4"/>
  <c r="E213" i="4"/>
  <c r="H619" i="4"/>
  <c r="C618" i="4"/>
  <c r="J645" i="10" l="1"/>
  <c r="Q644" i="10"/>
  <c r="H651" i="10"/>
  <c r="C650" i="10"/>
  <c r="S222" i="10"/>
  <c r="K222" i="10"/>
  <c r="D222" i="10"/>
  <c r="G222" i="10"/>
  <c r="H620" i="4"/>
  <c r="C619" i="4"/>
  <c r="C214" i="4"/>
  <c r="F214" i="4" s="1"/>
  <c r="B214" i="4"/>
  <c r="J621" i="4"/>
  <c r="Q620" i="4"/>
  <c r="J646" i="10" l="1"/>
  <c r="Q645" i="10"/>
  <c r="R222" i="10"/>
  <c r="E222" i="10"/>
  <c r="H652" i="10"/>
  <c r="C651" i="10"/>
  <c r="Q621" i="4"/>
  <c r="J622" i="4"/>
  <c r="S214" i="4"/>
  <c r="K214" i="4"/>
  <c r="D214" i="4"/>
  <c r="G214" i="4"/>
  <c r="H621" i="4"/>
  <c r="C620" i="4"/>
  <c r="Q646" i="10" l="1"/>
  <c r="J647" i="10"/>
  <c r="C223" i="10"/>
  <c r="F223" i="10" s="1"/>
  <c r="B223" i="10"/>
  <c r="H653" i="10"/>
  <c r="C652" i="10"/>
  <c r="H622" i="4"/>
  <c r="C621" i="4"/>
  <c r="R214" i="4"/>
  <c r="E214" i="4"/>
  <c r="J623" i="4"/>
  <c r="Q622" i="4"/>
  <c r="Q647" i="10" l="1"/>
  <c r="J648" i="10"/>
  <c r="H654" i="10"/>
  <c r="C653" i="10"/>
  <c r="S223" i="10"/>
  <c r="K223" i="10"/>
  <c r="D223" i="10"/>
  <c r="G223" i="10"/>
  <c r="C215" i="4"/>
  <c r="F215" i="4" s="1"/>
  <c r="B215" i="4"/>
  <c r="J624" i="4"/>
  <c r="Q623" i="4"/>
  <c r="H623" i="4"/>
  <c r="C622" i="4"/>
  <c r="J649" i="10" l="1"/>
  <c r="Q648" i="10"/>
  <c r="R223" i="10"/>
  <c r="E223" i="10"/>
  <c r="H655" i="10"/>
  <c r="C654" i="10"/>
  <c r="H624" i="4"/>
  <c r="C623" i="4"/>
  <c r="D215" i="4"/>
  <c r="K215" i="4"/>
  <c r="S215" i="4"/>
  <c r="G215" i="4"/>
  <c r="Q624" i="4"/>
  <c r="J625" i="4"/>
  <c r="Q649" i="10" l="1"/>
  <c r="J650" i="10"/>
  <c r="H656" i="10"/>
  <c r="C655" i="10"/>
  <c r="C224" i="10"/>
  <c r="F224" i="10" s="1"/>
  <c r="B224" i="10"/>
  <c r="J626" i="4"/>
  <c r="Q625" i="4"/>
  <c r="R215" i="4"/>
  <c r="E215" i="4"/>
  <c r="C624" i="4"/>
  <c r="H625" i="4"/>
  <c r="J651" i="10" l="1"/>
  <c r="Q650" i="10"/>
  <c r="D224" i="10"/>
  <c r="S224" i="10"/>
  <c r="K224" i="10"/>
  <c r="G224" i="10"/>
  <c r="H657" i="10"/>
  <c r="C656" i="10"/>
  <c r="H626" i="4"/>
  <c r="C625" i="4"/>
  <c r="C216" i="4"/>
  <c r="F216" i="4" s="1"/>
  <c r="B216" i="4"/>
  <c r="J627" i="4"/>
  <c r="Q626" i="4"/>
  <c r="Q651" i="10" l="1"/>
  <c r="J652" i="10"/>
  <c r="R224" i="10"/>
  <c r="E224" i="10"/>
  <c r="H658" i="10"/>
  <c r="C657" i="10"/>
  <c r="J628" i="4"/>
  <c r="Q627" i="4"/>
  <c r="S216" i="4"/>
  <c r="D216" i="4"/>
  <c r="K216" i="4"/>
  <c r="G216" i="4"/>
  <c r="H627" i="4"/>
  <c r="C626" i="4"/>
  <c r="J653" i="10" l="1"/>
  <c r="Q652" i="10"/>
  <c r="C225" i="10"/>
  <c r="F225" i="10" s="1"/>
  <c r="B225" i="10"/>
  <c r="H659" i="10"/>
  <c r="C658" i="10"/>
  <c r="H628" i="4"/>
  <c r="C627" i="4"/>
  <c r="R216" i="4"/>
  <c r="E216" i="4"/>
  <c r="Q628" i="4"/>
  <c r="J629" i="4"/>
  <c r="J654" i="10" l="1"/>
  <c r="Q653" i="10"/>
  <c r="H660" i="10"/>
  <c r="C659" i="10"/>
  <c r="D225" i="10"/>
  <c r="S225" i="10"/>
  <c r="K225" i="10"/>
  <c r="G225" i="10"/>
  <c r="C217" i="4"/>
  <c r="F217" i="4" s="1"/>
  <c r="B217" i="4"/>
  <c r="J630" i="4"/>
  <c r="Q629" i="4"/>
  <c r="H629" i="4"/>
  <c r="C628" i="4"/>
  <c r="J655" i="10" l="1"/>
  <c r="Q654" i="10"/>
  <c r="R225" i="10"/>
  <c r="E225" i="10"/>
  <c r="H661" i="10"/>
  <c r="C660" i="10"/>
  <c r="H630" i="4"/>
  <c r="C629" i="4"/>
  <c r="Q630" i="4"/>
  <c r="J631" i="4"/>
  <c r="S217" i="4"/>
  <c r="D217" i="4"/>
  <c r="K217" i="4"/>
  <c r="G217" i="4"/>
  <c r="Q655" i="10" l="1"/>
  <c r="J656" i="10"/>
  <c r="H662" i="10"/>
  <c r="C661" i="10"/>
  <c r="C226" i="10"/>
  <c r="F226" i="10" s="1"/>
  <c r="B226" i="10"/>
  <c r="J632" i="4"/>
  <c r="Q631" i="4"/>
  <c r="R217" i="4"/>
  <c r="E217" i="4"/>
  <c r="H631" i="4"/>
  <c r="C630" i="4"/>
  <c r="J657" i="10" l="1"/>
  <c r="Q656" i="10"/>
  <c r="S226" i="10"/>
  <c r="K226" i="10"/>
  <c r="D226" i="10"/>
  <c r="G226" i="10"/>
  <c r="H663" i="10"/>
  <c r="C662" i="10"/>
  <c r="H632" i="4"/>
  <c r="C631" i="4"/>
  <c r="C218" i="4"/>
  <c r="F218" i="4" s="1"/>
  <c r="B218" i="4"/>
  <c r="Q632" i="4"/>
  <c r="J633" i="4"/>
  <c r="Q657" i="10" l="1"/>
  <c r="J658" i="10"/>
  <c r="H664" i="10"/>
  <c r="C663" i="10"/>
  <c r="R226" i="10"/>
  <c r="E226" i="10"/>
  <c r="J634" i="4"/>
  <c r="Q633" i="4"/>
  <c r="D218" i="4"/>
  <c r="K218" i="4"/>
  <c r="S218" i="4"/>
  <c r="G218" i="4"/>
  <c r="C632" i="4"/>
  <c r="H633" i="4"/>
  <c r="Q658" i="10" l="1"/>
  <c r="J659" i="10"/>
  <c r="C227" i="10"/>
  <c r="F227" i="10" s="1"/>
  <c r="B227" i="10"/>
  <c r="H665" i="10"/>
  <c r="C664" i="10"/>
  <c r="R218" i="4"/>
  <c r="E218" i="4"/>
  <c r="H634" i="4"/>
  <c r="C633" i="4"/>
  <c r="J635" i="4"/>
  <c r="Q634" i="4"/>
  <c r="Q659" i="10" l="1"/>
  <c r="J660" i="10"/>
  <c r="H666" i="10"/>
  <c r="C665" i="10"/>
  <c r="S227" i="10"/>
  <c r="K227" i="10"/>
  <c r="D227" i="10"/>
  <c r="G227" i="10"/>
  <c r="J636" i="4"/>
  <c r="Q635" i="4"/>
  <c r="H635" i="4"/>
  <c r="C634" i="4"/>
  <c r="C219" i="4"/>
  <c r="F219" i="4" s="1"/>
  <c r="B219" i="4"/>
  <c r="J661" i="10" l="1"/>
  <c r="Q660" i="10"/>
  <c r="R227" i="10"/>
  <c r="E227" i="10"/>
  <c r="H667" i="10"/>
  <c r="C666" i="10"/>
  <c r="S219" i="4"/>
  <c r="D219" i="4"/>
  <c r="K219" i="4"/>
  <c r="G219" i="4"/>
  <c r="H636" i="4"/>
  <c r="C635" i="4"/>
  <c r="Q636" i="4"/>
  <c r="J637" i="4"/>
  <c r="J662" i="10" l="1"/>
  <c r="Q661" i="10"/>
  <c r="H668" i="10"/>
  <c r="C667" i="10"/>
  <c r="C228" i="10"/>
  <c r="F228" i="10" s="1"/>
  <c r="B228" i="10"/>
  <c r="Q637" i="4"/>
  <c r="J638" i="4"/>
  <c r="H637" i="4"/>
  <c r="C636" i="4"/>
  <c r="R219" i="4"/>
  <c r="E219" i="4"/>
  <c r="J663" i="10" l="1"/>
  <c r="Q662" i="10"/>
  <c r="D228" i="10"/>
  <c r="S228" i="10"/>
  <c r="K228" i="10"/>
  <c r="G228" i="10"/>
  <c r="H669" i="10"/>
  <c r="C668" i="10"/>
  <c r="C220" i="4"/>
  <c r="F220" i="4" s="1"/>
  <c r="B220" i="4"/>
  <c r="H638" i="4"/>
  <c r="C637" i="4"/>
  <c r="J639" i="4"/>
  <c r="Q638" i="4"/>
  <c r="J664" i="10" l="1"/>
  <c r="Q663" i="10"/>
  <c r="H670" i="10"/>
  <c r="C669" i="10"/>
  <c r="R228" i="10"/>
  <c r="E228" i="10"/>
  <c r="J640" i="4"/>
  <c r="Q639" i="4"/>
  <c r="H639" i="4"/>
  <c r="C638" i="4"/>
  <c r="K220" i="4"/>
  <c r="D220" i="4"/>
  <c r="S220" i="4"/>
  <c r="G220" i="4"/>
  <c r="J665" i="10" l="1"/>
  <c r="Q664" i="10"/>
  <c r="C229" i="10"/>
  <c r="F229" i="10" s="1"/>
  <c r="B229" i="10"/>
  <c r="H671" i="10"/>
  <c r="C670" i="10"/>
  <c r="R220" i="4"/>
  <c r="E220" i="4"/>
  <c r="H640" i="4"/>
  <c r="C639" i="4"/>
  <c r="Q640" i="4"/>
  <c r="J641" i="4"/>
  <c r="Q665" i="10" l="1"/>
  <c r="J666" i="10"/>
  <c r="H672" i="10"/>
  <c r="C671" i="10"/>
  <c r="K229" i="10"/>
  <c r="S229" i="10"/>
  <c r="D229" i="10"/>
  <c r="G229" i="10"/>
  <c r="J642" i="4"/>
  <c r="Q641" i="4"/>
  <c r="H641" i="4"/>
  <c r="C640" i="4"/>
  <c r="C221" i="4"/>
  <c r="F221" i="4" s="1"/>
  <c r="B221" i="4"/>
  <c r="J667" i="10" l="1"/>
  <c r="Q666" i="10"/>
  <c r="R229" i="10"/>
  <c r="E229" i="10"/>
  <c r="H673" i="10"/>
  <c r="C672" i="10"/>
  <c r="S221" i="4"/>
  <c r="D221" i="4"/>
  <c r="K221" i="4"/>
  <c r="G221" i="4"/>
  <c r="H642" i="4"/>
  <c r="C641" i="4"/>
  <c r="Q642" i="4"/>
  <c r="J643" i="4"/>
  <c r="Q667" i="10" l="1"/>
  <c r="J668" i="10"/>
  <c r="C673" i="10"/>
  <c r="H674" i="10"/>
  <c r="C230" i="10"/>
  <c r="F230" i="10" s="1"/>
  <c r="B230" i="10"/>
  <c r="C642" i="4"/>
  <c r="H643" i="4"/>
  <c r="R221" i="4"/>
  <c r="E221" i="4"/>
  <c r="J644" i="4"/>
  <c r="Q643" i="4"/>
  <c r="J669" i="10" l="1"/>
  <c r="Q668" i="10"/>
  <c r="S230" i="10"/>
  <c r="K230" i="10"/>
  <c r="D230" i="10"/>
  <c r="G230" i="10"/>
  <c r="H675" i="10"/>
  <c r="C674" i="10"/>
  <c r="Q644" i="4"/>
  <c r="J645" i="4"/>
  <c r="H644" i="4"/>
  <c r="C643" i="4"/>
  <c r="C222" i="4"/>
  <c r="F222" i="4" s="1"/>
  <c r="B222" i="4"/>
  <c r="Q669" i="10" l="1"/>
  <c r="J670" i="10"/>
  <c r="H676" i="10"/>
  <c r="C675" i="10"/>
  <c r="R230" i="10"/>
  <c r="E230" i="10"/>
  <c r="S222" i="4"/>
  <c r="K222" i="4"/>
  <c r="D222" i="4"/>
  <c r="G222" i="4"/>
  <c r="H645" i="4"/>
  <c r="C644" i="4"/>
  <c r="Q645" i="4"/>
  <c r="J646" i="4"/>
  <c r="Q670" i="10" l="1"/>
  <c r="J671" i="10"/>
  <c r="C231" i="10"/>
  <c r="F231" i="10" s="1"/>
  <c r="B231" i="10"/>
  <c r="H677" i="10"/>
  <c r="C676" i="10"/>
  <c r="J647" i="4"/>
  <c r="Q646" i="4"/>
  <c r="H646" i="4"/>
  <c r="C645" i="4"/>
  <c r="R222" i="4"/>
  <c r="E222" i="4"/>
  <c r="J672" i="10" l="1"/>
  <c r="Q671" i="10"/>
  <c r="K231" i="10"/>
  <c r="D231" i="10"/>
  <c r="S231" i="10"/>
  <c r="G231" i="10"/>
  <c r="H678" i="10"/>
  <c r="C677" i="10"/>
  <c r="H647" i="4"/>
  <c r="C646" i="4"/>
  <c r="C223" i="4"/>
  <c r="F223" i="4" s="1"/>
  <c r="B223" i="4"/>
  <c r="J648" i="4"/>
  <c r="Q647" i="4"/>
  <c r="Q672" i="10" l="1"/>
  <c r="J673" i="10"/>
  <c r="H679" i="10"/>
  <c r="C678" i="10"/>
  <c r="R231" i="10"/>
  <c r="E231" i="10"/>
  <c r="Q648" i="4"/>
  <c r="J649" i="4"/>
  <c r="D223" i="4"/>
  <c r="K223" i="4"/>
  <c r="S223" i="4"/>
  <c r="G223" i="4"/>
  <c r="H648" i="4"/>
  <c r="C647" i="4"/>
  <c r="J674" i="10" l="1"/>
  <c r="Q673" i="10"/>
  <c r="C232" i="10"/>
  <c r="F232" i="10" s="1"/>
  <c r="B232" i="10"/>
  <c r="H680" i="10"/>
  <c r="C679" i="10"/>
  <c r="R223" i="4"/>
  <c r="E223" i="4"/>
  <c r="H649" i="4"/>
  <c r="C648" i="4"/>
  <c r="J650" i="4"/>
  <c r="Q649" i="4"/>
  <c r="J675" i="10" l="1"/>
  <c r="Q674" i="10"/>
  <c r="H681" i="10"/>
  <c r="C680" i="10"/>
  <c r="S232" i="10"/>
  <c r="K232" i="10"/>
  <c r="D232" i="10"/>
  <c r="G232" i="10"/>
  <c r="H650" i="4"/>
  <c r="C649" i="4"/>
  <c r="Q650" i="4"/>
  <c r="J651" i="4"/>
  <c r="C224" i="4"/>
  <c r="F224" i="4" s="1"/>
  <c r="B224" i="4"/>
  <c r="Q675" i="10" l="1"/>
  <c r="J676" i="10"/>
  <c r="R232" i="10"/>
  <c r="E232" i="10"/>
  <c r="H682" i="10"/>
  <c r="C681" i="10"/>
  <c r="J652" i="4"/>
  <c r="Q651" i="4"/>
  <c r="S224" i="4"/>
  <c r="D224" i="4"/>
  <c r="K224" i="4"/>
  <c r="G224" i="4"/>
  <c r="C650" i="4"/>
  <c r="H651" i="4"/>
  <c r="J677" i="10" l="1"/>
  <c r="Q676" i="10"/>
  <c r="H683" i="10"/>
  <c r="C682" i="10"/>
  <c r="C233" i="10"/>
  <c r="F233" i="10" s="1"/>
  <c r="B233" i="10"/>
  <c r="R224" i="4"/>
  <c r="E224" i="4"/>
  <c r="J653" i="4"/>
  <c r="Q652" i="4"/>
  <c r="H652" i="4"/>
  <c r="C651" i="4"/>
  <c r="Q677" i="10" l="1"/>
  <c r="J678" i="10"/>
  <c r="H684" i="10"/>
  <c r="C683" i="10"/>
  <c r="D233" i="10"/>
  <c r="S233" i="10"/>
  <c r="K233" i="10"/>
  <c r="G233" i="10"/>
  <c r="H653" i="4"/>
  <c r="C652" i="4"/>
  <c r="Q653" i="4"/>
  <c r="J654" i="4"/>
  <c r="C225" i="4"/>
  <c r="F225" i="4" s="1"/>
  <c r="B225" i="4"/>
  <c r="J679" i="10" l="1"/>
  <c r="Q678" i="10"/>
  <c r="H685" i="10"/>
  <c r="C684" i="10"/>
  <c r="R233" i="10"/>
  <c r="E233" i="10"/>
  <c r="J655" i="4"/>
  <c r="Q654" i="4"/>
  <c r="S225" i="4"/>
  <c r="D225" i="4"/>
  <c r="K225" i="4"/>
  <c r="G225" i="4"/>
  <c r="H654" i="4"/>
  <c r="C653" i="4"/>
  <c r="Q679" i="10" l="1"/>
  <c r="J680" i="10"/>
  <c r="C685" i="10"/>
  <c r="H686" i="10"/>
  <c r="C234" i="10"/>
  <c r="F234" i="10" s="1"/>
  <c r="B234" i="10"/>
  <c r="R225" i="4"/>
  <c r="E225" i="4"/>
  <c r="H655" i="4"/>
  <c r="C654" i="4"/>
  <c r="J656" i="4"/>
  <c r="Q655" i="4"/>
  <c r="Q680" i="10" l="1"/>
  <c r="J681" i="10"/>
  <c r="D234" i="10"/>
  <c r="S234" i="10"/>
  <c r="K234" i="10"/>
  <c r="G234" i="10"/>
  <c r="H687" i="10"/>
  <c r="C686" i="10"/>
  <c r="Q656" i="4"/>
  <c r="J657" i="4"/>
  <c r="H656" i="4"/>
  <c r="C655" i="4"/>
  <c r="C226" i="4"/>
  <c r="F226" i="4" s="1"/>
  <c r="B226" i="4"/>
  <c r="J682" i="10" l="1"/>
  <c r="Q681" i="10"/>
  <c r="R234" i="10"/>
  <c r="E234" i="10"/>
  <c r="H688" i="10"/>
  <c r="C687" i="10"/>
  <c r="H657" i="4"/>
  <c r="C656" i="4"/>
  <c r="D226" i="4"/>
  <c r="K226" i="4"/>
  <c r="S226" i="4"/>
  <c r="G226" i="4"/>
  <c r="J658" i="4"/>
  <c r="Q657" i="4"/>
  <c r="Q682" i="10" l="1"/>
  <c r="J683" i="10"/>
  <c r="C235" i="10"/>
  <c r="F235" i="10" s="1"/>
  <c r="B235" i="10"/>
  <c r="H689" i="10"/>
  <c r="C688" i="10"/>
  <c r="Q658" i="4"/>
  <c r="J659" i="4"/>
  <c r="R226" i="4"/>
  <c r="E226" i="4"/>
  <c r="H658" i="4"/>
  <c r="C657" i="4"/>
  <c r="J684" i="10" l="1"/>
  <c r="Q683" i="10"/>
  <c r="S235" i="10"/>
  <c r="K235" i="10"/>
  <c r="D235" i="10"/>
  <c r="G235" i="10"/>
  <c r="H690" i="10"/>
  <c r="C689" i="10"/>
  <c r="C227" i="4"/>
  <c r="F227" i="4" s="1"/>
  <c r="B227" i="4"/>
  <c r="C658" i="4"/>
  <c r="H659" i="4"/>
  <c r="J660" i="4"/>
  <c r="Q659" i="4"/>
  <c r="J685" i="10" l="1"/>
  <c r="Q684" i="10"/>
  <c r="H691" i="10"/>
  <c r="C690" i="10"/>
  <c r="R235" i="10"/>
  <c r="E235" i="10"/>
  <c r="S227" i="4"/>
  <c r="D227" i="4"/>
  <c r="K227" i="4"/>
  <c r="G227" i="4"/>
  <c r="J661" i="4"/>
  <c r="Q660" i="4"/>
  <c r="H660" i="4"/>
  <c r="C659" i="4"/>
  <c r="J686" i="10" l="1"/>
  <c r="Q685" i="10"/>
  <c r="C236" i="10"/>
  <c r="F236" i="10" s="1"/>
  <c r="B236" i="10"/>
  <c r="H692" i="10"/>
  <c r="C691" i="10"/>
  <c r="Q661" i="4"/>
  <c r="J662" i="4"/>
  <c r="R227" i="4"/>
  <c r="E227" i="4"/>
  <c r="H661" i="4"/>
  <c r="C660" i="4"/>
  <c r="J687" i="10" l="1"/>
  <c r="Q686" i="10"/>
  <c r="H693" i="10"/>
  <c r="C692" i="10"/>
  <c r="D236" i="10"/>
  <c r="K236" i="10"/>
  <c r="S236" i="10"/>
  <c r="G236" i="10"/>
  <c r="H662" i="4"/>
  <c r="C661" i="4"/>
  <c r="C228" i="4"/>
  <c r="F228" i="4" s="1"/>
  <c r="B228" i="4"/>
  <c r="J663" i="4"/>
  <c r="Q662" i="4"/>
  <c r="J688" i="10" l="1"/>
  <c r="Q687" i="10"/>
  <c r="R236" i="10"/>
  <c r="E236" i="10"/>
  <c r="C693" i="10"/>
  <c r="H694" i="10"/>
  <c r="J664" i="4"/>
  <c r="Q663" i="4"/>
  <c r="K228" i="4"/>
  <c r="D228" i="4"/>
  <c r="S228" i="4"/>
  <c r="G228" i="4"/>
  <c r="H663" i="4"/>
  <c r="C662" i="4"/>
  <c r="Q688" i="10" l="1"/>
  <c r="J689" i="10"/>
  <c r="H695" i="10"/>
  <c r="C694" i="10"/>
  <c r="C237" i="10"/>
  <c r="F237" i="10" s="1"/>
  <c r="B237" i="10"/>
  <c r="H664" i="4"/>
  <c r="C663" i="4"/>
  <c r="R228" i="4"/>
  <c r="E228" i="4"/>
  <c r="Q664" i="4"/>
  <c r="J665" i="4"/>
  <c r="Q689" i="10" l="1"/>
  <c r="J690" i="10"/>
  <c r="S237" i="10"/>
  <c r="K237" i="10"/>
  <c r="D237" i="10"/>
  <c r="G237" i="10"/>
  <c r="H696" i="10"/>
  <c r="C695" i="10"/>
  <c r="J666" i="4"/>
  <c r="Q665" i="4"/>
  <c r="C229" i="4"/>
  <c r="F229" i="4" s="1"/>
  <c r="B229" i="4"/>
  <c r="H665" i="4"/>
  <c r="C664" i="4"/>
  <c r="J691" i="10" l="1"/>
  <c r="Q690" i="10"/>
  <c r="H697" i="10"/>
  <c r="C696" i="10"/>
  <c r="R237" i="10"/>
  <c r="E237" i="10"/>
  <c r="H666" i="4"/>
  <c r="C665" i="4"/>
  <c r="S229" i="4"/>
  <c r="D229" i="4"/>
  <c r="K229" i="4"/>
  <c r="G229" i="4"/>
  <c r="Q666" i="4"/>
  <c r="J667" i="4"/>
  <c r="J692" i="10" l="1"/>
  <c r="Q691" i="10"/>
  <c r="C238" i="10"/>
  <c r="F238" i="10" s="1"/>
  <c r="B238" i="10"/>
  <c r="H698" i="10"/>
  <c r="C697" i="10"/>
  <c r="R229" i="4"/>
  <c r="E229" i="4"/>
  <c r="J668" i="4"/>
  <c r="Q667" i="4"/>
  <c r="H667" i="4"/>
  <c r="C666" i="4"/>
  <c r="Q692" i="10" l="1"/>
  <c r="J693" i="10"/>
  <c r="H699" i="10"/>
  <c r="C698" i="10"/>
  <c r="D238" i="10"/>
  <c r="S238" i="10"/>
  <c r="K238" i="10"/>
  <c r="G238" i="10"/>
  <c r="H668" i="4"/>
  <c r="C667" i="4"/>
  <c r="J669" i="4"/>
  <c r="Q668" i="4"/>
  <c r="C230" i="4"/>
  <c r="F230" i="4" s="1"/>
  <c r="B230" i="4"/>
  <c r="Q693" i="10" l="1"/>
  <c r="J694" i="10"/>
  <c r="R238" i="10"/>
  <c r="E238" i="10"/>
  <c r="H700" i="10"/>
  <c r="C699" i="10"/>
  <c r="S230" i="4"/>
  <c r="K230" i="4"/>
  <c r="D230" i="4"/>
  <c r="G230" i="4"/>
  <c r="Q669" i="4"/>
  <c r="J670" i="4"/>
  <c r="H669" i="4"/>
  <c r="C668" i="4"/>
  <c r="Q694" i="10" l="1"/>
  <c r="J695" i="10"/>
  <c r="C700" i="10"/>
  <c r="H701" i="10"/>
  <c r="C239" i="10"/>
  <c r="F239" i="10" s="1"/>
  <c r="B239" i="10"/>
  <c r="H670" i="4"/>
  <c r="C669" i="4"/>
  <c r="R230" i="4"/>
  <c r="E230" i="4"/>
  <c r="J671" i="4"/>
  <c r="Q670" i="4"/>
  <c r="J696" i="10" l="1"/>
  <c r="Q695" i="10"/>
  <c r="H702" i="10"/>
  <c r="C701" i="10"/>
  <c r="S239" i="10"/>
  <c r="K239" i="10"/>
  <c r="D239" i="10"/>
  <c r="G239" i="10"/>
  <c r="C231" i="4"/>
  <c r="F231" i="4" s="1"/>
  <c r="B231" i="4"/>
  <c r="J672" i="4"/>
  <c r="Q671" i="4"/>
  <c r="H671" i="4"/>
  <c r="C670" i="4"/>
  <c r="Q696" i="10" l="1"/>
  <c r="J697" i="10"/>
  <c r="H703" i="10"/>
  <c r="C702" i="10"/>
  <c r="R239" i="10"/>
  <c r="E239" i="10"/>
  <c r="H672" i="4"/>
  <c r="C671" i="4"/>
  <c r="Q672" i="4"/>
  <c r="J673" i="4"/>
  <c r="D231" i="4"/>
  <c r="K231" i="4"/>
  <c r="S231" i="4"/>
  <c r="G231" i="4"/>
  <c r="Q697" i="10" l="1"/>
  <c r="J698" i="10"/>
  <c r="C240" i="10"/>
  <c r="F240" i="10" s="1"/>
  <c r="B240" i="10"/>
  <c r="C703" i="10"/>
  <c r="H704" i="10"/>
  <c r="J674" i="4"/>
  <c r="Q673" i="4"/>
  <c r="R231" i="4"/>
  <c r="E231" i="4"/>
  <c r="H673" i="4"/>
  <c r="C672" i="4"/>
  <c r="J699" i="10" l="1"/>
  <c r="Q698" i="10"/>
  <c r="D240" i="10"/>
  <c r="S240" i="10"/>
  <c r="K240" i="10"/>
  <c r="G240" i="10"/>
  <c r="H705" i="10"/>
  <c r="C704" i="10"/>
  <c r="H674" i="4"/>
  <c r="C673" i="4"/>
  <c r="C232" i="4"/>
  <c r="F232" i="4" s="1"/>
  <c r="B232" i="4"/>
  <c r="Q674" i="4"/>
  <c r="J675" i="4"/>
  <c r="Q699" i="10" l="1"/>
  <c r="J700" i="10"/>
  <c r="C705" i="10"/>
  <c r="H706" i="10"/>
  <c r="R240" i="10"/>
  <c r="E240" i="10"/>
  <c r="H675" i="4"/>
  <c r="C674" i="4"/>
  <c r="S232" i="4"/>
  <c r="D232" i="4"/>
  <c r="K232" i="4"/>
  <c r="G232" i="4"/>
  <c r="J676" i="4"/>
  <c r="Q675" i="4"/>
  <c r="J701" i="10" l="1"/>
  <c r="Q700" i="10"/>
  <c r="H707" i="10"/>
  <c r="C706" i="10"/>
  <c r="C241" i="10"/>
  <c r="F241" i="10" s="1"/>
  <c r="B241" i="10"/>
  <c r="J677" i="4"/>
  <c r="Q676" i="4"/>
  <c r="R232" i="4"/>
  <c r="E232" i="4"/>
  <c r="H676" i="4"/>
  <c r="C675" i="4"/>
  <c r="Q701" i="10" l="1"/>
  <c r="J702" i="10"/>
  <c r="S241" i="10"/>
  <c r="K241" i="10"/>
  <c r="D241" i="10"/>
  <c r="G241" i="10"/>
  <c r="H708" i="10"/>
  <c r="C707" i="10"/>
  <c r="H677" i="4"/>
  <c r="C676" i="4"/>
  <c r="C233" i="4"/>
  <c r="F233" i="4" s="1"/>
  <c r="B233" i="4"/>
  <c r="Q677" i="4"/>
  <c r="J678" i="4"/>
  <c r="Q702" i="10" l="1"/>
  <c r="J703" i="10"/>
  <c r="H709" i="10"/>
  <c r="C708" i="10"/>
  <c r="R241" i="10"/>
  <c r="E241" i="10"/>
  <c r="J679" i="4"/>
  <c r="Q678" i="4"/>
  <c r="S233" i="4"/>
  <c r="D233" i="4"/>
  <c r="K233" i="4"/>
  <c r="G233" i="4"/>
  <c r="H678" i="4"/>
  <c r="C677" i="4"/>
  <c r="J704" i="10" l="1"/>
  <c r="Q703" i="10"/>
  <c r="C242" i="10"/>
  <c r="F242" i="10" s="1"/>
  <c r="B242" i="10"/>
  <c r="H710" i="10"/>
  <c r="C709" i="10"/>
  <c r="R233" i="4"/>
  <c r="E233" i="4"/>
  <c r="H679" i="4"/>
  <c r="C678" i="4"/>
  <c r="J680" i="4"/>
  <c r="Q679" i="4"/>
  <c r="Q704" i="10" l="1"/>
  <c r="J705" i="10"/>
  <c r="K242" i="10"/>
  <c r="S242" i="10"/>
  <c r="D242" i="10"/>
  <c r="G242" i="10"/>
  <c r="C710" i="10"/>
  <c r="H711" i="10"/>
  <c r="Q680" i="4"/>
  <c r="J681" i="4"/>
  <c r="H680" i="4"/>
  <c r="C679" i="4"/>
  <c r="C234" i="4"/>
  <c r="F234" i="4" s="1"/>
  <c r="B234" i="4"/>
  <c r="Q705" i="10" l="1"/>
  <c r="J706" i="10"/>
  <c r="H712" i="10"/>
  <c r="C711" i="10"/>
  <c r="R242" i="10"/>
  <c r="E242" i="10"/>
  <c r="H681" i="4"/>
  <c r="C680" i="4"/>
  <c r="D234" i="4"/>
  <c r="K234" i="4"/>
  <c r="S234" i="4"/>
  <c r="G234" i="4"/>
  <c r="J682" i="4"/>
  <c r="Q681" i="4"/>
  <c r="Q706" i="10" l="1"/>
  <c r="J707" i="10"/>
  <c r="C243" i="10"/>
  <c r="F243" i="10" s="1"/>
  <c r="B243" i="10"/>
  <c r="H713" i="10"/>
  <c r="C712" i="10"/>
  <c r="Q682" i="4"/>
  <c r="J683" i="4"/>
  <c r="R234" i="4"/>
  <c r="E234" i="4"/>
  <c r="H682" i="4"/>
  <c r="C681" i="4"/>
  <c r="Q707" i="10" l="1"/>
  <c r="J708" i="10"/>
  <c r="S243" i="10"/>
  <c r="D243" i="10"/>
  <c r="K243" i="10"/>
  <c r="G243" i="10"/>
  <c r="H714" i="10"/>
  <c r="C713" i="10"/>
  <c r="H683" i="4"/>
  <c r="C682" i="4"/>
  <c r="C235" i="4"/>
  <c r="F235" i="4" s="1"/>
  <c r="B235" i="4"/>
  <c r="J684" i="4"/>
  <c r="Q683" i="4"/>
  <c r="J709" i="10" l="1"/>
  <c r="Q708" i="10"/>
  <c r="H715" i="10"/>
  <c r="C714" i="10"/>
  <c r="R243" i="10"/>
  <c r="E243" i="10"/>
  <c r="S235" i="4"/>
  <c r="D235" i="4"/>
  <c r="K235" i="4"/>
  <c r="G235" i="4"/>
  <c r="H684" i="4"/>
  <c r="C683" i="4"/>
  <c r="J685" i="4"/>
  <c r="Q684" i="4"/>
  <c r="Q709" i="10" l="1"/>
  <c r="J710" i="10"/>
  <c r="C244" i="10"/>
  <c r="F244" i="10" s="1"/>
  <c r="B244" i="10"/>
  <c r="H716" i="10"/>
  <c r="C715" i="10"/>
  <c r="H685" i="4"/>
  <c r="C684" i="4"/>
  <c r="R235" i="4"/>
  <c r="E235" i="4"/>
  <c r="Q685" i="4"/>
  <c r="J686" i="4"/>
  <c r="Q710" i="10" l="1"/>
  <c r="J711" i="10"/>
  <c r="H717" i="10"/>
  <c r="C716" i="10"/>
  <c r="D244" i="10"/>
  <c r="S244" i="10"/>
  <c r="K244" i="10"/>
  <c r="G244" i="10"/>
  <c r="J687" i="4"/>
  <c r="Q686" i="4"/>
  <c r="C236" i="4"/>
  <c r="F236" i="4" s="1"/>
  <c r="B236" i="4"/>
  <c r="H686" i="4"/>
  <c r="C685" i="4"/>
  <c r="J712" i="10" l="1"/>
  <c r="Q711" i="10"/>
  <c r="R244" i="10"/>
  <c r="E244" i="10"/>
  <c r="H718" i="10"/>
  <c r="C717" i="10"/>
  <c r="H687" i="4"/>
  <c r="C686" i="4"/>
  <c r="K236" i="4"/>
  <c r="D236" i="4"/>
  <c r="S236" i="4"/>
  <c r="G236" i="4"/>
  <c r="J688" i="4"/>
  <c r="Q687" i="4"/>
  <c r="J713" i="10" l="1"/>
  <c r="Q712" i="10"/>
  <c r="H719" i="10"/>
  <c r="C718" i="10"/>
  <c r="C245" i="10"/>
  <c r="F245" i="10" s="1"/>
  <c r="B245" i="10"/>
  <c r="Q688" i="4"/>
  <c r="J689" i="4"/>
  <c r="R236" i="4"/>
  <c r="E236" i="4"/>
  <c r="H688" i="4"/>
  <c r="C687" i="4"/>
  <c r="J714" i="10" l="1"/>
  <c r="Q713" i="10"/>
  <c r="D245" i="10"/>
  <c r="S245" i="10"/>
  <c r="K245" i="10"/>
  <c r="G245" i="10"/>
  <c r="C719" i="10"/>
  <c r="H720" i="10"/>
  <c r="H689" i="4"/>
  <c r="C688" i="4"/>
  <c r="C237" i="4"/>
  <c r="F237" i="4" s="1"/>
  <c r="B237" i="4"/>
  <c r="J690" i="4"/>
  <c r="Q689" i="4"/>
  <c r="J715" i="10" l="1"/>
  <c r="Q714" i="10"/>
  <c r="H721" i="10"/>
  <c r="C720" i="10"/>
  <c r="R245" i="10"/>
  <c r="E245" i="10"/>
  <c r="S237" i="4"/>
  <c r="D237" i="4"/>
  <c r="K237" i="4"/>
  <c r="G237" i="4"/>
  <c r="Q690" i="4"/>
  <c r="J691" i="4"/>
  <c r="H690" i="4"/>
  <c r="C689" i="4"/>
  <c r="Q715" i="10" l="1"/>
  <c r="J716" i="10"/>
  <c r="C246" i="10"/>
  <c r="F246" i="10" s="1"/>
  <c r="B246" i="10"/>
  <c r="H722" i="10"/>
  <c r="C721" i="10"/>
  <c r="J692" i="4"/>
  <c r="Q691" i="4"/>
  <c r="H691" i="4"/>
  <c r="C690" i="4"/>
  <c r="R237" i="4"/>
  <c r="E237" i="4"/>
  <c r="J717" i="10" l="1"/>
  <c r="Q716" i="10"/>
  <c r="H723" i="10"/>
  <c r="C722" i="10"/>
  <c r="S246" i="10"/>
  <c r="K246" i="10"/>
  <c r="D246" i="10"/>
  <c r="G246" i="10"/>
  <c r="H692" i="4"/>
  <c r="C691" i="4"/>
  <c r="C238" i="4"/>
  <c r="F238" i="4" s="1"/>
  <c r="B238" i="4"/>
  <c r="J693" i="4"/>
  <c r="Q692" i="4"/>
  <c r="Q717" i="10" l="1"/>
  <c r="J718" i="10"/>
  <c r="H724" i="10"/>
  <c r="C723" i="10"/>
  <c r="R246" i="10"/>
  <c r="E246" i="10"/>
  <c r="S238" i="4"/>
  <c r="K238" i="4"/>
  <c r="D238" i="4"/>
  <c r="G238" i="4"/>
  <c r="H693" i="4"/>
  <c r="C692" i="4"/>
  <c r="Q693" i="4"/>
  <c r="J694" i="4"/>
  <c r="J719" i="10" l="1"/>
  <c r="Q718" i="10"/>
  <c r="C247" i="10"/>
  <c r="F247" i="10" s="1"/>
  <c r="B247" i="10"/>
  <c r="H725" i="10"/>
  <c r="C724" i="10"/>
  <c r="H694" i="4"/>
  <c r="C693" i="4"/>
  <c r="R238" i="4"/>
  <c r="E238" i="4"/>
  <c r="J695" i="4"/>
  <c r="Q694" i="4"/>
  <c r="J720" i="10" l="1"/>
  <c r="Q719" i="10"/>
  <c r="H726" i="10"/>
  <c r="C725" i="10"/>
  <c r="K247" i="10"/>
  <c r="S247" i="10"/>
  <c r="D247" i="10"/>
  <c r="G247" i="10"/>
  <c r="J696" i="4"/>
  <c r="Q695" i="4"/>
  <c r="C239" i="4"/>
  <c r="F239" i="4" s="1"/>
  <c r="B239" i="4"/>
  <c r="H695" i="4"/>
  <c r="C694" i="4"/>
  <c r="Q720" i="10" l="1"/>
  <c r="J721" i="10"/>
  <c r="R247" i="10"/>
  <c r="E247" i="10"/>
  <c r="H727" i="10"/>
  <c r="C726" i="10"/>
  <c r="D239" i="4"/>
  <c r="K239" i="4"/>
  <c r="S239" i="4"/>
  <c r="G239" i="4"/>
  <c r="H696" i="4"/>
  <c r="C695" i="4"/>
  <c r="J697" i="4"/>
  <c r="Q696" i="4"/>
  <c r="Q721" i="10" l="1"/>
  <c r="J722" i="10"/>
  <c r="H728" i="10"/>
  <c r="C727" i="10"/>
  <c r="C248" i="10"/>
  <c r="F248" i="10" s="1"/>
  <c r="B248" i="10"/>
  <c r="H697" i="4"/>
  <c r="C696" i="4"/>
  <c r="Q697" i="4"/>
  <c r="J698" i="4"/>
  <c r="R239" i="4"/>
  <c r="E239" i="4"/>
  <c r="Q722" i="10" l="1"/>
  <c r="J723" i="10"/>
  <c r="S248" i="10"/>
  <c r="D248" i="10"/>
  <c r="K248" i="10"/>
  <c r="G248" i="10"/>
  <c r="H729" i="10"/>
  <c r="C728" i="10"/>
  <c r="J699" i="4"/>
  <c r="Q698" i="4"/>
  <c r="H698" i="4"/>
  <c r="C697" i="4"/>
  <c r="C240" i="4"/>
  <c r="F240" i="4" s="1"/>
  <c r="B240" i="4"/>
  <c r="Q723" i="10" l="1"/>
  <c r="J724" i="10"/>
  <c r="H730" i="10"/>
  <c r="C729" i="10"/>
  <c r="R248" i="10"/>
  <c r="E248" i="10"/>
  <c r="S240" i="4"/>
  <c r="D240" i="4"/>
  <c r="K240" i="4"/>
  <c r="G240" i="4"/>
  <c r="H699" i="4"/>
  <c r="C698" i="4"/>
  <c r="J700" i="4"/>
  <c r="Q699" i="4"/>
  <c r="J725" i="10" l="1"/>
  <c r="Q724" i="10"/>
  <c r="C249" i="10"/>
  <c r="F249" i="10" s="1"/>
  <c r="B249" i="10"/>
  <c r="H731" i="10"/>
  <c r="C730" i="10"/>
  <c r="C699" i="4"/>
  <c r="H700" i="4"/>
  <c r="Q700" i="4"/>
  <c r="J701" i="4"/>
  <c r="R240" i="4"/>
  <c r="E240" i="4"/>
  <c r="J726" i="10" l="1"/>
  <c r="Q725" i="10"/>
  <c r="H732" i="10"/>
  <c r="C731" i="10"/>
  <c r="D249" i="10"/>
  <c r="S249" i="10"/>
  <c r="K249" i="10"/>
  <c r="G249" i="10"/>
  <c r="J702" i="4"/>
  <c r="Q701" i="4"/>
  <c r="H701" i="4"/>
  <c r="C700" i="4"/>
  <c r="C241" i="4"/>
  <c r="F241" i="4" s="1"/>
  <c r="B241" i="4"/>
  <c r="Q726" i="10" l="1"/>
  <c r="J727" i="10"/>
  <c r="R249" i="10"/>
  <c r="E249" i="10"/>
  <c r="H733" i="10"/>
  <c r="C732" i="10"/>
  <c r="H702" i="4"/>
  <c r="C701" i="4"/>
  <c r="S241" i="4"/>
  <c r="D241" i="4"/>
  <c r="K241" i="4"/>
  <c r="G241" i="4"/>
  <c r="J703" i="4"/>
  <c r="Q702" i="4"/>
  <c r="J728" i="10" l="1"/>
  <c r="Q727" i="10"/>
  <c r="H734" i="10"/>
  <c r="C733" i="10"/>
  <c r="C250" i="10"/>
  <c r="F250" i="10" s="1"/>
  <c r="B250" i="10"/>
  <c r="J704" i="4"/>
  <c r="Q703" i="4"/>
  <c r="R241" i="4"/>
  <c r="E241" i="4"/>
  <c r="H703" i="4"/>
  <c r="C702" i="4"/>
  <c r="J729" i="10" l="1"/>
  <c r="Q728" i="10"/>
  <c r="D250" i="10"/>
  <c r="S250" i="10"/>
  <c r="K250" i="10"/>
  <c r="G250" i="10"/>
  <c r="H735" i="10"/>
  <c r="C734" i="10"/>
  <c r="J705" i="4"/>
  <c r="Q704" i="4"/>
  <c r="H704" i="4"/>
  <c r="C703" i="4"/>
  <c r="C242" i="4"/>
  <c r="F242" i="4" s="1"/>
  <c r="B242" i="4"/>
  <c r="J730" i="10" l="1"/>
  <c r="Q729" i="10"/>
  <c r="H736" i="10"/>
  <c r="C735" i="10"/>
  <c r="R250" i="10"/>
  <c r="E250" i="10"/>
  <c r="J706" i="4"/>
  <c r="Q705" i="4"/>
  <c r="H705" i="4"/>
  <c r="C704" i="4"/>
  <c r="D242" i="4"/>
  <c r="K242" i="4"/>
  <c r="S242" i="4"/>
  <c r="G242" i="4"/>
  <c r="J731" i="10" l="1"/>
  <c r="Q730" i="10"/>
  <c r="C251" i="10"/>
  <c r="F251" i="10" s="1"/>
  <c r="B251" i="10"/>
  <c r="H737" i="10"/>
  <c r="C736" i="10"/>
  <c r="R242" i="4"/>
  <c r="E242" i="4"/>
  <c r="H706" i="4"/>
  <c r="C705" i="4"/>
  <c r="Q706" i="4"/>
  <c r="J707" i="4"/>
  <c r="Q731" i="10" l="1"/>
  <c r="J732" i="10"/>
  <c r="H738" i="10"/>
  <c r="C737" i="10"/>
  <c r="S251" i="10"/>
  <c r="K251" i="10"/>
  <c r="D251" i="10"/>
  <c r="G251" i="10"/>
  <c r="J708" i="4"/>
  <c r="Q707" i="4"/>
  <c r="H707" i="4"/>
  <c r="C706" i="4"/>
  <c r="C243" i="4"/>
  <c r="F243" i="4" s="1"/>
  <c r="B243" i="4"/>
  <c r="J733" i="10" l="1"/>
  <c r="Q732" i="10"/>
  <c r="R251" i="10"/>
  <c r="E251" i="10"/>
  <c r="H739" i="10"/>
  <c r="C738" i="10"/>
  <c r="H708" i="4"/>
  <c r="C707" i="4"/>
  <c r="S243" i="4"/>
  <c r="D243" i="4"/>
  <c r="K243" i="4"/>
  <c r="G243" i="4"/>
  <c r="Q708" i="4"/>
  <c r="J709" i="4"/>
  <c r="Q733" i="10" l="1"/>
  <c r="J734" i="10"/>
  <c r="H740" i="10"/>
  <c r="C739" i="10"/>
  <c r="C252" i="10"/>
  <c r="F252" i="10" s="1"/>
  <c r="B252" i="10"/>
  <c r="J710" i="4"/>
  <c r="Q709" i="4"/>
  <c r="R243" i="4"/>
  <c r="E243" i="4"/>
  <c r="H709" i="4"/>
  <c r="C708" i="4"/>
  <c r="Q734" i="10" l="1"/>
  <c r="J735" i="10"/>
  <c r="D252" i="10"/>
  <c r="S252" i="10"/>
  <c r="K252" i="10"/>
  <c r="G252" i="10"/>
  <c r="H741" i="10"/>
  <c r="C740" i="10"/>
  <c r="H710" i="4"/>
  <c r="C709" i="4"/>
  <c r="C244" i="4"/>
  <c r="F244" i="4" s="1"/>
  <c r="B244" i="4"/>
  <c r="Q710" i="4"/>
  <c r="J711" i="4"/>
  <c r="Q735" i="10" l="1"/>
  <c r="J736" i="10"/>
  <c r="H742" i="10"/>
  <c r="C741" i="10"/>
  <c r="R252" i="10"/>
  <c r="E252" i="10"/>
  <c r="H711" i="4"/>
  <c r="C710" i="4"/>
  <c r="J712" i="4"/>
  <c r="Q711" i="4"/>
  <c r="K244" i="4"/>
  <c r="D244" i="4"/>
  <c r="S244" i="4"/>
  <c r="G244" i="4"/>
  <c r="J737" i="10" l="1"/>
  <c r="Q736" i="10"/>
  <c r="C253" i="10"/>
  <c r="F253" i="10" s="1"/>
  <c r="B253" i="10"/>
  <c r="H743" i="10"/>
  <c r="C742" i="10"/>
  <c r="J713" i="4"/>
  <c r="Q712" i="4"/>
  <c r="R244" i="4"/>
  <c r="E244" i="4"/>
  <c r="H712" i="4"/>
  <c r="C711" i="4"/>
  <c r="Q737" i="10" l="1"/>
  <c r="J738" i="10"/>
  <c r="H744" i="10"/>
  <c r="C743" i="10"/>
  <c r="S253" i="10"/>
  <c r="K253" i="10"/>
  <c r="D253" i="10"/>
  <c r="G253" i="10"/>
  <c r="J714" i="4"/>
  <c r="Q713" i="4"/>
  <c r="H713" i="4"/>
  <c r="C712" i="4"/>
  <c r="C245" i="4"/>
  <c r="F245" i="4" s="1"/>
  <c r="B245" i="4"/>
  <c r="J739" i="10" l="1"/>
  <c r="Q738" i="10"/>
  <c r="R253" i="10"/>
  <c r="E253" i="10"/>
  <c r="H745" i="10"/>
  <c r="C744" i="10"/>
  <c r="Q714" i="4"/>
  <c r="J715" i="4"/>
  <c r="H714" i="4"/>
  <c r="C713" i="4"/>
  <c r="S245" i="4"/>
  <c r="D245" i="4"/>
  <c r="K245" i="4"/>
  <c r="G245" i="4"/>
  <c r="J740" i="10" l="1"/>
  <c r="Q739" i="10"/>
  <c r="H746" i="10"/>
  <c r="C745" i="10"/>
  <c r="C254" i="10"/>
  <c r="F254" i="10" s="1"/>
  <c r="B254" i="10"/>
  <c r="R245" i="4"/>
  <c r="E245" i="4"/>
  <c r="H715" i="4"/>
  <c r="C714" i="4"/>
  <c r="J716" i="4"/>
  <c r="Q715" i="4"/>
  <c r="J741" i="10" l="1"/>
  <c r="Q740" i="10"/>
  <c r="K254" i="10"/>
  <c r="S254" i="10"/>
  <c r="D254" i="10"/>
  <c r="G254" i="10"/>
  <c r="H747" i="10"/>
  <c r="C746" i="10"/>
  <c r="Q716" i="4"/>
  <c r="J717" i="4"/>
  <c r="H716" i="4"/>
  <c r="C715" i="4"/>
  <c r="C246" i="4"/>
  <c r="F246" i="4" s="1"/>
  <c r="B246" i="4"/>
  <c r="J742" i="10" l="1"/>
  <c r="Q741" i="10"/>
  <c r="H748" i="10"/>
  <c r="C747" i="10"/>
  <c r="R254" i="10"/>
  <c r="E254" i="10"/>
  <c r="S246" i="4"/>
  <c r="K246" i="4"/>
  <c r="D246" i="4"/>
  <c r="G246" i="4"/>
  <c r="H717" i="4"/>
  <c r="C716" i="4"/>
  <c r="J718" i="4"/>
  <c r="Q717" i="4"/>
  <c r="Q742" i="10" l="1"/>
  <c r="J743" i="10"/>
  <c r="C255" i="10"/>
  <c r="F255" i="10" s="1"/>
  <c r="B255" i="10"/>
  <c r="C748" i="10"/>
  <c r="H749" i="10"/>
  <c r="Q718" i="4"/>
  <c r="J719" i="4"/>
  <c r="H718" i="4"/>
  <c r="C717" i="4"/>
  <c r="R246" i="4"/>
  <c r="E246" i="4"/>
  <c r="Q743" i="10" l="1"/>
  <c r="J744" i="10"/>
  <c r="H750" i="10"/>
  <c r="C749" i="10"/>
  <c r="S255" i="10"/>
  <c r="D255" i="10"/>
  <c r="K255" i="10"/>
  <c r="G255" i="10"/>
  <c r="C718" i="4"/>
  <c r="H719" i="4"/>
  <c r="C247" i="4"/>
  <c r="F247" i="4" s="1"/>
  <c r="B247" i="4"/>
  <c r="J720" i="4"/>
  <c r="Q719" i="4"/>
  <c r="J745" i="10" l="1"/>
  <c r="Q744" i="10"/>
  <c r="R255" i="10"/>
  <c r="E255" i="10"/>
  <c r="H751" i="10"/>
  <c r="C750" i="10"/>
  <c r="D247" i="4"/>
  <c r="K247" i="4"/>
  <c r="S247" i="4"/>
  <c r="G247" i="4"/>
  <c r="J721" i="4"/>
  <c r="Q720" i="4"/>
  <c r="H720" i="4"/>
  <c r="C719" i="4"/>
  <c r="J746" i="10" l="1"/>
  <c r="Q745" i="10"/>
  <c r="C256" i="10"/>
  <c r="F256" i="10" s="1"/>
  <c r="B256" i="10"/>
  <c r="H752" i="10"/>
  <c r="C751" i="10"/>
  <c r="J722" i="4"/>
  <c r="Q721" i="4"/>
  <c r="H721" i="4"/>
  <c r="C720" i="4"/>
  <c r="R247" i="4"/>
  <c r="E247" i="4"/>
  <c r="Q746" i="10" l="1"/>
  <c r="J747" i="10"/>
  <c r="K256" i="10"/>
  <c r="D256" i="10"/>
  <c r="S256" i="10"/>
  <c r="G256" i="10"/>
  <c r="C752" i="10"/>
  <c r="H753" i="10"/>
  <c r="C248" i="4"/>
  <c r="F248" i="4" s="1"/>
  <c r="B248" i="4"/>
  <c r="H722" i="4"/>
  <c r="C721" i="4"/>
  <c r="J723" i="4"/>
  <c r="Q722" i="4"/>
  <c r="Q747" i="10" l="1"/>
  <c r="J748" i="10"/>
  <c r="H754" i="10"/>
  <c r="C753" i="10"/>
  <c r="R256" i="10"/>
  <c r="E256" i="10"/>
  <c r="J724" i="4"/>
  <c r="Q723" i="4"/>
  <c r="S248" i="4"/>
  <c r="D248" i="4"/>
  <c r="K248" i="4"/>
  <c r="G248" i="4"/>
  <c r="H723" i="4"/>
  <c r="C722" i="4"/>
  <c r="Q748" i="10" l="1"/>
  <c r="J749" i="10"/>
  <c r="C257" i="10"/>
  <c r="F257" i="10" s="1"/>
  <c r="B257" i="10"/>
  <c r="H755" i="10"/>
  <c r="C754" i="10"/>
  <c r="H724" i="4"/>
  <c r="C723" i="4"/>
  <c r="R248" i="4"/>
  <c r="E248" i="4"/>
  <c r="Q724" i="4"/>
  <c r="J725" i="4"/>
  <c r="Q749" i="10" l="1"/>
  <c r="J750" i="10"/>
  <c r="H756" i="10"/>
  <c r="C755" i="10"/>
  <c r="D257" i="10"/>
  <c r="S257" i="10"/>
  <c r="K257" i="10"/>
  <c r="G257" i="10"/>
  <c r="J726" i="4"/>
  <c r="Q725" i="4"/>
  <c r="C249" i="4"/>
  <c r="F249" i="4" s="1"/>
  <c r="B249" i="4"/>
  <c r="H725" i="4"/>
  <c r="C724" i="4"/>
  <c r="J751" i="10" l="1"/>
  <c r="Q750" i="10"/>
  <c r="R257" i="10"/>
  <c r="E257" i="10"/>
  <c r="C756" i="10"/>
  <c r="H757" i="10"/>
  <c r="H726" i="4"/>
  <c r="C725" i="4"/>
  <c r="Q726" i="4"/>
  <c r="J727" i="4"/>
  <c r="S249" i="4"/>
  <c r="D249" i="4"/>
  <c r="K249" i="4"/>
  <c r="G249" i="4"/>
  <c r="Q751" i="10" l="1"/>
  <c r="J752" i="10"/>
  <c r="H758" i="10"/>
  <c r="C757" i="10"/>
  <c r="C258" i="10"/>
  <c r="F258" i="10" s="1"/>
  <c r="B258" i="10"/>
  <c r="J728" i="4"/>
  <c r="Q727" i="4"/>
  <c r="R249" i="4"/>
  <c r="E249" i="4"/>
  <c r="C726" i="4"/>
  <c r="H727" i="4"/>
  <c r="Q752" i="10" l="1"/>
  <c r="J753" i="10"/>
  <c r="S258" i="10"/>
  <c r="K258" i="10"/>
  <c r="D258" i="10"/>
  <c r="G258" i="10"/>
  <c r="H759" i="10"/>
  <c r="C758" i="10"/>
  <c r="H728" i="4"/>
  <c r="C727" i="4"/>
  <c r="C250" i="4"/>
  <c r="F250" i="4" s="1"/>
  <c r="B250" i="4"/>
  <c r="J729" i="4"/>
  <c r="Q728" i="4"/>
  <c r="Q753" i="10" l="1"/>
  <c r="J754" i="10"/>
  <c r="H760" i="10"/>
  <c r="C759" i="10"/>
  <c r="R258" i="10"/>
  <c r="E258" i="10"/>
  <c r="Q729" i="4"/>
  <c r="J730" i="4"/>
  <c r="D250" i="4"/>
  <c r="K250" i="4"/>
  <c r="S250" i="4"/>
  <c r="G250" i="4"/>
  <c r="H729" i="4"/>
  <c r="C728" i="4"/>
  <c r="J755" i="10" l="1"/>
  <c r="Q754" i="10"/>
  <c r="C259" i="10"/>
  <c r="F259" i="10" s="1"/>
  <c r="B259" i="10"/>
  <c r="H761" i="10"/>
  <c r="C760" i="10"/>
  <c r="H730" i="4"/>
  <c r="C729" i="4"/>
  <c r="J731" i="4"/>
  <c r="Q730" i="4"/>
  <c r="R250" i="4"/>
  <c r="E250" i="4"/>
  <c r="J756" i="10" l="1"/>
  <c r="Q755" i="10"/>
  <c r="H762" i="10"/>
  <c r="C761" i="10"/>
  <c r="D259" i="10"/>
  <c r="K259" i="10"/>
  <c r="S259" i="10"/>
  <c r="G259" i="10"/>
  <c r="J732" i="4"/>
  <c r="Q731" i="4"/>
  <c r="C251" i="4"/>
  <c r="F251" i="4" s="1"/>
  <c r="B251" i="4"/>
  <c r="H731" i="4"/>
  <c r="C730" i="4"/>
  <c r="J757" i="10" l="1"/>
  <c r="Q756" i="10"/>
  <c r="R259" i="10"/>
  <c r="E259" i="10"/>
  <c r="C762" i="10"/>
  <c r="H763" i="10"/>
  <c r="H732" i="4"/>
  <c r="C731" i="4"/>
  <c r="S251" i="4"/>
  <c r="D251" i="4"/>
  <c r="K251" i="4"/>
  <c r="G251" i="4"/>
  <c r="Q732" i="4"/>
  <c r="J733" i="4"/>
  <c r="Q757" i="10" l="1"/>
  <c r="J758" i="10"/>
  <c r="H764" i="10"/>
  <c r="C763" i="10"/>
  <c r="C260" i="10"/>
  <c r="F260" i="10" s="1"/>
  <c r="B260" i="10"/>
  <c r="R251" i="4"/>
  <c r="E251" i="4"/>
  <c r="J734" i="4"/>
  <c r="Q733" i="4"/>
  <c r="H733" i="4"/>
  <c r="C732" i="4"/>
  <c r="Q758" i="10" l="1"/>
  <c r="J759" i="10"/>
  <c r="K260" i="10"/>
  <c r="D260" i="10"/>
  <c r="S260" i="10"/>
  <c r="G260" i="10"/>
  <c r="H765" i="10"/>
  <c r="C764" i="10"/>
  <c r="H734" i="4"/>
  <c r="C733" i="4"/>
  <c r="Q734" i="4"/>
  <c r="J735" i="4"/>
  <c r="C252" i="4"/>
  <c r="F252" i="4" s="1"/>
  <c r="B252" i="4"/>
  <c r="Q759" i="10" l="1"/>
  <c r="J760" i="10"/>
  <c r="H766" i="10"/>
  <c r="C765" i="10"/>
  <c r="R260" i="10"/>
  <c r="E260" i="10"/>
  <c r="J736" i="4"/>
  <c r="Q735" i="4"/>
  <c r="K252" i="4"/>
  <c r="D252" i="4"/>
  <c r="S252" i="4"/>
  <c r="G252" i="4"/>
  <c r="C734" i="4"/>
  <c r="H735" i="4"/>
  <c r="Q760" i="10" l="1"/>
  <c r="J761" i="10"/>
  <c r="C261" i="10"/>
  <c r="F261" i="10" s="1"/>
  <c r="B261" i="10"/>
  <c r="H767" i="10"/>
  <c r="C766" i="10"/>
  <c r="R252" i="4"/>
  <c r="E252" i="4"/>
  <c r="H736" i="4"/>
  <c r="C735" i="4"/>
  <c r="J737" i="4"/>
  <c r="Q736" i="4"/>
  <c r="Q761" i="10" l="1"/>
  <c r="J762" i="10"/>
  <c r="H768" i="10"/>
  <c r="C767" i="10"/>
  <c r="S261" i="10"/>
  <c r="K261" i="10"/>
  <c r="D261" i="10"/>
  <c r="G261" i="10"/>
  <c r="Q737" i="4"/>
  <c r="J738" i="4"/>
  <c r="H737" i="4"/>
  <c r="C736" i="4"/>
  <c r="C253" i="4"/>
  <c r="F253" i="4" s="1"/>
  <c r="B253" i="4"/>
  <c r="Q762" i="10" l="1"/>
  <c r="J763" i="10"/>
  <c r="R261" i="10"/>
  <c r="E261" i="10"/>
  <c r="C768" i="10"/>
  <c r="H769" i="10"/>
  <c r="S253" i="4"/>
  <c r="D253" i="4"/>
  <c r="K253" i="4"/>
  <c r="G253" i="4"/>
  <c r="H738" i="4"/>
  <c r="C737" i="4"/>
  <c r="J739" i="4"/>
  <c r="Q738" i="4"/>
  <c r="Q763" i="10" l="1"/>
  <c r="J764" i="10"/>
  <c r="C769" i="10"/>
  <c r="H770" i="10"/>
  <c r="C262" i="10"/>
  <c r="F262" i="10" s="1"/>
  <c r="B262" i="10"/>
  <c r="H739" i="4"/>
  <c r="C738" i="4"/>
  <c r="R253" i="4"/>
  <c r="E253" i="4"/>
  <c r="J740" i="4"/>
  <c r="Q739" i="4"/>
  <c r="Q764" i="10" l="1"/>
  <c r="J765" i="10"/>
  <c r="H771" i="10"/>
  <c r="C770" i="10"/>
  <c r="D262" i="10"/>
  <c r="S262" i="10"/>
  <c r="K262" i="10"/>
  <c r="G262" i="10"/>
  <c r="C254" i="4"/>
  <c r="F254" i="4" s="1"/>
  <c r="B254" i="4"/>
  <c r="Q740" i="4"/>
  <c r="J741" i="4"/>
  <c r="H740" i="4"/>
  <c r="C739" i="4"/>
  <c r="Q765" i="10" l="1"/>
  <c r="J766" i="10"/>
  <c r="R262" i="10"/>
  <c r="E262" i="10"/>
  <c r="H772" i="10"/>
  <c r="C771" i="10"/>
  <c r="J742" i="4"/>
  <c r="Q741" i="4"/>
  <c r="S254" i="4"/>
  <c r="K254" i="4"/>
  <c r="D254" i="4"/>
  <c r="G254" i="4"/>
  <c r="H741" i="4"/>
  <c r="C740" i="4"/>
  <c r="J767" i="10" l="1"/>
  <c r="Q766" i="10"/>
  <c r="C263" i="10"/>
  <c r="F263" i="10" s="1"/>
  <c r="B263" i="10"/>
  <c r="H773" i="10"/>
  <c r="C772" i="10"/>
  <c r="H742" i="4"/>
  <c r="C741" i="4"/>
  <c r="R254" i="4"/>
  <c r="E254" i="4"/>
  <c r="Q742" i="4"/>
  <c r="J743" i="4"/>
  <c r="J768" i="10" l="1"/>
  <c r="Q767" i="10"/>
  <c r="H774" i="10"/>
  <c r="C773" i="10"/>
  <c r="K263" i="10"/>
  <c r="S263" i="10"/>
  <c r="D263" i="10"/>
  <c r="G263" i="10"/>
  <c r="J744" i="4"/>
  <c r="Q743" i="4"/>
  <c r="C255" i="4"/>
  <c r="F255" i="4" s="1"/>
  <c r="B255" i="4"/>
  <c r="C742" i="4"/>
  <c r="H743" i="4"/>
  <c r="Q768" i="10" l="1"/>
  <c r="J769" i="10"/>
  <c r="R263" i="10"/>
  <c r="E263" i="10"/>
  <c r="H775" i="10"/>
  <c r="C774" i="10"/>
  <c r="H744" i="4"/>
  <c r="C743" i="4"/>
  <c r="D255" i="4"/>
  <c r="K255" i="4"/>
  <c r="S255" i="4"/>
  <c r="G255" i="4"/>
  <c r="J745" i="4"/>
  <c r="Q744" i="4"/>
  <c r="Q769" i="10" l="1"/>
  <c r="J770" i="10"/>
  <c r="C264" i="10"/>
  <c r="F264" i="10" s="1"/>
  <c r="B264" i="10"/>
  <c r="H776" i="10"/>
  <c r="C775" i="10"/>
  <c r="Q745" i="4"/>
  <c r="J746" i="4"/>
  <c r="R255" i="4"/>
  <c r="E255" i="4"/>
  <c r="H745" i="4"/>
  <c r="C744" i="4"/>
  <c r="Q770" i="10" l="1"/>
  <c r="J771" i="10"/>
  <c r="H777" i="10"/>
  <c r="C776" i="10"/>
  <c r="S264" i="10"/>
  <c r="K264" i="10"/>
  <c r="D264" i="10"/>
  <c r="G264" i="10"/>
  <c r="H746" i="4"/>
  <c r="C745" i="4"/>
  <c r="C256" i="4"/>
  <c r="F256" i="4" s="1"/>
  <c r="B256" i="4"/>
  <c r="J747" i="4"/>
  <c r="Q746" i="4"/>
  <c r="Q771" i="10" l="1"/>
  <c r="J772" i="10"/>
  <c r="R264" i="10"/>
  <c r="E264" i="10"/>
  <c r="H778" i="10"/>
  <c r="C777" i="10"/>
  <c r="J748" i="4"/>
  <c r="Q747" i="4"/>
  <c r="S256" i="4"/>
  <c r="D256" i="4"/>
  <c r="K256" i="4"/>
  <c r="G256" i="4"/>
  <c r="H747" i="4"/>
  <c r="C746" i="4"/>
  <c r="J773" i="10" l="1"/>
  <c r="Q772" i="10"/>
  <c r="H779" i="10"/>
  <c r="C778" i="10"/>
  <c r="C265" i="10"/>
  <c r="F265" i="10" s="1"/>
  <c r="B265" i="10"/>
  <c r="R256" i="4"/>
  <c r="E256" i="4"/>
  <c r="C747" i="4"/>
  <c r="H748" i="4"/>
  <c r="Q748" i="4"/>
  <c r="J749" i="4"/>
  <c r="Q773" i="10" l="1"/>
  <c r="J774" i="10"/>
  <c r="K265" i="10"/>
  <c r="D265" i="10"/>
  <c r="S265" i="10"/>
  <c r="G265" i="10"/>
  <c r="H780" i="10"/>
  <c r="C779" i="10"/>
  <c r="J750" i="4"/>
  <c r="Q749" i="4"/>
  <c r="H749" i="4"/>
  <c r="C748" i="4"/>
  <c r="C257" i="4"/>
  <c r="F257" i="4" s="1"/>
  <c r="B257" i="4"/>
  <c r="J775" i="10" l="1"/>
  <c r="Q774" i="10"/>
  <c r="H781" i="10"/>
  <c r="C780" i="10"/>
  <c r="R265" i="10"/>
  <c r="E265" i="10"/>
  <c r="S257" i="4"/>
  <c r="D257" i="4"/>
  <c r="K257" i="4"/>
  <c r="G257" i="4"/>
  <c r="H750" i="4"/>
  <c r="C749" i="4"/>
  <c r="Q750" i="4"/>
  <c r="J751" i="4"/>
  <c r="J776" i="10" l="1"/>
  <c r="Q775" i="10"/>
  <c r="C266" i="10"/>
  <c r="F266" i="10" s="1"/>
  <c r="B266" i="10"/>
  <c r="H782" i="10"/>
  <c r="C781" i="10"/>
  <c r="C750" i="4"/>
  <c r="H751" i="4"/>
  <c r="R257" i="4"/>
  <c r="E257" i="4"/>
  <c r="J752" i="4"/>
  <c r="Q751" i="4"/>
  <c r="Q776" i="10" l="1"/>
  <c r="J777" i="10"/>
  <c r="H783" i="10"/>
  <c r="C782" i="10"/>
  <c r="D266" i="10"/>
  <c r="S266" i="10"/>
  <c r="K266" i="10"/>
  <c r="G266" i="10"/>
  <c r="C258" i="4"/>
  <c r="F258" i="4" s="1"/>
  <c r="B258" i="4"/>
  <c r="H752" i="4"/>
  <c r="C751" i="4"/>
  <c r="J753" i="4"/>
  <c r="Q752" i="4"/>
  <c r="J778" i="10" l="1"/>
  <c r="Q777" i="10"/>
  <c r="R266" i="10"/>
  <c r="E266" i="10"/>
  <c r="H784" i="10"/>
  <c r="C783" i="10"/>
  <c r="Q753" i="4"/>
  <c r="J754" i="4"/>
  <c r="H753" i="4"/>
  <c r="C752" i="4"/>
  <c r="D258" i="4"/>
  <c r="K258" i="4"/>
  <c r="S258" i="4"/>
  <c r="G258" i="4"/>
  <c r="Q778" i="10" l="1"/>
  <c r="J779" i="10"/>
  <c r="H785" i="10"/>
  <c r="C784" i="10"/>
  <c r="C267" i="10"/>
  <c r="F267" i="10" s="1"/>
  <c r="B267" i="10"/>
  <c r="R258" i="4"/>
  <c r="E258" i="4"/>
  <c r="H754" i="4"/>
  <c r="C753" i="4"/>
  <c r="J755" i="4"/>
  <c r="Q754" i="4"/>
  <c r="Q779" i="10" l="1"/>
  <c r="J780" i="10"/>
  <c r="K267" i="10"/>
  <c r="D267" i="10"/>
  <c r="S267" i="10"/>
  <c r="G267" i="10"/>
  <c r="C785" i="10"/>
  <c r="H786" i="10"/>
  <c r="J756" i="4"/>
  <c r="Q755" i="4"/>
  <c r="H755" i="4"/>
  <c r="C754" i="4"/>
  <c r="C259" i="4"/>
  <c r="F259" i="4" s="1"/>
  <c r="B259" i="4"/>
  <c r="Q780" i="10" l="1"/>
  <c r="J781" i="10"/>
  <c r="H787" i="10"/>
  <c r="C786" i="10"/>
  <c r="R267" i="10"/>
  <c r="E267" i="10"/>
  <c r="C755" i="4"/>
  <c r="H756" i="4"/>
  <c r="S259" i="4"/>
  <c r="D259" i="4"/>
  <c r="K259" i="4"/>
  <c r="G259" i="4"/>
  <c r="Q756" i="4"/>
  <c r="J757" i="4"/>
  <c r="Q781" i="10" l="1"/>
  <c r="J782" i="10"/>
  <c r="C268" i="10"/>
  <c r="F268" i="10" s="1"/>
  <c r="B268" i="10"/>
  <c r="H788" i="10"/>
  <c r="C787" i="10"/>
  <c r="J758" i="4"/>
  <c r="Q757" i="4"/>
  <c r="R259" i="4"/>
  <c r="E259" i="4"/>
  <c r="H757" i="4"/>
  <c r="C756" i="4"/>
  <c r="J783" i="10" l="1"/>
  <c r="Q782" i="10"/>
  <c r="H789" i="10"/>
  <c r="C788" i="10"/>
  <c r="S268" i="10"/>
  <c r="K268" i="10"/>
  <c r="D268" i="10"/>
  <c r="G268" i="10"/>
  <c r="C260" i="4"/>
  <c r="F260" i="4" s="1"/>
  <c r="B260" i="4"/>
  <c r="Q758" i="4"/>
  <c r="J759" i="4"/>
  <c r="H758" i="4"/>
  <c r="C757" i="4"/>
  <c r="J784" i="10" l="1"/>
  <c r="Q783" i="10"/>
  <c r="C789" i="10"/>
  <c r="H790" i="10"/>
  <c r="R268" i="10"/>
  <c r="E268" i="10"/>
  <c r="C758" i="4"/>
  <c r="H759" i="4"/>
  <c r="J760" i="4"/>
  <c r="Q759" i="4"/>
  <c r="K260" i="4"/>
  <c r="D260" i="4"/>
  <c r="S260" i="4"/>
  <c r="G260" i="4"/>
  <c r="Q784" i="10" l="1"/>
  <c r="J785" i="10"/>
  <c r="C269" i="10"/>
  <c r="F269" i="10" s="1"/>
  <c r="B269" i="10"/>
  <c r="H791" i="10"/>
  <c r="C790" i="10"/>
  <c r="R260" i="4"/>
  <c r="E260" i="4"/>
  <c r="J761" i="4"/>
  <c r="Q760" i="4"/>
  <c r="H760" i="4"/>
  <c r="C759" i="4"/>
  <c r="Q785" i="10" l="1"/>
  <c r="J786" i="10"/>
  <c r="H792" i="10"/>
  <c r="C791" i="10"/>
  <c r="K269" i="10"/>
  <c r="D269" i="10"/>
  <c r="S269" i="10"/>
  <c r="G269" i="10"/>
  <c r="H761" i="4"/>
  <c r="C760" i="4"/>
  <c r="Q761" i="4"/>
  <c r="J762" i="4"/>
  <c r="C261" i="4"/>
  <c r="F261" i="4" s="1"/>
  <c r="B261" i="4"/>
  <c r="Q786" i="10" l="1"/>
  <c r="J787" i="10"/>
  <c r="R269" i="10"/>
  <c r="E269" i="10"/>
  <c r="H793" i="10"/>
  <c r="C792" i="10"/>
  <c r="J763" i="4"/>
  <c r="Q762" i="4"/>
  <c r="S261" i="4"/>
  <c r="D261" i="4"/>
  <c r="K261" i="4"/>
  <c r="G261" i="4"/>
  <c r="H762" i="4"/>
  <c r="C761" i="4"/>
  <c r="J788" i="10" l="1"/>
  <c r="Q787" i="10"/>
  <c r="H794" i="10"/>
  <c r="C793" i="10"/>
  <c r="C270" i="10"/>
  <c r="F270" i="10" s="1"/>
  <c r="B270" i="10"/>
  <c r="J764" i="4"/>
  <c r="Q763" i="4"/>
  <c r="H763" i="4"/>
  <c r="C762" i="4"/>
  <c r="R261" i="4"/>
  <c r="E261" i="4"/>
  <c r="J789" i="10" l="1"/>
  <c r="Q788" i="10"/>
  <c r="S270" i="10"/>
  <c r="K270" i="10"/>
  <c r="D270" i="10"/>
  <c r="G270" i="10"/>
  <c r="H795" i="10"/>
  <c r="C794" i="10"/>
  <c r="C763" i="4"/>
  <c r="H764" i="4"/>
  <c r="C262" i="4"/>
  <c r="F262" i="4" s="1"/>
  <c r="B262" i="4"/>
  <c r="J765" i="4"/>
  <c r="Q764" i="4"/>
  <c r="Q789" i="10" l="1"/>
  <c r="J790" i="10"/>
  <c r="H796" i="10"/>
  <c r="C795" i="10"/>
  <c r="R270" i="10"/>
  <c r="E270" i="10"/>
  <c r="J766" i="4"/>
  <c r="Q765" i="4"/>
  <c r="H765" i="4"/>
  <c r="C764" i="4"/>
  <c r="S262" i="4"/>
  <c r="K262" i="4"/>
  <c r="D262" i="4"/>
  <c r="G262" i="4"/>
  <c r="Q790" i="10" l="1"/>
  <c r="J791" i="10"/>
  <c r="C271" i="10"/>
  <c r="F271" i="10" s="1"/>
  <c r="B271" i="10"/>
  <c r="H797" i="10"/>
  <c r="C796" i="10"/>
  <c r="H766" i="4"/>
  <c r="C765" i="4"/>
  <c r="R262" i="4"/>
  <c r="E262" i="4"/>
  <c r="Q766" i="4"/>
  <c r="J767" i="4"/>
  <c r="J792" i="10" l="1"/>
  <c r="Q791" i="10"/>
  <c r="H798" i="10"/>
  <c r="C797" i="10"/>
  <c r="S271" i="10"/>
  <c r="K271" i="10"/>
  <c r="D271" i="10"/>
  <c r="G271" i="10"/>
  <c r="J768" i="4"/>
  <c r="Q767" i="4"/>
  <c r="C263" i="4"/>
  <c r="F263" i="4" s="1"/>
  <c r="B263" i="4"/>
  <c r="H767" i="4"/>
  <c r="C766" i="4"/>
  <c r="J793" i="10" l="1"/>
  <c r="Q792" i="10"/>
  <c r="R271" i="10"/>
  <c r="E271" i="10"/>
  <c r="H799" i="10"/>
  <c r="C798" i="10"/>
  <c r="H768" i="4"/>
  <c r="C767" i="4"/>
  <c r="S263" i="4"/>
  <c r="D263" i="4"/>
  <c r="K263" i="4"/>
  <c r="G263" i="4"/>
  <c r="Q768" i="4"/>
  <c r="J769" i="4"/>
  <c r="J794" i="10" l="1"/>
  <c r="Q793" i="10"/>
  <c r="C272" i="10"/>
  <c r="F272" i="10" s="1"/>
  <c r="B272" i="10"/>
  <c r="H800" i="10"/>
  <c r="C799" i="10"/>
  <c r="R263" i="4"/>
  <c r="E263" i="4"/>
  <c r="J770" i="4"/>
  <c r="Q769" i="4"/>
  <c r="H769" i="4"/>
  <c r="C768" i="4"/>
  <c r="Q794" i="10" l="1"/>
  <c r="J795" i="10"/>
  <c r="H801" i="10"/>
  <c r="C800" i="10"/>
  <c r="D272" i="10"/>
  <c r="S272" i="10"/>
  <c r="K272" i="10"/>
  <c r="G272" i="10"/>
  <c r="H770" i="4"/>
  <c r="C769" i="4"/>
  <c r="J771" i="4"/>
  <c r="Q770" i="4"/>
  <c r="C264" i="4"/>
  <c r="F264" i="4" s="1"/>
  <c r="B264" i="4"/>
  <c r="Q795" i="10" l="1"/>
  <c r="J796" i="10"/>
  <c r="R272" i="10"/>
  <c r="E272" i="10"/>
  <c r="C801" i="10"/>
  <c r="H802" i="10"/>
  <c r="D264" i="4"/>
  <c r="S264" i="4"/>
  <c r="K264" i="4"/>
  <c r="G264" i="4"/>
  <c r="J772" i="4"/>
  <c r="Q771" i="4"/>
  <c r="C770" i="4"/>
  <c r="H771" i="4"/>
  <c r="Q796" i="10" l="1"/>
  <c r="J797" i="10"/>
  <c r="H803" i="10"/>
  <c r="C802" i="10"/>
  <c r="C273" i="10"/>
  <c r="F273" i="10" s="1"/>
  <c r="B273" i="10"/>
  <c r="Q772" i="4"/>
  <c r="J773" i="4"/>
  <c r="H772" i="4"/>
  <c r="C771" i="4"/>
  <c r="R264" i="4"/>
  <c r="E264" i="4"/>
  <c r="Q797" i="10" l="1"/>
  <c r="J798" i="10"/>
  <c r="D273" i="10"/>
  <c r="K273" i="10"/>
  <c r="S273" i="10"/>
  <c r="G273" i="10"/>
  <c r="H804" i="10"/>
  <c r="C803" i="10"/>
  <c r="J774" i="4"/>
  <c r="Q773" i="4"/>
  <c r="C265" i="4"/>
  <c r="F265" i="4" s="1"/>
  <c r="B265" i="4"/>
  <c r="C772" i="4"/>
  <c r="H773" i="4"/>
  <c r="J799" i="10" l="1"/>
  <c r="Q798" i="10"/>
  <c r="H805" i="10"/>
  <c r="C804" i="10"/>
  <c r="R273" i="10"/>
  <c r="E273" i="10"/>
  <c r="D265" i="4"/>
  <c r="K265" i="4"/>
  <c r="S265" i="4"/>
  <c r="G265" i="4"/>
  <c r="H774" i="4"/>
  <c r="C773" i="4"/>
  <c r="Q774" i="4"/>
  <c r="J775" i="4"/>
  <c r="J800" i="10" l="1"/>
  <c r="Q799" i="10"/>
  <c r="C805" i="10"/>
  <c r="H806" i="10"/>
  <c r="C274" i="10"/>
  <c r="F274" i="10" s="1"/>
  <c r="B274" i="10"/>
  <c r="H775" i="4"/>
  <c r="C774" i="4"/>
  <c r="J776" i="4"/>
  <c r="Q775" i="4"/>
  <c r="R265" i="4"/>
  <c r="E265" i="4"/>
  <c r="Q800" i="10" l="1"/>
  <c r="J801" i="10"/>
  <c r="H807" i="10"/>
  <c r="C806" i="10"/>
  <c r="S274" i="10"/>
  <c r="K274" i="10"/>
  <c r="D274" i="10"/>
  <c r="G274" i="10"/>
  <c r="J777" i="4"/>
  <c r="Q776" i="4"/>
  <c r="C266" i="4"/>
  <c r="F266" i="4" s="1"/>
  <c r="B266" i="4"/>
  <c r="H776" i="4"/>
  <c r="C775" i="4"/>
  <c r="Q801" i="10" l="1"/>
  <c r="J802" i="10"/>
  <c r="R274" i="10"/>
  <c r="E274" i="10"/>
  <c r="H808" i="10"/>
  <c r="C807" i="10"/>
  <c r="H777" i="4"/>
  <c r="C776" i="4"/>
  <c r="K266" i="4"/>
  <c r="D266" i="4"/>
  <c r="S266" i="4"/>
  <c r="G266" i="4"/>
  <c r="J778" i="4"/>
  <c r="Q777" i="4"/>
  <c r="J803" i="10" l="1"/>
  <c r="Q802" i="10"/>
  <c r="C275" i="10"/>
  <c r="F275" i="10" s="1"/>
  <c r="B275" i="10"/>
  <c r="H809" i="10"/>
  <c r="C808" i="10"/>
  <c r="Q778" i="4"/>
  <c r="J779" i="4"/>
  <c r="R266" i="4"/>
  <c r="E266" i="4"/>
  <c r="H778" i="4"/>
  <c r="C777" i="4"/>
  <c r="Q803" i="10" l="1"/>
  <c r="J804" i="10"/>
  <c r="H810" i="10"/>
  <c r="C809" i="10"/>
  <c r="D275" i="10"/>
  <c r="S275" i="10"/>
  <c r="K275" i="10"/>
  <c r="G275" i="10"/>
  <c r="H779" i="4"/>
  <c r="C778" i="4"/>
  <c r="C267" i="4"/>
  <c r="F267" i="4" s="1"/>
  <c r="B267" i="4"/>
  <c r="J780" i="4"/>
  <c r="Q779" i="4"/>
  <c r="Q804" i="10" l="1"/>
  <c r="J805" i="10"/>
  <c r="R275" i="10"/>
  <c r="E275" i="10"/>
  <c r="H811" i="10"/>
  <c r="C810" i="10"/>
  <c r="K267" i="4"/>
  <c r="D267" i="4"/>
  <c r="S267" i="4"/>
  <c r="G267" i="4"/>
  <c r="Q780" i="4"/>
  <c r="J781" i="4"/>
  <c r="H780" i="4"/>
  <c r="C779" i="4"/>
  <c r="Q805" i="10" l="1"/>
  <c r="J806" i="10"/>
  <c r="H812" i="10"/>
  <c r="C811" i="10"/>
  <c r="C276" i="10"/>
  <c r="F276" i="10" s="1"/>
  <c r="B276" i="10"/>
  <c r="J782" i="4"/>
  <c r="Q781" i="4"/>
  <c r="R267" i="4"/>
  <c r="E267" i="4"/>
  <c r="C780" i="4"/>
  <c r="H781" i="4"/>
  <c r="Q806" i="10" l="1"/>
  <c r="J807" i="10"/>
  <c r="D276" i="10"/>
  <c r="S276" i="10"/>
  <c r="K276" i="10"/>
  <c r="G276" i="10"/>
  <c r="H813" i="10"/>
  <c r="C812" i="10"/>
  <c r="H782" i="4"/>
  <c r="C781" i="4"/>
  <c r="C268" i="4"/>
  <c r="F268" i="4" s="1"/>
  <c r="B268" i="4"/>
  <c r="Q782" i="4"/>
  <c r="J783" i="4"/>
  <c r="Q807" i="10" l="1"/>
  <c r="J808" i="10"/>
  <c r="H814" i="10"/>
  <c r="C813" i="10"/>
  <c r="R276" i="10"/>
  <c r="E276" i="10"/>
  <c r="J784" i="4"/>
  <c r="Q783" i="4"/>
  <c r="K268" i="4"/>
  <c r="D268" i="4"/>
  <c r="S268" i="4"/>
  <c r="G268" i="4"/>
  <c r="H783" i="4"/>
  <c r="C782" i="4"/>
  <c r="Q808" i="10" l="1"/>
  <c r="J809" i="10"/>
  <c r="C277" i="10"/>
  <c r="F277" i="10" s="1"/>
  <c r="B277" i="10"/>
  <c r="H815" i="10"/>
  <c r="C814" i="10"/>
  <c r="H784" i="4"/>
  <c r="C783" i="4"/>
  <c r="R268" i="4"/>
  <c r="E268" i="4"/>
  <c r="J785" i="4"/>
  <c r="Q784" i="4"/>
  <c r="J810" i="10" l="1"/>
  <c r="Q809" i="10"/>
  <c r="H816" i="10"/>
  <c r="C815" i="10"/>
  <c r="S277" i="10"/>
  <c r="K277" i="10"/>
  <c r="D277" i="10"/>
  <c r="G277" i="10"/>
  <c r="C269" i="4"/>
  <c r="F269" i="4" s="1"/>
  <c r="B269" i="4"/>
  <c r="J786" i="4"/>
  <c r="Q785" i="4"/>
  <c r="H785" i="4"/>
  <c r="C784" i="4"/>
  <c r="Q810" i="10" l="1"/>
  <c r="J811" i="10"/>
  <c r="R277" i="10"/>
  <c r="E277" i="10"/>
  <c r="H817" i="10"/>
  <c r="C816" i="10"/>
  <c r="H786" i="4"/>
  <c r="C785" i="4"/>
  <c r="Q786" i="4"/>
  <c r="J787" i="4"/>
  <c r="K269" i="4"/>
  <c r="S269" i="4"/>
  <c r="D269" i="4"/>
  <c r="G269" i="4"/>
  <c r="Q811" i="10" l="1"/>
  <c r="J812" i="10"/>
  <c r="C817" i="10"/>
  <c r="H818" i="10"/>
  <c r="C278" i="10"/>
  <c r="F278" i="10" s="1"/>
  <c r="B278" i="10"/>
  <c r="R269" i="4"/>
  <c r="E269" i="4"/>
  <c r="J788" i="4"/>
  <c r="Q787" i="4"/>
  <c r="H787" i="4"/>
  <c r="C786" i="4"/>
  <c r="Q812" i="10" l="1"/>
  <c r="J813" i="10"/>
  <c r="D278" i="10"/>
  <c r="S278" i="10"/>
  <c r="K278" i="10"/>
  <c r="G278" i="10"/>
  <c r="H819" i="10"/>
  <c r="C818" i="10"/>
  <c r="H788" i="4"/>
  <c r="C787" i="4"/>
  <c r="Q788" i="4"/>
  <c r="J789" i="4"/>
  <c r="C270" i="4"/>
  <c r="F270" i="4" s="1"/>
  <c r="B270" i="4"/>
  <c r="J814" i="10" l="1"/>
  <c r="Q813" i="10"/>
  <c r="R278" i="10"/>
  <c r="E278" i="10"/>
  <c r="H820" i="10"/>
  <c r="C819" i="10"/>
  <c r="J790" i="4"/>
  <c r="Q789" i="4"/>
  <c r="S270" i="4"/>
  <c r="D270" i="4"/>
  <c r="K270" i="4"/>
  <c r="G270" i="4"/>
  <c r="C788" i="4"/>
  <c r="H789" i="4"/>
  <c r="J815" i="10" l="1"/>
  <c r="Q814" i="10"/>
  <c r="H821" i="10"/>
  <c r="C820" i="10"/>
  <c r="C279" i="10"/>
  <c r="F279" i="10" s="1"/>
  <c r="B279" i="10"/>
  <c r="R270" i="4"/>
  <c r="E270" i="4"/>
  <c r="H790" i="4"/>
  <c r="C789" i="4"/>
  <c r="Q790" i="4"/>
  <c r="J791" i="4"/>
  <c r="J816" i="10" l="1"/>
  <c r="Q815" i="10"/>
  <c r="K279" i="10"/>
  <c r="D279" i="10"/>
  <c r="S279" i="10"/>
  <c r="G279" i="10"/>
  <c r="H822" i="10"/>
  <c r="C821" i="10"/>
  <c r="J792" i="4"/>
  <c r="Q791" i="4"/>
  <c r="H791" i="4"/>
  <c r="C790" i="4"/>
  <c r="C271" i="4"/>
  <c r="F271" i="4" s="1"/>
  <c r="B271" i="4"/>
  <c r="Q816" i="10" l="1"/>
  <c r="J817" i="10"/>
  <c r="H823" i="10"/>
  <c r="C822" i="10"/>
  <c r="R279" i="10"/>
  <c r="E279" i="10"/>
  <c r="S271" i="4"/>
  <c r="D271" i="4"/>
  <c r="K271" i="4"/>
  <c r="G271" i="4"/>
  <c r="H792" i="4"/>
  <c r="C791" i="4"/>
  <c r="J793" i="4"/>
  <c r="Q792" i="4"/>
  <c r="Q817" i="10" l="1"/>
  <c r="J818" i="10"/>
  <c r="C280" i="10"/>
  <c r="F280" i="10" s="1"/>
  <c r="B280" i="10"/>
  <c r="H824" i="10"/>
  <c r="C823" i="10"/>
  <c r="Q793" i="4"/>
  <c r="J794" i="4"/>
  <c r="R271" i="4"/>
  <c r="E271" i="4"/>
  <c r="H793" i="4"/>
  <c r="C792" i="4"/>
  <c r="Q818" i="10" l="1"/>
  <c r="J819" i="10"/>
  <c r="S280" i="10"/>
  <c r="K280" i="10"/>
  <c r="D280" i="10"/>
  <c r="G280" i="10"/>
  <c r="H825" i="10"/>
  <c r="C824" i="10"/>
  <c r="C272" i="4"/>
  <c r="F272" i="4" s="1"/>
  <c r="B272" i="4"/>
  <c r="J795" i="4"/>
  <c r="Q794" i="4"/>
  <c r="H794" i="4"/>
  <c r="C793" i="4"/>
  <c r="J820" i="10" l="1"/>
  <c r="Q819" i="10"/>
  <c r="H826" i="10"/>
  <c r="C825" i="10"/>
  <c r="R280" i="10"/>
  <c r="E280" i="10"/>
  <c r="H795" i="4"/>
  <c r="C794" i="4"/>
  <c r="J796" i="4"/>
  <c r="Q795" i="4"/>
  <c r="D272" i="4"/>
  <c r="S272" i="4"/>
  <c r="K272" i="4"/>
  <c r="G272" i="4"/>
  <c r="Q820" i="10" l="1"/>
  <c r="J821" i="10"/>
  <c r="H827" i="10"/>
  <c r="C826" i="10"/>
  <c r="C281" i="10"/>
  <c r="F281" i="10" s="1"/>
  <c r="B281" i="10"/>
  <c r="Q796" i="4"/>
  <c r="J797" i="4"/>
  <c r="R272" i="4"/>
  <c r="E272" i="4"/>
  <c r="H796" i="4"/>
  <c r="C795" i="4"/>
  <c r="Q821" i="10" l="1"/>
  <c r="J822" i="10"/>
  <c r="D281" i="10"/>
  <c r="K281" i="10"/>
  <c r="S281" i="10"/>
  <c r="G281" i="10"/>
  <c r="C827" i="10"/>
  <c r="H828" i="10"/>
  <c r="H797" i="4"/>
  <c r="C796" i="4"/>
  <c r="J798" i="4"/>
  <c r="Q797" i="4"/>
  <c r="C273" i="4"/>
  <c r="F273" i="4" s="1"/>
  <c r="B273" i="4"/>
  <c r="Q822" i="10" l="1"/>
  <c r="J823" i="10"/>
  <c r="H829" i="10"/>
  <c r="C828" i="10"/>
  <c r="R281" i="10"/>
  <c r="E281" i="10"/>
  <c r="Q798" i="4"/>
  <c r="J799" i="4"/>
  <c r="D273" i="4"/>
  <c r="S273" i="4"/>
  <c r="K273" i="4"/>
  <c r="G273" i="4"/>
  <c r="H798" i="4"/>
  <c r="C797" i="4"/>
  <c r="Q823" i="10" l="1"/>
  <c r="J824" i="10"/>
  <c r="C282" i="10"/>
  <c r="F282" i="10" s="1"/>
  <c r="B282" i="10"/>
  <c r="H830" i="10"/>
  <c r="C829" i="10"/>
  <c r="C798" i="4"/>
  <c r="H799" i="4"/>
  <c r="J800" i="4"/>
  <c r="Q799" i="4"/>
  <c r="R273" i="4"/>
  <c r="E273" i="4"/>
  <c r="J825" i="10" l="1"/>
  <c r="Q824" i="10"/>
  <c r="H831" i="10"/>
  <c r="C830" i="10"/>
  <c r="S282" i="10"/>
  <c r="K282" i="10"/>
  <c r="D282" i="10"/>
  <c r="G282" i="10"/>
  <c r="C274" i="4"/>
  <c r="F274" i="4" s="1"/>
  <c r="B274" i="4"/>
  <c r="J801" i="4"/>
  <c r="Q800" i="4"/>
  <c r="H800" i="4"/>
  <c r="C799" i="4"/>
  <c r="J826" i="10" l="1"/>
  <c r="Q825" i="10"/>
  <c r="R282" i="10"/>
  <c r="E282" i="10"/>
  <c r="H832" i="10"/>
  <c r="C831" i="10"/>
  <c r="H801" i="4"/>
  <c r="C800" i="4"/>
  <c r="Q801" i="4"/>
  <c r="J802" i="4"/>
  <c r="D274" i="4"/>
  <c r="S274" i="4"/>
  <c r="K274" i="4"/>
  <c r="G274" i="4"/>
  <c r="Q826" i="10" l="1"/>
  <c r="J827" i="10"/>
  <c r="H833" i="10"/>
  <c r="C832" i="10"/>
  <c r="C283" i="10"/>
  <c r="F283" i="10" s="1"/>
  <c r="B283" i="10"/>
  <c r="J803" i="4"/>
  <c r="Q802" i="4"/>
  <c r="R274" i="4"/>
  <c r="E274" i="4"/>
  <c r="H802" i="4"/>
  <c r="C801" i="4"/>
  <c r="Q827" i="10" l="1"/>
  <c r="J828" i="10"/>
  <c r="K283" i="10"/>
  <c r="S283" i="10"/>
  <c r="D283" i="10"/>
  <c r="G283" i="10"/>
  <c r="H834" i="10"/>
  <c r="C833" i="10"/>
  <c r="H803" i="4"/>
  <c r="C802" i="4"/>
  <c r="J804" i="4"/>
  <c r="Q803" i="4"/>
  <c r="C275" i="4"/>
  <c r="F275" i="4" s="1"/>
  <c r="B275" i="4"/>
  <c r="Q828" i="10" l="1"/>
  <c r="J829" i="10"/>
  <c r="H835" i="10"/>
  <c r="C834" i="10"/>
  <c r="R283" i="10"/>
  <c r="E283" i="10"/>
  <c r="K275" i="4"/>
  <c r="D275" i="4"/>
  <c r="S275" i="4"/>
  <c r="G275" i="4"/>
  <c r="Q804" i="4"/>
  <c r="J805" i="4"/>
  <c r="H804" i="4"/>
  <c r="C803" i="4"/>
  <c r="J830" i="10" l="1"/>
  <c r="Q829" i="10"/>
  <c r="C284" i="10"/>
  <c r="F284" i="10" s="1"/>
  <c r="B284" i="10"/>
  <c r="H836" i="10"/>
  <c r="C835" i="10"/>
  <c r="H805" i="4"/>
  <c r="C804" i="4"/>
  <c r="J806" i="4"/>
  <c r="Q805" i="4"/>
  <c r="R275" i="4"/>
  <c r="E275" i="4"/>
  <c r="Q830" i="10" l="1"/>
  <c r="J831" i="10"/>
  <c r="H837" i="10"/>
  <c r="C836" i="10"/>
  <c r="S284" i="10"/>
  <c r="K284" i="10"/>
  <c r="D284" i="10"/>
  <c r="G284" i="10"/>
  <c r="Q806" i="4"/>
  <c r="J807" i="4"/>
  <c r="C276" i="4"/>
  <c r="F276" i="4" s="1"/>
  <c r="B276" i="4"/>
  <c r="H806" i="4"/>
  <c r="C805" i="4"/>
  <c r="Q831" i="10" l="1"/>
  <c r="J832" i="10"/>
  <c r="R284" i="10"/>
  <c r="E284" i="10"/>
  <c r="H838" i="10"/>
  <c r="C837" i="10"/>
  <c r="S276" i="4"/>
  <c r="K276" i="4"/>
  <c r="D276" i="4"/>
  <c r="G276" i="4"/>
  <c r="C806" i="4"/>
  <c r="H807" i="4"/>
  <c r="J808" i="4"/>
  <c r="Q807" i="4"/>
  <c r="J833" i="10" l="1"/>
  <c r="Q832" i="10"/>
  <c r="H839" i="10"/>
  <c r="C838" i="10"/>
  <c r="C285" i="10"/>
  <c r="F285" i="10" s="1"/>
  <c r="B285" i="10"/>
  <c r="J809" i="4"/>
  <c r="Q808" i="4"/>
  <c r="H808" i="4"/>
  <c r="C807" i="4"/>
  <c r="R276" i="4"/>
  <c r="E276" i="4"/>
  <c r="J834" i="10" l="1"/>
  <c r="Q833" i="10"/>
  <c r="D285" i="10"/>
  <c r="S285" i="10"/>
  <c r="K285" i="10"/>
  <c r="G285" i="10"/>
  <c r="H840" i="10"/>
  <c r="C839" i="10"/>
  <c r="C277" i="4"/>
  <c r="F277" i="4" s="1"/>
  <c r="B277" i="4"/>
  <c r="H809" i="4"/>
  <c r="C808" i="4"/>
  <c r="Q809" i="4"/>
  <c r="J810" i="4"/>
  <c r="Q834" i="10" l="1"/>
  <c r="J835" i="10"/>
  <c r="H841" i="10"/>
  <c r="C840" i="10"/>
  <c r="R285" i="10"/>
  <c r="E285" i="10"/>
  <c r="J811" i="4"/>
  <c r="Q810" i="4"/>
  <c r="H810" i="4"/>
  <c r="C809" i="4"/>
  <c r="K277" i="4"/>
  <c r="S277" i="4"/>
  <c r="D277" i="4"/>
  <c r="G277" i="4"/>
  <c r="Q835" i="10" l="1"/>
  <c r="J836" i="10"/>
  <c r="C286" i="10"/>
  <c r="F286" i="10" s="1"/>
  <c r="B286" i="10"/>
  <c r="H842" i="10"/>
  <c r="C841" i="10"/>
  <c r="R277" i="4"/>
  <c r="E277" i="4"/>
  <c r="H811" i="4"/>
  <c r="C810" i="4"/>
  <c r="J812" i="4"/>
  <c r="Q811" i="4"/>
  <c r="Q836" i="10" l="1"/>
  <c r="J837" i="10"/>
  <c r="H843" i="10"/>
  <c r="C842" i="10"/>
  <c r="D286" i="10"/>
  <c r="K286" i="10"/>
  <c r="S286" i="10"/>
  <c r="G286" i="10"/>
  <c r="Q812" i="4"/>
  <c r="J813" i="4"/>
  <c r="H812" i="4"/>
  <c r="C811" i="4"/>
  <c r="C278" i="4"/>
  <c r="F278" i="4" s="1"/>
  <c r="B278" i="4"/>
  <c r="J838" i="10" l="1"/>
  <c r="Q837" i="10"/>
  <c r="H844" i="10"/>
  <c r="C843" i="10"/>
  <c r="R286" i="10"/>
  <c r="E286" i="10"/>
  <c r="H813" i="4"/>
  <c r="C812" i="4"/>
  <c r="J814" i="4"/>
  <c r="Q813" i="4"/>
  <c r="S278" i="4"/>
  <c r="D278" i="4"/>
  <c r="K278" i="4"/>
  <c r="G278" i="4"/>
  <c r="J839" i="10" l="1"/>
  <c r="Q838" i="10"/>
  <c r="C287" i="10"/>
  <c r="F287" i="10" s="1"/>
  <c r="B287" i="10"/>
  <c r="H845" i="10"/>
  <c r="C844" i="10"/>
  <c r="R278" i="4"/>
  <c r="E278" i="4"/>
  <c r="Q814" i="4"/>
  <c r="J815" i="4"/>
  <c r="H814" i="4"/>
  <c r="C813" i="4"/>
  <c r="Q839" i="10" l="1"/>
  <c r="J840" i="10"/>
  <c r="H846" i="10"/>
  <c r="C845" i="10"/>
  <c r="K287" i="10"/>
  <c r="S287" i="10"/>
  <c r="D287" i="10"/>
  <c r="G287" i="10"/>
  <c r="C814" i="4"/>
  <c r="H815" i="4"/>
  <c r="J816" i="4"/>
  <c r="Q815" i="4"/>
  <c r="C279" i="4"/>
  <c r="F279" i="4" s="1"/>
  <c r="B279" i="4"/>
  <c r="Q840" i="10" l="1"/>
  <c r="J841" i="10"/>
  <c r="R287" i="10"/>
  <c r="E287" i="10"/>
  <c r="H847" i="10"/>
  <c r="C846" i="10"/>
  <c r="S279" i="4"/>
  <c r="D279" i="4"/>
  <c r="K279" i="4"/>
  <c r="G279" i="4"/>
  <c r="J817" i="4"/>
  <c r="Q816" i="4"/>
  <c r="H816" i="4"/>
  <c r="C815" i="4"/>
  <c r="J842" i="10" l="1"/>
  <c r="Q841" i="10"/>
  <c r="H848" i="10"/>
  <c r="C847" i="10"/>
  <c r="C288" i="10"/>
  <c r="F288" i="10" s="1"/>
  <c r="B288" i="10"/>
  <c r="H817" i="4"/>
  <c r="C816" i="4"/>
  <c r="Q817" i="4"/>
  <c r="J818" i="4"/>
  <c r="R279" i="4"/>
  <c r="E279" i="4"/>
  <c r="J843" i="10" l="1"/>
  <c r="Q842" i="10"/>
  <c r="S288" i="10"/>
  <c r="K288" i="10"/>
  <c r="D288" i="10"/>
  <c r="G288" i="10"/>
  <c r="H849" i="10"/>
  <c r="C848" i="10"/>
  <c r="J819" i="4"/>
  <c r="Q818" i="4"/>
  <c r="C280" i="4"/>
  <c r="F280" i="4" s="1"/>
  <c r="B280" i="4"/>
  <c r="H818" i="4"/>
  <c r="C817" i="4"/>
  <c r="Q843" i="10" l="1"/>
  <c r="J844" i="10"/>
  <c r="H850" i="10"/>
  <c r="C849" i="10"/>
  <c r="R288" i="10"/>
  <c r="E288" i="10"/>
  <c r="D280" i="4"/>
  <c r="S280" i="4"/>
  <c r="K280" i="4"/>
  <c r="G280" i="4"/>
  <c r="H819" i="4"/>
  <c r="C818" i="4"/>
  <c r="J820" i="4"/>
  <c r="Q819" i="4"/>
  <c r="Q844" i="10" l="1"/>
  <c r="J845" i="10"/>
  <c r="C289" i="10"/>
  <c r="F289" i="10" s="1"/>
  <c r="B289" i="10"/>
  <c r="H851" i="10"/>
  <c r="C850" i="10"/>
  <c r="H820" i="4"/>
  <c r="C819" i="4"/>
  <c r="J821" i="4"/>
  <c r="Q820" i="4"/>
  <c r="R280" i="4"/>
  <c r="E280" i="4"/>
  <c r="Q845" i="10" l="1"/>
  <c r="J846" i="10"/>
  <c r="H852" i="10"/>
  <c r="C851" i="10"/>
  <c r="K289" i="10"/>
  <c r="D289" i="10"/>
  <c r="S289" i="10"/>
  <c r="G289" i="10"/>
  <c r="J822" i="4"/>
  <c r="Q821" i="4"/>
  <c r="C281" i="4"/>
  <c r="F281" i="4" s="1"/>
  <c r="B281" i="4"/>
  <c r="H821" i="4"/>
  <c r="C820" i="4"/>
  <c r="J847" i="10" l="1"/>
  <c r="Q846" i="10"/>
  <c r="R289" i="10"/>
  <c r="E289" i="10"/>
  <c r="H853" i="10"/>
  <c r="C852" i="10"/>
  <c r="D281" i="4"/>
  <c r="K281" i="4"/>
  <c r="S281" i="4"/>
  <c r="G281" i="4"/>
  <c r="H822" i="4"/>
  <c r="C821" i="4"/>
  <c r="J823" i="4"/>
  <c r="Q822" i="4"/>
  <c r="Q847" i="10" l="1"/>
  <c r="J848" i="10"/>
  <c r="H854" i="10"/>
  <c r="C853" i="10"/>
  <c r="C290" i="10"/>
  <c r="F290" i="10" s="1"/>
  <c r="B290" i="10"/>
  <c r="Q823" i="4"/>
  <c r="J824" i="4"/>
  <c r="H823" i="4"/>
  <c r="C822" i="4"/>
  <c r="R281" i="4"/>
  <c r="E281" i="4"/>
  <c r="J849" i="10" l="1"/>
  <c r="Q848" i="10"/>
  <c r="S290" i="10"/>
  <c r="K290" i="10"/>
  <c r="D290" i="10"/>
  <c r="G290" i="10"/>
  <c r="H855" i="10"/>
  <c r="C854" i="10"/>
  <c r="H824" i="4"/>
  <c r="C823" i="4"/>
  <c r="C282" i="4"/>
  <c r="F282" i="4" s="1"/>
  <c r="B282" i="4"/>
  <c r="J825" i="4"/>
  <c r="Q824" i="4"/>
  <c r="J850" i="10" l="1"/>
  <c r="Q849" i="10"/>
  <c r="H856" i="10"/>
  <c r="C855" i="10"/>
  <c r="R290" i="10"/>
  <c r="E290" i="10"/>
  <c r="D282" i="4"/>
  <c r="S282" i="4"/>
  <c r="K282" i="4"/>
  <c r="G282" i="4"/>
  <c r="J826" i="4"/>
  <c r="Q825" i="4"/>
  <c r="H825" i="4"/>
  <c r="C824" i="4"/>
  <c r="J851" i="10" l="1"/>
  <c r="Q850" i="10"/>
  <c r="H857" i="10"/>
  <c r="C856" i="10"/>
  <c r="C291" i="10"/>
  <c r="F291" i="10" s="1"/>
  <c r="B291" i="10"/>
  <c r="Q826" i="4"/>
  <c r="J827" i="4"/>
  <c r="H826" i="4"/>
  <c r="C825" i="4"/>
  <c r="R282" i="4"/>
  <c r="E282" i="4"/>
  <c r="Q851" i="10" l="1"/>
  <c r="J852" i="10"/>
  <c r="K291" i="10"/>
  <c r="D291" i="10"/>
  <c r="S291" i="10"/>
  <c r="G291" i="10"/>
  <c r="H858" i="10"/>
  <c r="C857" i="10"/>
  <c r="H827" i="4"/>
  <c r="C826" i="4"/>
  <c r="C283" i="4"/>
  <c r="F283" i="4" s="1"/>
  <c r="B283" i="4"/>
  <c r="J828" i="4"/>
  <c r="Q827" i="4"/>
  <c r="Q852" i="10" l="1"/>
  <c r="J853" i="10"/>
  <c r="H859" i="10"/>
  <c r="C858" i="10"/>
  <c r="R291" i="10"/>
  <c r="E291" i="10"/>
  <c r="S283" i="4"/>
  <c r="K283" i="4"/>
  <c r="D283" i="4"/>
  <c r="G283" i="4"/>
  <c r="J829" i="4"/>
  <c r="Q828" i="4"/>
  <c r="H828" i="4"/>
  <c r="C827" i="4"/>
  <c r="J854" i="10" l="1"/>
  <c r="Q853" i="10"/>
  <c r="C292" i="10"/>
  <c r="F292" i="10" s="1"/>
  <c r="B292" i="10"/>
  <c r="H860" i="10"/>
  <c r="C859" i="10"/>
  <c r="H829" i="4"/>
  <c r="C828" i="4"/>
  <c r="J830" i="4"/>
  <c r="Q829" i="4"/>
  <c r="R283" i="4"/>
  <c r="E283" i="4"/>
  <c r="J855" i="10" l="1"/>
  <c r="Q854" i="10"/>
  <c r="C860" i="10"/>
  <c r="H861" i="10"/>
  <c r="S292" i="10"/>
  <c r="K292" i="10"/>
  <c r="D292" i="10"/>
  <c r="G292" i="10"/>
  <c r="C284" i="4"/>
  <c r="F284" i="4" s="1"/>
  <c r="B284" i="4"/>
  <c r="J831" i="4"/>
  <c r="Q830" i="4"/>
  <c r="H830" i="4"/>
  <c r="C829" i="4"/>
  <c r="Q855" i="10" l="1"/>
  <c r="J856" i="10"/>
  <c r="R292" i="10"/>
  <c r="E292" i="10"/>
  <c r="H862" i="10"/>
  <c r="C861" i="10"/>
  <c r="C830" i="4"/>
  <c r="H831" i="4"/>
  <c r="Q831" i="4"/>
  <c r="J832" i="4"/>
  <c r="S284" i="4"/>
  <c r="K284" i="4"/>
  <c r="D284" i="4"/>
  <c r="G284" i="4"/>
  <c r="Q856" i="10" l="1"/>
  <c r="J857" i="10"/>
  <c r="H863" i="10"/>
  <c r="C862" i="10"/>
  <c r="C293" i="10"/>
  <c r="F293" i="10" s="1"/>
  <c r="B293" i="10"/>
  <c r="J833" i="4"/>
  <c r="Q832" i="4"/>
  <c r="H832" i="4"/>
  <c r="C831" i="4"/>
  <c r="R284" i="4"/>
  <c r="E284" i="4"/>
  <c r="J858" i="10" l="1"/>
  <c r="Q857" i="10"/>
  <c r="D293" i="10"/>
  <c r="S293" i="10"/>
  <c r="K293" i="10"/>
  <c r="G293" i="10"/>
  <c r="H864" i="10"/>
  <c r="C863" i="10"/>
  <c r="C285" i="4"/>
  <c r="F285" i="4" s="1"/>
  <c r="B285" i="4"/>
  <c r="H833" i="4"/>
  <c r="C832" i="4"/>
  <c r="J834" i="4"/>
  <c r="Q833" i="4"/>
  <c r="J859" i="10" l="1"/>
  <c r="Q858" i="10"/>
  <c r="H865" i="10"/>
  <c r="C864" i="10"/>
  <c r="R293" i="10"/>
  <c r="E293" i="10"/>
  <c r="Q834" i="4"/>
  <c r="J835" i="4"/>
  <c r="C833" i="4"/>
  <c r="H834" i="4"/>
  <c r="D285" i="4"/>
  <c r="K285" i="4"/>
  <c r="S285" i="4"/>
  <c r="G285" i="4"/>
  <c r="Q859" i="10" l="1"/>
  <c r="J860" i="10"/>
  <c r="C294" i="10"/>
  <c r="F294" i="10" s="1"/>
  <c r="B294" i="10"/>
  <c r="H866" i="10"/>
  <c r="C865" i="10"/>
  <c r="R285" i="4"/>
  <c r="E285" i="4"/>
  <c r="H835" i="4"/>
  <c r="C834" i="4"/>
  <c r="J836" i="4"/>
  <c r="Q835" i="4"/>
  <c r="Q860" i="10" l="1"/>
  <c r="J861" i="10"/>
  <c r="H867" i="10"/>
  <c r="C866" i="10"/>
  <c r="D294" i="10"/>
  <c r="S294" i="10"/>
  <c r="K294" i="10"/>
  <c r="G294" i="10"/>
  <c r="J837" i="4"/>
  <c r="Q836" i="4"/>
  <c r="H836" i="4"/>
  <c r="C835" i="4"/>
  <c r="C286" i="4"/>
  <c r="F286" i="4" s="1"/>
  <c r="B286" i="4"/>
  <c r="J862" i="10" l="1"/>
  <c r="Q861" i="10"/>
  <c r="R294" i="10"/>
  <c r="E294" i="10"/>
  <c r="H868" i="10"/>
  <c r="C867" i="10"/>
  <c r="S286" i="4"/>
  <c r="D286" i="4"/>
  <c r="K286" i="4"/>
  <c r="G286" i="4"/>
  <c r="H837" i="4"/>
  <c r="C836" i="4"/>
  <c r="J838" i="4"/>
  <c r="Q837" i="4"/>
  <c r="J863" i="10" l="1"/>
  <c r="Q862" i="10"/>
  <c r="H869" i="10"/>
  <c r="C868" i="10"/>
  <c r="C295" i="10"/>
  <c r="F295" i="10" s="1"/>
  <c r="B295" i="10"/>
  <c r="H838" i="4"/>
  <c r="C837" i="4"/>
  <c r="R286" i="4"/>
  <c r="E286" i="4"/>
  <c r="J839" i="4"/>
  <c r="Q838" i="4"/>
  <c r="Q863" i="10" l="1"/>
  <c r="J864" i="10"/>
  <c r="S295" i="10"/>
  <c r="K295" i="10"/>
  <c r="D295" i="10"/>
  <c r="G295" i="10"/>
  <c r="H870" i="10"/>
  <c r="C869" i="10"/>
  <c r="C287" i="4"/>
  <c r="F287" i="4" s="1"/>
  <c r="B287" i="4"/>
  <c r="Q839" i="4"/>
  <c r="J840" i="4"/>
  <c r="C838" i="4"/>
  <c r="H839" i="4"/>
  <c r="Q864" i="10" l="1"/>
  <c r="J865" i="10"/>
  <c r="H871" i="10"/>
  <c r="C870" i="10"/>
  <c r="R295" i="10"/>
  <c r="E295" i="10"/>
  <c r="H840" i="4"/>
  <c r="C839" i="4"/>
  <c r="J841" i="4"/>
  <c r="Q840" i="4"/>
  <c r="S287" i="4"/>
  <c r="D287" i="4"/>
  <c r="K287" i="4"/>
  <c r="G287" i="4"/>
  <c r="J866" i="10" l="1"/>
  <c r="Q865" i="10"/>
  <c r="C296" i="10"/>
  <c r="F296" i="10" s="1"/>
  <c r="B296" i="10"/>
  <c r="H872" i="10"/>
  <c r="C871" i="10"/>
  <c r="J842" i="4"/>
  <c r="Q841" i="4"/>
  <c r="R287" i="4"/>
  <c r="E287" i="4"/>
  <c r="H841" i="4"/>
  <c r="C840" i="4"/>
  <c r="Q866" i="10" l="1"/>
  <c r="J867" i="10"/>
  <c r="S296" i="10"/>
  <c r="D296" i="10"/>
  <c r="K296" i="10"/>
  <c r="G296" i="10"/>
  <c r="H873" i="10"/>
  <c r="C872" i="10"/>
  <c r="H842" i="4"/>
  <c r="C841" i="4"/>
  <c r="C288" i="4"/>
  <c r="F288" i="4" s="1"/>
  <c r="B288" i="4"/>
  <c r="Q842" i="4"/>
  <c r="J843" i="4"/>
  <c r="J868" i="10" l="1"/>
  <c r="Q867" i="10"/>
  <c r="H874" i="10"/>
  <c r="C873" i="10"/>
  <c r="R296" i="10"/>
  <c r="E296" i="10"/>
  <c r="D288" i="4"/>
  <c r="K288" i="4"/>
  <c r="S288" i="4"/>
  <c r="G288" i="4"/>
  <c r="J844" i="4"/>
  <c r="Q843" i="4"/>
  <c r="H843" i="4"/>
  <c r="C842" i="4"/>
  <c r="Q868" i="10" l="1"/>
  <c r="J869" i="10"/>
  <c r="H875" i="10"/>
  <c r="C874" i="10"/>
  <c r="C297" i="10"/>
  <c r="F297" i="10" s="1"/>
  <c r="B297" i="10"/>
  <c r="H844" i="4"/>
  <c r="C843" i="4"/>
  <c r="J845" i="4"/>
  <c r="Q844" i="4"/>
  <c r="R288" i="4"/>
  <c r="E288" i="4"/>
  <c r="Q869" i="10" l="1"/>
  <c r="J870" i="10"/>
  <c r="S297" i="10"/>
  <c r="K297" i="10"/>
  <c r="D297" i="10"/>
  <c r="G297" i="10"/>
  <c r="H876" i="10"/>
  <c r="C875" i="10"/>
  <c r="C289" i="4"/>
  <c r="F289" i="4" s="1"/>
  <c r="B289" i="4"/>
  <c r="Q845" i="4"/>
  <c r="J846" i="4"/>
  <c r="H845" i="4"/>
  <c r="C844" i="4"/>
  <c r="J871" i="10" l="1"/>
  <c r="Q870" i="10"/>
  <c r="C876" i="10"/>
  <c r="H877" i="10"/>
  <c r="R297" i="10"/>
  <c r="E297" i="10"/>
  <c r="H846" i="4"/>
  <c r="C845" i="4"/>
  <c r="S289" i="4"/>
  <c r="D289" i="4"/>
  <c r="K289" i="4"/>
  <c r="G289" i="4"/>
  <c r="J847" i="4"/>
  <c r="Q846" i="4"/>
  <c r="Q871" i="10" l="1"/>
  <c r="J872" i="10"/>
  <c r="C298" i="10"/>
  <c r="F298" i="10" s="1"/>
  <c r="B298" i="10"/>
  <c r="H878" i="10"/>
  <c r="C877" i="10"/>
  <c r="Q847" i="4"/>
  <c r="J848" i="4"/>
  <c r="R289" i="4"/>
  <c r="E289" i="4"/>
  <c r="H847" i="4"/>
  <c r="C846" i="4"/>
  <c r="Q872" i="10" l="1"/>
  <c r="J873" i="10"/>
  <c r="C878" i="10"/>
  <c r="H879" i="10"/>
  <c r="D298" i="10"/>
  <c r="S298" i="10"/>
  <c r="K298" i="10"/>
  <c r="G298" i="10"/>
  <c r="C290" i="4"/>
  <c r="F290" i="4" s="1"/>
  <c r="B290" i="4"/>
  <c r="J849" i="4"/>
  <c r="Q848" i="4"/>
  <c r="H848" i="4"/>
  <c r="C847" i="4"/>
  <c r="J874" i="10" l="1"/>
  <c r="Q873" i="10"/>
  <c r="R298" i="10"/>
  <c r="E298" i="10"/>
  <c r="H880" i="10"/>
  <c r="C879" i="10"/>
  <c r="H849" i="4"/>
  <c r="C848" i="4"/>
  <c r="K290" i="4"/>
  <c r="D290" i="4"/>
  <c r="S290" i="4"/>
  <c r="G290" i="4"/>
  <c r="J850" i="4"/>
  <c r="Q849" i="4"/>
  <c r="Q874" i="10" l="1"/>
  <c r="J875" i="10"/>
  <c r="C880" i="10"/>
  <c r="H881" i="10"/>
  <c r="C299" i="10"/>
  <c r="F299" i="10" s="1"/>
  <c r="B299" i="10"/>
  <c r="Q850" i="4"/>
  <c r="J851" i="4"/>
  <c r="R290" i="4"/>
  <c r="E290" i="4"/>
  <c r="C849" i="4"/>
  <c r="H850" i="4"/>
  <c r="Q875" i="10" l="1"/>
  <c r="J876" i="10"/>
  <c r="K299" i="10"/>
  <c r="S299" i="10"/>
  <c r="D299" i="10"/>
  <c r="G299" i="10"/>
  <c r="H882" i="10"/>
  <c r="C881" i="10"/>
  <c r="H851" i="4"/>
  <c r="C850" i="4"/>
  <c r="C291" i="4"/>
  <c r="F291" i="4" s="1"/>
  <c r="B291" i="4"/>
  <c r="J852" i="4"/>
  <c r="Q851" i="4"/>
  <c r="Q876" i="10" l="1"/>
  <c r="J877" i="10"/>
  <c r="C882" i="10"/>
  <c r="H883" i="10"/>
  <c r="R299" i="10"/>
  <c r="E299" i="10"/>
  <c r="J853" i="4"/>
  <c r="Q852" i="4"/>
  <c r="S291" i="4"/>
  <c r="D291" i="4"/>
  <c r="K291" i="4"/>
  <c r="G291" i="4"/>
  <c r="H852" i="4"/>
  <c r="C851" i="4"/>
  <c r="Q877" i="10" l="1"/>
  <c r="J878" i="10"/>
  <c r="C300" i="10"/>
  <c r="F300" i="10" s="1"/>
  <c r="B300" i="10"/>
  <c r="H884" i="10"/>
  <c r="C883" i="10"/>
  <c r="H853" i="4"/>
  <c r="C852" i="4"/>
  <c r="R291" i="4"/>
  <c r="E291" i="4"/>
  <c r="Q853" i="4"/>
  <c r="J854" i="4"/>
  <c r="Q878" i="10" l="1"/>
  <c r="J879" i="10"/>
  <c r="H885" i="10"/>
  <c r="C884" i="10"/>
  <c r="D300" i="10"/>
  <c r="S300" i="10"/>
  <c r="K300" i="10"/>
  <c r="G300" i="10"/>
  <c r="J855" i="4"/>
  <c r="Q854" i="4"/>
  <c r="C292" i="4"/>
  <c r="F292" i="4" s="1"/>
  <c r="B292" i="4"/>
  <c r="H854" i="4"/>
  <c r="C853" i="4"/>
  <c r="J880" i="10" l="1"/>
  <c r="Q879" i="10"/>
  <c r="R300" i="10"/>
  <c r="E300" i="10"/>
  <c r="H886" i="10"/>
  <c r="C885" i="10"/>
  <c r="S292" i="4"/>
  <c r="K292" i="4"/>
  <c r="D292" i="4"/>
  <c r="G292" i="4"/>
  <c r="H855" i="4"/>
  <c r="C854" i="4"/>
  <c r="Q855" i="4"/>
  <c r="J856" i="4"/>
  <c r="Q880" i="10" l="1"/>
  <c r="J881" i="10"/>
  <c r="H887" i="10"/>
  <c r="C886" i="10"/>
  <c r="C301" i="10"/>
  <c r="F301" i="10" s="1"/>
  <c r="B301" i="10"/>
  <c r="R292" i="4"/>
  <c r="E292" i="4"/>
  <c r="H856" i="4"/>
  <c r="C855" i="4"/>
  <c r="J857" i="4"/>
  <c r="Q856" i="4"/>
  <c r="Q881" i="10" l="1"/>
  <c r="J882" i="10"/>
  <c r="D301" i="10"/>
  <c r="K301" i="10"/>
  <c r="S301" i="10"/>
  <c r="G301" i="10"/>
  <c r="H888" i="10"/>
  <c r="C887" i="10"/>
  <c r="J858" i="4"/>
  <c r="Q857" i="4"/>
  <c r="H857" i="4"/>
  <c r="C856" i="4"/>
  <c r="C293" i="4"/>
  <c r="F293" i="4" s="1"/>
  <c r="B293" i="4"/>
  <c r="J883" i="10" l="1"/>
  <c r="Q882" i="10"/>
  <c r="H889" i="10"/>
  <c r="C888" i="10"/>
  <c r="R301" i="10"/>
  <c r="E301" i="10"/>
  <c r="D293" i="4"/>
  <c r="K293" i="4"/>
  <c r="S293" i="4"/>
  <c r="G293" i="4"/>
  <c r="C857" i="4"/>
  <c r="H858" i="4"/>
  <c r="Q858" i="4"/>
  <c r="J859" i="4"/>
  <c r="J884" i="10" l="1"/>
  <c r="Q883" i="10"/>
  <c r="H890" i="10"/>
  <c r="C889" i="10"/>
  <c r="C302" i="10"/>
  <c r="F302" i="10" s="1"/>
  <c r="B302" i="10"/>
  <c r="H859" i="4"/>
  <c r="C858" i="4"/>
  <c r="J860" i="4"/>
  <c r="Q859" i="4"/>
  <c r="R293" i="4"/>
  <c r="E293" i="4"/>
  <c r="Q884" i="10" l="1"/>
  <c r="J885" i="10"/>
  <c r="K302" i="10"/>
  <c r="S302" i="10"/>
  <c r="D302" i="10"/>
  <c r="G302" i="10"/>
  <c r="H891" i="10"/>
  <c r="C890" i="10"/>
  <c r="J861" i="4"/>
  <c r="Q860" i="4"/>
  <c r="C294" i="4"/>
  <c r="F294" i="4" s="1"/>
  <c r="B294" i="4"/>
  <c r="H860" i="4"/>
  <c r="C859" i="4"/>
  <c r="Q885" i="10" l="1"/>
  <c r="J886" i="10"/>
  <c r="H892" i="10"/>
  <c r="C891" i="10"/>
  <c r="R302" i="10"/>
  <c r="E302" i="10"/>
  <c r="H861" i="4"/>
  <c r="C860" i="4"/>
  <c r="S294" i="4"/>
  <c r="D294" i="4"/>
  <c r="K294" i="4"/>
  <c r="G294" i="4"/>
  <c r="Q861" i="4"/>
  <c r="J862" i="4"/>
  <c r="Q886" i="10" l="1"/>
  <c r="J887" i="10"/>
  <c r="C303" i="10"/>
  <c r="F303" i="10" s="1"/>
  <c r="B303" i="10"/>
  <c r="C892" i="10"/>
  <c r="H893" i="10"/>
  <c r="R294" i="4"/>
  <c r="E294" i="4"/>
  <c r="J863" i="4"/>
  <c r="Q862" i="4"/>
  <c r="H862" i="4"/>
  <c r="C861" i="4"/>
  <c r="J888" i="10" l="1"/>
  <c r="Q887" i="10"/>
  <c r="H894" i="10"/>
  <c r="C893" i="10"/>
  <c r="D303" i="10"/>
  <c r="S303" i="10"/>
  <c r="K303" i="10"/>
  <c r="G303" i="10"/>
  <c r="H863" i="4"/>
  <c r="C862" i="4"/>
  <c r="C295" i="4"/>
  <c r="F295" i="4" s="1"/>
  <c r="B295" i="4"/>
  <c r="Q863" i="4"/>
  <c r="J864" i="4"/>
  <c r="Q888" i="10" l="1"/>
  <c r="J889" i="10"/>
  <c r="R303" i="10"/>
  <c r="E303" i="10"/>
  <c r="C894" i="10"/>
  <c r="H895" i="10"/>
  <c r="J865" i="4"/>
  <c r="Q864" i="4"/>
  <c r="S295" i="4"/>
  <c r="D295" i="4"/>
  <c r="K295" i="4"/>
  <c r="G295" i="4"/>
  <c r="H864" i="4"/>
  <c r="C863" i="4"/>
  <c r="Q889" i="10" l="1"/>
  <c r="J890" i="10"/>
  <c r="H896" i="10"/>
  <c r="C895" i="10"/>
  <c r="C304" i="10"/>
  <c r="F304" i="10" s="1"/>
  <c r="B304" i="10"/>
  <c r="H865" i="4"/>
  <c r="C864" i="4"/>
  <c r="R295" i="4"/>
  <c r="E295" i="4"/>
  <c r="J866" i="4"/>
  <c r="Q865" i="4"/>
  <c r="Q890" i="10" l="1"/>
  <c r="J891" i="10"/>
  <c r="K304" i="10"/>
  <c r="D304" i="10"/>
  <c r="S304" i="10"/>
  <c r="G304" i="10"/>
  <c r="C896" i="10"/>
  <c r="H897" i="10"/>
  <c r="Q866" i="4"/>
  <c r="J867" i="4"/>
  <c r="C296" i="4"/>
  <c r="F296" i="4" s="1"/>
  <c r="B296" i="4"/>
  <c r="C865" i="4"/>
  <c r="H866" i="4"/>
  <c r="Q891" i="10" l="1"/>
  <c r="J892" i="10"/>
  <c r="H898" i="10"/>
  <c r="C897" i="10"/>
  <c r="R304" i="10"/>
  <c r="E304" i="10"/>
  <c r="D296" i="4"/>
  <c r="K296" i="4"/>
  <c r="S296" i="4"/>
  <c r="G296" i="4"/>
  <c r="H867" i="4"/>
  <c r="C866" i="4"/>
  <c r="J868" i="4"/>
  <c r="Q867" i="4"/>
  <c r="J893" i="10" l="1"/>
  <c r="Q892" i="10"/>
  <c r="C305" i="10"/>
  <c r="F305" i="10" s="1"/>
  <c r="B305" i="10"/>
  <c r="H899" i="10"/>
  <c r="C898" i="10"/>
  <c r="J869" i="4"/>
  <c r="Q868" i="4"/>
  <c r="H868" i="4"/>
  <c r="C867" i="4"/>
  <c r="R296" i="4"/>
  <c r="E296" i="4"/>
  <c r="J894" i="10" l="1"/>
  <c r="Q893" i="10"/>
  <c r="H900" i="10"/>
  <c r="C899" i="10"/>
  <c r="D305" i="10"/>
  <c r="S305" i="10"/>
  <c r="K305" i="10"/>
  <c r="G305" i="10"/>
  <c r="C297" i="4"/>
  <c r="F297" i="4" s="1"/>
  <c r="B297" i="4"/>
  <c r="H869" i="4"/>
  <c r="C868" i="4"/>
  <c r="Q869" i="4"/>
  <c r="J870" i="4"/>
  <c r="Q894" i="10" l="1"/>
  <c r="J895" i="10"/>
  <c r="R305" i="10"/>
  <c r="E305" i="10"/>
  <c r="H901" i="10"/>
  <c r="C900" i="10"/>
  <c r="J871" i="4"/>
  <c r="Q870" i="4"/>
  <c r="H870" i="4"/>
  <c r="C869" i="4"/>
  <c r="S297" i="4"/>
  <c r="D297" i="4"/>
  <c r="K297" i="4"/>
  <c r="G297" i="4"/>
  <c r="Q895" i="10" l="1"/>
  <c r="J896" i="10"/>
  <c r="H902" i="10"/>
  <c r="C901" i="10"/>
  <c r="C306" i="10"/>
  <c r="F306" i="10" s="1"/>
  <c r="B306" i="10"/>
  <c r="R297" i="4"/>
  <c r="E297" i="4"/>
  <c r="H871" i="4"/>
  <c r="C870" i="4"/>
  <c r="Q871" i="4"/>
  <c r="J872" i="4"/>
  <c r="Q896" i="10" l="1"/>
  <c r="J897" i="10"/>
  <c r="K306" i="10"/>
  <c r="S306" i="10"/>
  <c r="D306" i="10"/>
  <c r="G306" i="10"/>
  <c r="C902" i="10"/>
  <c r="H903" i="10"/>
  <c r="J873" i="4"/>
  <c r="Q872" i="4"/>
  <c r="H872" i="4"/>
  <c r="C871" i="4"/>
  <c r="C298" i="4"/>
  <c r="F298" i="4" s="1"/>
  <c r="B298" i="4"/>
  <c r="Q897" i="10" l="1"/>
  <c r="J898" i="10"/>
  <c r="H904" i="10"/>
  <c r="C903" i="10"/>
  <c r="R306" i="10"/>
  <c r="E306" i="10"/>
  <c r="K298" i="4"/>
  <c r="D298" i="4"/>
  <c r="S298" i="4"/>
  <c r="G298" i="4"/>
  <c r="H873" i="4"/>
  <c r="C872" i="4"/>
  <c r="J874" i="4"/>
  <c r="Q873" i="4"/>
  <c r="Q898" i="10" l="1"/>
  <c r="J899" i="10"/>
  <c r="C307" i="10"/>
  <c r="F307" i="10" s="1"/>
  <c r="B307" i="10"/>
  <c r="H905" i="10"/>
  <c r="C904" i="10"/>
  <c r="Q874" i="4"/>
  <c r="J875" i="4"/>
  <c r="C873" i="4"/>
  <c r="H874" i="4"/>
  <c r="R298" i="4"/>
  <c r="E298" i="4"/>
  <c r="J900" i="10" l="1"/>
  <c r="Q899" i="10"/>
  <c r="K307" i="10"/>
  <c r="D307" i="10"/>
  <c r="S307" i="10"/>
  <c r="G307" i="10"/>
  <c r="H906" i="10"/>
  <c r="C905" i="10"/>
  <c r="C299" i="4"/>
  <c r="F299" i="4" s="1"/>
  <c r="B299" i="4"/>
  <c r="H875" i="4"/>
  <c r="C874" i="4"/>
  <c r="J876" i="4"/>
  <c r="Q875" i="4"/>
  <c r="Q900" i="10" l="1"/>
  <c r="J901" i="10"/>
  <c r="R307" i="10"/>
  <c r="E307" i="10"/>
  <c r="H907" i="10"/>
  <c r="C906" i="10"/>
  <c r="J877" i="4"/>
  <c r="Q876" i="4"/>
  <c r="H876" i="4"/>
  <c r="C875" i="4"/>
  <c r="S299" i="4"/>
  <c r="D299" i="4"/>
  <c r="K299" i="4"/>
  <c r="G299" i="4"/>
  <c r="Q901" i="10" l="1"/>
  <c r="J902" i="10"/>
  <c r="H908" i="10"/>
  <c r="C907" i="10"/>
  <c r="C308" i="10"/>
  <c r="F308" i="10" s="1"/>
  <c r="B308" i="10"/>
  <c r="H877" i="4"/>
  <c r="C876" i="4"/>
  <c r="R299" i="4"/>
  <c r="E299" i="4"/>
  <c r="Q877" i="4"/>
  <c r="J878" i="4"/>
  <c r="Q902" i="10" l="1"/>
  <c r="J903" i="10"/>
  <c r="S308" i="10"/>
  <c r="K308" i="10"/>
  <c r="D308" i="10"/>
  <c r="G308" i="10"/>
  <c r="C908" i="10"/>
  <c r="H909" i="10"/>
  <c r="C300" i="4"/>
  <c r="F300" i="4" s="1"/>
  <c r="B300" i="4"/>
  <c r="J879" i="4"/>
  <c r="Q878" i="4"/>
  <c r="H878" i="4"/>
  <c r="C877" i="4"/>
  <c r="Q903" i="10" l="1"/>
  <c r="J904" i="10"/>
  <c r="H910" i="10"/>
  <c r="C909" i="10"/>
  <c r="R308" i="10"/>
  <c r="E308" i="10"/>
  <c r="H879" i="4"/>
  <c r="C878" i="4"/>
  <c r="Q879" i="4"/>
  <c r="J880" i="4"/>
  <c r="S300" i="4"/>
  <c r="K300" i="4"/>
  <c r="D300" i="4"/>
  <c r="G300" i="4"/>
  <c r="Q904" i="10" l="1"/>
  <c r="J905" i="10"/>
  <c r="C309" i="10"/>
  <c r="F309" i="10" s="1"/>
  <c r="B309" i="10"/>
  <c r="C910" i="10"/>
  <c r="H911" i="10"/>
  <c r="J881" i="4"/>
  <c r="Q880" i="4"/>
  <c r="R300" i="4"/>
  <c r="E300" i="4"/>
  <c r="H880" i="4"/>
  <c r="C879" i="4"/>
  <c r="J906" i="10" l="1"/>
  <c r="Q905" i="10"/>
  <c r="H912" i="10"/>
  <c r="C911" i="10"/>
  <c r="S309" i="10"/>
  <c r="K309" i="10"/>
  <c r="D309" i="10"/>
  <c r="G309" i="10"/>
  <c r="H881" i="4"/>
  <c r="C880" i="4"/>
  <c r="C301" i="4"/>
  <c r="F301" i="4" s="1"/>
  <c r="B301" i="4"/>
  <c r="J882" i="4"/>
  <c r="Q881" i="4"/>
  <c r="Q906" i="10" l="1"/>
  <c r="J907" i="10"/>
  <c r="R309" i="10"/>
  <c r="E309" i="10"/>
  <c r="C912" i="10"/>
  <c r="H913" i="10"/>
  <c r="Q882" i="4"/>
  <c r="J883" i="4"/>
  <c r="D301" i="4"/>
  <c r="K301" i="4"/>
  <c r="S301" i="4"/>
  <c r="G301" i="4"/>
  <c r="C881" i="4"/>
  <c r="H882" i="4"/>
  <c r="J908" i="10" l="1"/>
  <c r="Q907" i="10"/>
  <c r="H914" i="10"/>
  <c r="C913" i="10"/>
  <c r="C310" i="10"/>
  <c r="F310" i="10" s="1"/>
  <c r="B310" i="10"/>
  <c r="R301" i="4"/>
  <c r="E301" i="4"/>
  <c r="J884" i="4"/>
  <c r="Q883" i="4"/>
  <c r="H883" i="4"/>
  <c r="C882" i="4"/>
  <c r="Q908" i="10" l="1"/>
  <c r="J909" i="10"/>
  <c r="D310" i="10"/>
  <c r="K310" i="10"/>
  <c r="S310" i="10"/>
  <c r="G310" i="10"/>
  <c r="H915" i="10"/>
  <c r="C914" i="10"/>
  <c r="H884" i="4"/>
  <c r="C883" i="4"/>
  <c r="J885" i="4"/>
  <c r="Q884" i="4"/>
  <c r="C302" i="4"/>
  <c r="F302" i="4" s="1"/>
  <c r="B302" i="4"/>
  <c r="Q909" i="10" l="1"/>
  <c r="J910" i="10"/>
  <c r="H916" i="10"/>
  <c r="C915" i="10"/>
  <c r="R310" i="10"/>
  <c r="E310" i="10"/>
  <c r="S302" i="4"/>
  <c r="D302" i="4"/>
  <c r="K302" i="4"/>
  <c r="G302" i="4"/>
  <c r="Q885" i="4"/>
  <c r="J886" i="4"/>
  <c r="H885" i="4"/>
  <c r="C884" i="4"/>
  <c r="Q910" i="10" l="1"/>
  <c r="J911" i="10"/>
  <c r="C311" i="10"/>
  <c r="F311" i="10" s="1"/>
  <c r="B311" i="10"/>
  <c r="H917" i="10"/>
  <c r="C916" i="10"/>
  <c r="J887" i="4"/>
  <c r="Q886" i="4"/>
  <c r="R302" i="4"/>
  <c r="E302" i="4"/>
  <c r="H886" i="4"/>
  <c r="C885" i="4"/>
  <c r="Q911" i="10" l="1"/>
  <c r="J912" i="10"/>
  <c r="S311" i="10"/>
  <c r="K311" i="10"/>
  <c r="D311" i="10"/>
  <c r="G311" i="10"/>
  <c r="H918" i="10"/>
  <c r="C917" i="10"/>
  <c r="C303" i="4"/>
  <c r="F303" i="4" s="1"/>
  <c r="B303" i="4"/>
  <c r="H887" i="4"/>
  <c r="C886" i="4"/>
  <c r="Q887" i="4"/>
  <c r="J888" i="4"/>
  <c r="Q912" i="10" l="1"/>
  <c r="J913" i="10"/>
  <c r="C918" i="10"/>
  <c r="H919" i="10"/>
  <c r="R311" i="10"/>
  <c r="E311" i="10"/>
  <c r="J889" i="4"/>
  <c r="Q888" i="4"/>
  <c r="S303" i="4"/>
  <c r="D303" i="4"/>
  <c r="K303" i="4"/>
  <c r="G303" i="4"/>
  <c r="H888" i="4"/>
  <c r="C887" i="4"/>
  <c r="J914" i="10" l="1"/>
  <c r="Q913" i="10"/>
  <c r="C312" i="10"/>
  <c r="F312" i="10" s="1"/>
  <c r="B312" i="10"/>
  <c r="H920" i="10"/>
  <c r="C919" i="10"/>
  <c r="R303" i="4"/>
  <c r="E303" i="4"/>
  <c r="H889" i="4"/>
  <c r="C888" i="4"/>
  <c r="J890" i="4"/>
  <c r="Q889" i="4"/>
  <c r="J915" i="10" l="1"/>
  <c r="Q914" i="10"/>
  <c r="D312" i="10"/>
  <c r="S312" i="10"/>
  <c r="K312" i="10"/>
  <c r="G312" i="10"/>
  <c r="H921" i="10"/>
  <c r="C920" i="10"/>
  <c r="Q890" i="4"/>
  <c r="J891" i="4"/>
  <c r="C304" i="4"/>
  <c r="F304" i="4" s="1"/>
  <c r="B304" i="4"/>
  <c r="C889" i="4"/>
  <c r="H890" i="4"/>
  <c r="Q915" i="10" l="1"/>
  <c r="J916" i="10"/>
  <c r="H922" i="10"/>
  <c r="C921" i="10"/>
  <c r="R312" i="10"/>
  <c r="E312" i="10"/>
  <c r="H891" i="4"/>
  <c r="C890" i="4"/>
  <c r="J892" i="4"/>
  <c r="Q891" i="4"/>
  <c r="D304" i="4"/>
  <c r="K304" i="4"/>
  <c r="S304" i="4"/>
  <c r="G304" i="4"/>
  <c r="Q916" i="10" l="1"/>
  <c r="J917" i="10"/>
  <c r="C313" i="10"/>
  <c r="F313" i="10" s="1"/>
  <c r="B313" i="10"/>
  <c r="H923" i="10"/>
  <c r="C922" i="10"/>
  <c r="R304" i="4"/>
  <c r="E304" i="4"/>
  <c r="J893" i="4"/>
  <c r="Q892" i="4"/>
  <c r="H892" i="4"/>
  <c r="C891" i="4"/>
  <c r="Q917" i="10" l="1"/>
  <c r="J918" i="10"/>
  <c r="S313" i="10"/>
  <c r="D313" i="10"/>
  <c r="K313" i="10"/>
  <c r="G313" i="10"/>
  <c r="H924" i="10"/>
  <c r="C923" i="10"/>
  <c r="H893" i="4"/>
  <c r="C892" i="4"/>
  <c r="Q893" i="4"/>
  <c r="J894" i="4"/>
  <c r="C305" i="4"/>
  <c r="F305" i="4" s="1"/>
  <c r="B305" i="4"/>
  <c r="Q918" i="10" l="1"/>
  <c r="J919" i="10"/>
  <c r="H925" i="10"/>
  <c r="C924" i="10"/>
  <c r="R313" i="10"/>
  <c r="E313" i="10"/>
  <c r="S305" i="4"/>
  <c r="D305" i="4"/>
  <c r="K305" i="4"/>
  <c r="G305" i="4"/>
  <c r="J895" i="4"/>
  <c r="Q894" i="4"/>
  <c r="H894" i="4"/>
  <c r="C893" i="4"/>
  <c r="Q919" i="10" l="1"/>
  <c r="J920" i="10"/>
  <c r="C314" i="10"/>
  <c r="F314" i="10" s="1"/>
  <c r="B314" i="10"/>
  <c r="H926" i="10"/>
  <c r="C925" i="10"/>
  <c r="H895" i="4"/>
  <c r="C894" i="4"/>
  <c r="R305" i="4"/>
  <c r="E305" i="4"/>
  <c r="J896" i="4"/>
  <c r="Q895" i="4"/>
  <c r="Q920" i="10" l="1"/>
  <c r="J921" i="10"/>
  <c r="C926" i="10"/>
  <c r="H927" i="10"/>
  <c r="D314" i="10"/>
  <c r="S314" i="10"/>
  <c r="K314" i="10"/>
  <c r="G314" i="10"/>
  <c r="J897" i="4"/>
  <c r="Q896" i="4"/>
  <c r="C306" i="4"/>
  <c r="F306" i="4" s="1"/>
  <c r="B306" i="4"/>
  <c r="H896" i="4"/>
  <c r="C895" i="4"/>
  <c r="J922" i="10" l="1"/>
  <c r="Q921" i="10"/>
  <c r="H928" i="10"/>
  <c r="C927" i="10"/>
  <c r="R314" i="10"/>
  <c r="E314" i="10"/>
  <c r="H897" i="4"/>
  <c r="C896" i="4"/>
  <c r="K306" i="4"/>
  <c r="D306" i="4"/>
  <c r="S306" i="4"/>
  <c r="G306" i="4"/>
  <c r="J898" i="4"/>
  <c r="Q897" i="4"/>
  <c r="Q922" i="10" l="1"/>
  <c r="J923" i="10"/>
  <c r="C315" i="10"/>
  <c r="F315" i="10" s="1"/>
  <c r="B315" i="10"/>
  <c r="C928" i="10"/>
  <c r="H929" i="10"/>
  <c r="Q898" i="4"/>
  <c r="J899" i="4"/>
  <c r="R306" i="4"/>
  <c r="E306" i="4"/>
  <c r="H898" i="4"/>
  <c r="C897" i="4"/>
  <c r="J924" i="10" l="1"/>
  <c r="Q923" i="10"/>
  <c r="H930" i="10"/>
  <c r="C929" i="10"/>
  <c r="S315" i="10"/>
  <c r="K315" i="10"/>
  <c r="D315" i="10"/>
  <c r="G315" i="10"/>
  <c r="H899" i="4"/>
  <c r="C898" i="4"/>
  <c r="C307" i="4"/>
  <c r="F307" i="4" s="1"/>
  <c r="B307" i="4"/>
  <c r="J900" i="4"/>
  <c r="Q899" i="4"/>
  <c r="Q924" i="10" l="1"/>
  <c r="J925" i="10"/>
  <c r="R315" i="10"/>
  <c r="E315" i="10"/>
  <c r="H931" i="10"/>
  <c r="C930" i="10"/>
  <c r="S307" i="4"/>
  <c r="D307" i="4"/>
  <c r="K307" i="4"/>
  <c r="G307" i="4"/>
  <c r="J901" i="4"/>
  <c r="Q900" i="4"/>
  <c r="H900" i="4"/>
  <c r="C899" i="4"/>
  <c r="Q925" i="10" l="1"/>
  <c r="J926" i="10"/>
  <c r="H932" i="10"/>
  <c r="C931" i="10"/>
  <c r="C316" i="10"/>
  <c r="F316" i="10" s="1"/>
  <c r="B316" i="10"/>
  <c r="C900" i="4"/>
  <c r="H901" i="4"/>
  <c r="Q901" i="4"/>
  <c r="J902" i="4"/>
  <c r="R307" i="4"/>
  <c r="E307" i="4"/>
  <c r="Q926" i="10" l="1"/>
  <c r="J927" i="10"/>
  <c r="D316" i="10"/>
  <c r="S316" i="10"/>
  <c r="K316" i="10"/>
  <c r="G316" i="10"/>
  <c r="H933" i="10"/>
  <c r="C932" i="10"/>
  <c r="J903" i="4"/>
  <c r="Q902" i="4"/>
  <c r="H902" i="4"/>
  <c r="C901" i="4"/>
  <c r="C308" i="4"/>
  <c r="F308" i="4" s="1"/>
  <c r="B308" i="4"/>
  <c r="Q927" i="10" l="1"/>
  <c r="J928" i="10"/>
  <c r="H934" i="10"/>
  <c r="C933" i="10"/>
  <c r="R316" i="10"/>
  <c r="E316" i="10"/>
  <c r="S308" i="4"/>
  <c r="K308" i="4"/>
  <c r="D308" i="4"/>
  <c r="G308" i="4"/>
  <c r="H903" i="4"/>
  <c r="C902" i="4"/>
  <c r="J904" i="4"/>
  <c r="Q903" i="4"/>
  <c r="J929" i="10" l="1"/>
  <c r="Q928" i="10"/>
  <c r="C317" i="10"/>
  <c r="F317" i="10" s="1"/>
  <c r="B317" i="10"/>
  <c r="H935" i="10"/>
  <c r="C934" i="10"/>
  <c r="Q904" i="4"/>
  <c r="J905" i="4"/>
  <c r="C903" i="4"/>
  <c r="H904" i="4"/>
  <c r="R308" i="4"/>
  <c r="E308" i="4"/>
  <c r="J930" i="10" l="1"/>
  <c r="Q929" i="10"/>
  <c r="D317" i="10"/>
  <c r="S317" i="10"/>
  <c r="K317" i="10"/>
  <c r="G317" i="10"/>
  <c r="H936" i="10"/>
  <c r="C935" i="10"/>
  <c r="C309" i="4"/>
  <c r="F309" i="4" s="1"/>
  <c r="B309" i="4"/>
  <c r="H905" i="4"/>
  <c r="C904" i="4"/>
  <c r="J906" i="4"/>
  <c r="Q905" i="4"/>
  <c r="Q930" i="10" l="1"/>
  <c r="J931" i="10"/>
  <c r="H937" i="10"/>
  <c r="C936" i="10"/>
  <c r="R317" i="10"/>
  <c r="E317" i="10"/>
  <c r="Q906" i="4"/>
  <c r="J907" i="4"/>
  <c r="H906" i="4"/>
  <c r="C905" i="4"/>
  <c r="D309" i="4"/>
  <c r="K309" i="4"/>
  <c r="S309" i="4"/>
  <c r="G309" i="4"/>
  <c r="Q931" i="10" l="1"/>
  <c r="J932" i="10"/>
  <c r="C318" i="10"/>
  <c r="F318" i="10" s="1"/>
  <c r="B318" i="10"/>
  <c r="H938" i="10"/>
  <c r="C937" i="10"/>
  <c r="R309" i="4"/>
  <c r="E309" i="4"/>
  <c r="H907" i="4"/>
  <c r="C906" i="4"/>
  <c r="J908" i="4"/>
  <c r="Q907" i="4"/>
  <c r="Q932" i="10" l="1"/>
  <c r="J933" i="10"/>
  <c r="H939" i="10"/>
  <c r="C938" i="10"/>
  <c r="S318" i="10"/>
  <c r="K318" i="10"/>
  <c r="D318" i="10"/>
  <c r="G318" i="10"/>
  <c r="J909" i="4"/>
  <c r="Q908" i="4"/>
  <c r="H908" i="4"/>
  <c r="C907" i="4"/>
  <c r="C310" i="4"/>
  <c r="F310" i="4" s="1"/>
  <c r="B310" i="4"/>
  <c r="Q933" i="10" l="1"/>
  <c r="J934" i="10"/>
  <c r="R318" i="10"/>
  <c r="E318" i="10"/>
  <c r="H940" i="10"/>
  <c r="C939" i="10"/>
  <c r="S310" i="4"/>
  <c r="D310" i="4"/>
  <c r="K310" i="4"/>
  <c r="G310" i="4"/>
  <c r="H909" i="4"/>
  <c r="C908" i="4"/>
  <c r="Q909" i="4"/>
  <c r="J910" i="4"/>
  <c r="Q934" i="10" l="1"/>
  <c r="J935" i="10"/>
  <c r="H941" i="10"/>
  <c r="C940" i="10"/>
  <c r="C319" i="10"/>
  <c r="F319" i="10" s="1"/>
  <c r="B319" i="10"/>
  <c r="R310" i="4"/>
  <c r="E310" i="4"/>
  <c r="H910" i="4"/>
  <c r="C909" i="4"/>
  <c r="J911" i="4"/>
  <c r="Q910" i="4"/>
  <c r="J936" i="10" l="1"/>
  <c r="Q935" i="10"/>
  <c r="K319" i="10"/>
  <c r="S319" i="10"/>
  <c r="D319" i="10"/>
  <c r="G319" i="10"/>
  <c r="H942" i="10"/>
  <c r="C941" i="10"/>
  <c r="H911" i="4"/>
  <c r="C910" i="4"/>
  <c r="J912" i="4"/>
  <c r="Q911" i="4"/>
  <c r="C311" i="4"/>
  <c r="F311" i="4" s="1"/>
  <c r="B311" i="4"/>
  <c r="Q936" i="10" l="1"/>
  <c r="J937" i="10"/>
  <c r="H943" i="10"/>
  <c r="C942" i="10"/>
  <c r="R319" i="10"/>
  <c r="E319" i="10"/>
  <c r="S311" i="4"/>
  <c r="D311" i="4"/>
  <c r="K311" i="4"/>
  <c r="G311" i="4"/>
  <c r="Q912" i="4"/>
  <c r="J913" i="4"/>
  <c r="C911" i="4"/>
  <c r="H912" i="4"/>
  <c r="Q937" i="10" l="1"/>
  <c r="J938" i="10"/>
  <c r="C320" i="10"/>
  <c r="F320" i="10" s="1"/>
  <c r="B320" i="10"/>
  <c r="H944" i="10"/>
  <c r="C943" i="10"/>
  <c r="J914" i="4"/>
  <c r="Q913" i="4"/>
  <c r="R311" i="4"/>
  <c r="E311" i="4"/>
  <c r="H913" i="4"/>
  <c r="C912" i="4"/>
  <c r="Q938" i="10" l="1"/>
  <c r="J939" i="10"/>
  <c r="S320" i="10"/>
  <c r="K320" i="10"/>
  <c r="D320" i="10"/>
  <c r="G320" i="10"/>
  <c r="C944" i="10"/>
  <c r="H945" i="10"/>
  <c r="H914" i="4"/>
  <c r="C913" i="4"/>
  <c r="C312" i="4"/>
  <c r="F312" i="4" s="1"/>
  <c r="B312" i="4"/>
  <c r="Q914" i="4"/>
  <c r="J915" i="4"/>
  <c r="J940" i="10" l="1"/>
  <c r="Q939" i="10"/>
  <c r="H946" i="10"/>
  <c r="C945" i="10"/>
  <c r="R320" i="10"/>
  <c r="E320" i="10"/>
  <c r="J916" i="4"/>
  <c r="Q915" i="4"/>
  <c r="D312" i="4"/>
  <c r="K312" i="4"/>
  <c r="S312" i="4"/>
  <c r="G312" i="4"/>
  <c r="H915" i="4"/>
  <c r="C914" i="4"/>
  <c r="Q940" i="10" l="1"/>
  <c r="J941" i="10"/>
  <c r="C321" i="10"/>
  <c r="F321" i="10" s="1"/>
  <c r="B321" i="10"/>
  <c r="H947" i="10"/>
  <c r="C946" i="10"/>
  <c r="H916" i="4"/>
  <c r="C915" i="4"/>
  <c r="R312" i="4"/>
  <c r="E312" i="4"/>
  <c r="J917" i="4"/>
  <c r="Q916" i="4"/>
  <c r="J942" i="10" l="1"/>
  <c r="Q941" i="10"/>
  <c r="K321" i="10"/>
  <c r="S321" i="10"/>
  <c r="D321" i="10"/>
  <c r="G321" i="10"/>
  <c r="H948" i="10"/>
  <c r="C947" i="10"/>
  <c r="Q917" i="4"/>
  <c r="J918" i="4"/>
  <c r="C313" i="4"/>
  <c r="F313" i="4" s="1"/>
  <c r="B313" i="4"/>
  <c r="H917" i="4"/>
  <c r="C916" i="4"/>
  <c r="Q942" i="10" l="1"/>
  <c r="J943" i="10"/>
  <c r="H949" i="10"/>
  <c r="C948" i="10"/>
  <c r="R321" i="10"/>
  <c r="E321" i="10"/>
  <c r="H918" i="4"/>
  <c r="C917" i="4"/>
  <c r="J919" i="4"/>
  <c r="Q918" i="4"/>
  <c r="S313" i="4"/>
  <c r="D313" i="4"/>
  <c r="K313" i="4"/>
  <c r="G313" i="4"/>
  <c r="Q943" i="10" l="1"/>
  <c r="J944" i="10"/>
  <c r="C322" i="10"/>
  <c r="F322" i="10" s="1"/>
  <c r="B322" i="10"/>
  <c r="H950" i="10"/>
  <c r="C949" i="10"/>
  <c r="R313" i="4"/>
  <c r="E313" i="4"/>
  <c r="J920" i="4"/>
  <c r="Q919" i="4"/>
  <c r="H919" i="4"/>
  <c r="C918" i="4"/>
  <c r="Q944" i="10" l="1"/>
  <c r="J945" i="10"/>
  <c r="H951" i="10"/>
  <c r="C950" i="10"/>
  <c r="S322" i="10"/>
  <c r="K322" i="10"/>
  <c r="D322" i="10"/>
  <c r="G322" i="10"/>
  <c r="C919" i="4"/>
  <c r="H920" i="4"/>
  <c r="Q920" i="4"/>
  <c r="J921" i="4"/>
  <c r="C314" i="4"/>
  <c r="F314" i="4" s="1"/>
  <c r="B314" i="4"/>
  <c r="Q945" i="10" l="1"/>
  <c r="J946" i="10"/>
  <c r="R322" i="10"/>
  <c r="E322" i="10"/>
  <c r="H952" i="10"/>
  <c r="C951" i="10"/>
  <c r="J922" i="4"/>
  <c r="Q921" i="4"/>
  <c r="H921" i="4"/>
  <c r="C920" i="4"/>
  <c r="K314" i="4"/>
  <c r="D314" i="4"/>
  <c r="S314" i="4"/>
  <c r="G314" i="4"/>
  <c r="J947" i="10" l="1"/>
  <c r="Q946" i="10"/>
  <c r="H953" i="10"/>
  <c r="C952" i="10"/>
  <c r="C323" i="10"/>
  <c r="F323" i="10" s="1"/>
  <c r="B323" i="10"/>
  <c r="R314" i="4"/>
  <c r="E314" i="4"/>
  <c r="H922" i="4"/>
  <c r="C921" i="4"/>
  <c r="Q922" i="4"/>
  <c r="J923" i="4"/>
  <c r="J948" i="10" l="1"/>
  <c r="Q947" i="10"/>
  <c r="K323" i="10"/>
  <c r="D323" i="10"/>
  <c r="S323" i="10"/>
  <c r="G323" i="10"/>
  <c r="H954" i="10"/>
  <c r="C953" i="10"/>
  <c r="J924" i="4"/>
  <c r="Q923" i="4"/>
  <c r="H923" i="4"/>
  <c r="C922" i="4"/>
  <c r="C315" i="4"/>
  <c r="F315" i="4" s="1"/>
  <c r="B315" i="4"/>
  <c r="Q948" i="10" l="1"/>
  <c r="J949" i="10"/>
  <c r="H955" i="10"/>
  <c r="C954" i="10"/>
  <c r="R323" i="10"/>
  <c r="E323" i="10"/>
  <c r="S315" i="4"/>
  <c r="D315" i="4"/>
  <c r="K315" i="4"/>
  <c r="G315" i="4"/>
  <c r="H924" i="4"/>
  <c r="C923" i="4"/>
  <c r="J925" i="4"/>
  <c r="Q924" i="4"/>
  <c r="Q949" i="10" l="1"/>
  <c r="J950" i="10"/>
  <c r="C324" i="10"/>
  <c r="F324" i="10" s="1"/>
  <c r="B324" i="10"/>
  <c r="H956" i="10"/>
  <c r="C955" i="10"/>
  <c r="Q925" i="4"/>
  <c r="J926" i="4"/>
  <c r="H925" i="4"/>
  <c r="C924" i="4"/>
  <c r="R315" i="4"/>
  <c r="E315" i="4"/>
  <c r="Q950" i="10" l="1"/>
  <c r="J951" i="10"/>
  <c r="H957" i="10"/>
  <c r="C956" i="10"/>
  <c r="S324" i="10"/>
  <c r="K324" i="10"/>
  <c r="D324" i="10"/>
  <c r="G324" i="10"/>
  <c r="C316" i="4"/>
  <c r="F316" i="4" s="1"/>
  <c r="B316" i="4"/>
  <c r="H926" i="4"/>
  <c r="C925" i="4"/>
  <c r="J927" i="4"/>
  <c r="Q926" i="4"/>
  <c r="Q951" i="10" l="1"/>
  <c r="J952" i="10"/>
  <c r="R324" i="10"/>
  <c r="E324" i="10"/>
  <c r="H958" i="10"/>
  <c r="C957" i="10"/>
  <c r="S316" i="4"/>
  <c r="K316" i="4"/>
  <c r="D316" i="4"/>
  <c r="G316" i="4"/>
  <c r="J928" i="4"/>
  <c r="Q927" i="4"/>
  <c r="H927" i="4"/>
  <c r="C926" i="4"/>
  <c r="Q952" i="10" l="1"/>
  <c r="J953" i="10"/>
  <c r="H959" i="10"/>
  <c r="C958" i="10"/>
  <c r="C325" i="10"/>
  <c r="F325" i="10" s="1"/>
  <c r="B325" i="10"/>
  <c r="C927" i="4"/>
  <c r="H928" i="4"/>
  <c r="Q928" i="4"/>
  <c r="J929" i="4"/>
  <c r="R316" i="4"/>
  <c r="E316" i="4"/>
  <c r="Q953" i="10" l="1"/>
  <c r="J954" i="10"/>
  <c r="S325" i="10"/>
  <c r="D325" i="10"/>
  <c r="K325" i="10"/>
  <c r="G325" i="10"/>
  <c r="H960" i="10"/>
  <c r="C959" i="10"/>
  <c r="C317" i="4"/>
  <c r="F317" i="4" s="1"/>
  <c r="B317" i="4"/>
  <c r="H929" i="4"/>
  <c r="C928" i="4"/>
  <c r="J930" i="4"/>
  <c r="Q929" i="4"/>
  <c r="Q954" i="10" l="1"/>
  <c r="J955" i="10"/>
  <c r="C960" i="10"/>
  <c r="H961" i="10"/>
  <c r="R325" i="10"/>
  <c r="E325" i="10"/>
  <c r="H930" i="4"/>
  <c r="C929" i="4"/>
  <c r="Q930" i="4"/>
  <c r="J931" i="4"/>
  <c r="D317" i="4"/>
  <c r="K317" i="4"/>
  <c r="S317" i="4"/>
  <c r="G317" i="4"/>
  <c r="Q955" i="10" l="1"/>
  <c r="J956" i="10"/>
  <c r="C326" i="10"/>
  <c r="F326" i="10" s="1"/>
  <c r="B326" i="10"/>
  <c r="H962" i="10"/>
  <c r="C961" i="10"/>
  <c r="R317" i="4"/>
  <c r="E317" i="4"/>
  <c r="J932" i="4"/>
  <c r="Q931" i="4"/>
  <c r="H931" i="4"/>
  <c r="C930" i="4"/>
  <c r="Q956" i="10" l="1"/>
  <c r="J957" i="10"/>
  <c r="H963" i="10"/>
  <c r="C962" i="10"/>
  <c r="D326" i="10"/>
  <c r="S326" i="10"/>
  <c r="K326" i="10"/>
  <c r="G326" i="10"/>
  <c r="H932" i="4"/>
  <c r="C931" i="4"/>
  <c r="J933" i="4"/>
  <c r="Q932" i="4"/>
  <c r="C318" i="4"/>
  <c r="F318" i="4" s="1"/>
  <c r="B318" i="4"/>
  <c r="J958" i="10" l="1"/>
  <c r="Q957" i="10"/>
  <c r="R326" i="10"/>
  <c r="E326" i="10"/>
  <c r="H964" i="10"/>
  <c r="C963" i="10"/>
  <c r="Q933" i="4"/>
  <c r="J934" i="4"/>
  <c r="S318" i="4"/>
  <c r="D318" i="4"/>
  <c r="K318" i="4"/>
  <c r="G318" i="4"/>
  <c r="H933" i="4"/>
  <c r="C932" i="4"/>
  <c r="Q958" i="10" l="1"/>
  <c r="J959" i="10"/>
  <c r="H965" i="10"/>
  <c r="C964" i="10"/>
  <c r="C327" i="10"/>
  <c r="F327" i="10" s="1"/>
  <c r="B327" i="10"/>
  <c r="J935" i="4"/>
  <c r="Q934" i="4"/>
  <c r="H934" i="4"/>
  <c r="C933" i="4"/>
  <c r="R318" i="4"/>
  <c r="E318" i="4"/>
  <c r="Q959" i="10" l="1"/>
  <c r="J960" i="10"/>
  <c r="S327" i="10"/>
  <c r="K327" i="10"/>
  <c r="D327" i="10"/>
  <c r="G327" i="10"/>
  <c r="H966" i="10"/>
  <c r="C965" i="10"/>
  <c r="H935" i="4"/>
  <c r="C934" i="4"/>
  <c r="C319" i="4"/>
  <c r="F319" i="4" s="1"/>
  <c r="B319" i="4"/>
  <c r="J936" i="4"/>
  <c r="Q935" i="4"/>
  <c r="Q960" i="10" l="1"/>
  <c r="J961" i="10"/>
  <c r="H967" i="10"/>
  <c r="C966" i="10"/>
  <c r="R327" i="10"/>
  <c r="E327" i="10"/>
  <c r="S319" i="4"/>
  <c r="D319" i="4"/>
  <c r="K319" i="4"/>
  <c r="G319" i="4"/>
  <c r="Q936" i="4"/>
  <c r="J937" i="4"/>
  <c r="C935" i="4"/>
  <c r="H936" i="4"/>
  <c r="Q961" i="10" l="1"/>
  <c r="J962" i="10"/>
  <c r="C328" i="10"/>
  <c r="F328" i="10" s="1"/>
  <c r="B328" i="10"/>
  <c r="H968" i="10"/>
  <c r="C967" i="10"/>
  <c r="J938" i="4"/>
  <c r="Q937" i="4"/>
  <c r="R319" i="4"/>
  <c r="E319" i="4"/>
  <c r="H937" i="4"/>
  <c r="C936" i="4"/>
  <c r="Q962" i="10" l="1"/>
  <c r="J963" i="10"/>
  <c r="H969" i="10"/>
  <c r="C968" i="10"/>
  <c r="S328" i="10"/>
  <c r="K328" i="10"/>
  <c r="D328" i="10"/>
  <c r="G328" i="10"/>
  <c r="H938" i="4"/>
  <c r="C937" i="4"/>
  <c r="C320" i="4"/>
  <c r="F320" i="4" s="1"/>
  <c r="B320" i="4"/>
  <c r="Q938" i="4"/>
  <c r="J939" i="4"/>
  <c r="Q963" i="10" l="1"/>
  <c r="J964" i="10"/>
  <c r="R328" i="10"/>
  <c r="E328" i="10"/>
  <c r="H970" i="10"/>
  <c r="C969" i="10"/>
  <c r="J940" i="4"/>
  <c r="Q939" i="4"/>
  <c r="D320" i="4"/>
  <c r="K320" i="4"/>
  <c r="S320" i="4"/>
  <c r="G320" i="4"/>
  <c r="H939" i="4"/>
  <c r="C938" i="4"/>
  <c r="Q964" i="10" l="1"/>
  <c r="J965" i="10"/>
  <c r="H971" i="10"/>
  <c r="C970" i="10"/>
  <c r="C329" i="10"/>
  <c r="F329" i="10" s="1"/>
  <c r="B329" i="10"/>
  <c r="H940" i="4"/>
  <c r="C939" i="4"/>
  <c r="R320" i="4"/>
  <c r="E320" i="4"/>
  <c r="J941" i="4"/>
  <c r="Q940" i="4"/>
  <c r="Q965" i="10" l="1"/>
  <c r="J966" i="10"/>
  <c r="D329" i="10"/>
  <c r="S329" i="10"/>
  <c r="K329" i="10"/>
  <c r="G329" i="10"/>
  <c r="H972" i="10"/>
  <c r="C971" i="10"/>
  <c r="Q941" i="4"/>
  <c r="J942" i="4"/>
  <c r="C321" i="4"/>
  <c r="F321" i="4" s="1"/>
  <c r="B321" i="4"/>
  <c r="H941" i="4"/>
  <c r="C940" i="4"/>
  <c r="Q966" i="10" l="1"/>
  <c r="J967" i="10"/>
  <c r="H973" i="10"/>
  <c r="C972" i="10"/>
  <c r="R329" i="10"/>
  <c r="E329" i="10"/>
  <c r="H942" i="4"/>
  <c r="C941" i="4"/>
  <c r="S321" i="4"/>
  <c r="D321" i="4"/>
  <c r="K321" i="4"/>
  <c r="G321" i="4"/>
  <c r="J943" i="4"/>
  <c r="Q942" i="4"/>
  <c r="J968" i="10" l="1"/>
  <c r="Q967" i="10"/>
  <c r="C330" i="10"/>
  <c r="F330" i="10" s="1"/>
  <c r="B330" i="10"/>
  <c r="H974" i="10"/>
  <c r="C973" i="10"/>
  <c r="J944" i="4"/>
  <c r="Q943" i="4"/>
  <c r="R321" i="4"/>
  <c r="E321" i="4"/>
  <c r="H943" i="4"/>
  <c r="C942" i="4"/>
  <c r="J969" i="10" l="1"/>
  <c r="Q968" i="10"/>
  <c r="H975" i="10"/>
  <c r="C974" i="10"/>
  <c r="D330" i="10"/>
  <c r="S330" i="10"/>
  <c r="K330" i="10"/>
  <c r="G330" i="10"/>
  <c r="H944" i="4"/>
  <c r="C943" i="4"/>
  <c r="C322" i="4"/>
  <c r="F322" i="4" s="1"/>
  <c r="B322" i="4"/>
  <c r="Q944" i="4"/>
  <c r="J945" i="4"/>
  <c r="J970" i="10" l="1"/>
  <c r="Q969" i="10"/>
  <c r="R330" i="10"/>
  <c r="E330" i="10"/>
  <c r="H976" i="10"/>
  <c r="C975" i="10"/>
  <c r="Q945" i="4"/>
  <c r="J946" i="4"/>
  <c r="K322" i="4"/>
  <c r="D322" i="4"/>
  <c r="S322" i="4"/>
  <c r="G322" i="4"/>
  <c r="H945" i="4"/>
  <c r="C944" i="4"/>
  <c r="Q970" i="10" l="1"/>
  <c r="J971" i="10"/>
  <c r="C331" i="10"/>
  <c r="F331" i="10" s="1"/>
  <c r="B331" i="10"/>
  <c r="H977" i="10"/>
  <c r="C976" i="10"/>
  <c r="H946" i="4"/>
  <c r="C945" i="4"/>
  <c r="R322" i="4"/>
  <c r="E322" i="4"/>
  <c r="J947" i="4"/>
  <c r="Q946" i="4"/>
  <c r="Q971" i="10" l="1"/>
  <c r="J972" i="10"/>
  <c r="H978" i="10"/>
  <c r="C977" i="10"/>
  <c r="S331" i="10"/>
  <c r="D331" i="10"/>
  <c r="K331" i="10"/>
  <c r="G331" i="10"/>
  <c r="Q947" i="4"/>
  <c r="J948" i="4"/>
  <c r="C323" i="4"/>
  <c r="F323" i="4" s="1"/>
  <c r="B323" i="4"/>
  <c r="H947" i="4"/>
  <c r="C946" i="4"/>
  <c r="J973" i="10" l="1"/>
  <c r="Q972" i="10"/>
  <c r="R331" i="10"/>
  <c r="E331" i="10"/>
  <c r="H979" i="10"/>
  <c r="C978" i="10"/>
  <c r="C947" i="4"/>
  <c r="H948" i="4"/>
  <c r="J949" i="4"/>
  <c r="Q948" i="4"/>
  <c r="S323" i="4"/>
  <c r="D323" i="4"/>
  <c r="K323" i="4"/>
  <c r="G323" i="4"/>
  <c r="Q973" i="10" l="1"/>
  <c r="J974" i="10"/>
  <c r="C332" i="10"/>
  <c r="F332" i="10" s="1"/>
  <c r="B332" i="10"/>
  <c r="H980" i="10"/>
  <c r="C979" i="10"/>
  <c r="R323" i="4"/>
  <c r="E323" i="4"/>
  <c r="J950" i="4"/>
  <c r="Q949" i="4"/>
  <c r="H949" i="4"/>
  <c r="C948" i="4"/>
  <c r="J975" i="10" l="1"/>
  <c r="Q974" i="10"/>
  <c r="H981" i="10"/>
  <c r="C980" i="10"/>
  <c r="D332" i="10"/>
  <c r="S332" i="10"/>
  <c r="K332" i="10"/>
  <c r="G332" i="10"/>
  <c r="C949" i="4"/>
  <c r="H950" i="4"/>
  <c r="J951" i="4"/>
  <c r="Q950" i="4"/>
  <c r="C324" i="4"/>
  <c r="F324" i="4" s="1"/>
  <c r="B324" i="4"/>
  <c r="Q975" i="10" l="1"/>
  <c r="J976" i="10"/>
  <c r="R332" i="10"/>
  <c r="E332" i="10"/>
  <c r="H982" i="10"/>
  <c r="C981" i="10"/>
  <c r="S324" i="4"/>
  <c r="K324" i="4"/>
  <c r="D324" i="4"/>
  <c r="G324" i="4"/>
  <c r="Q951" i="4"/>
  <c r="J952" i="4"/>
  <c r="H951" i="4"/>
  <c r="C950" i="4"/>
  <c r="J977" i="10" l="1"/>
  <c r="Q976" i="10"/>
  <c r="C333" i="10"/>
  <c r="F333" i="10" s="1"/>
  <c r="B333" i="10"/>
  <c r="H983" i="10"/>
  <c r="C982" i="10"/>
  <c r="Q952" i="4"/>
  <c r="J953" i="4"/>
  <c r="C951" i="4"/>
  <c r="H952" i="4"/>
  <c r="R324" i="4"/>
  <c r="E324" i="4"/>
  <c r="J978" i="10" l="1"/>
  <c r="Q977" i="10"/>
  <c r="K333" i="10"/>
  <c r="D333" i="10"/>
  <c r="S333" i="10"/>
  <c r="G333" i="10"/>
  <c r="H984" i="10"/>
  <c r="C983" i="10"/>
  <c r="C325" i="4"/>
  <c r="F325" i="4" s="1"/>
  <c r="B325" i="4"/>
  <c r="H953" i="4"/>
  <c r="C952" i="4"/>
  <c r="J954" i="4"/>
  <c r="Q953" i="4"/>
  <c r="J979" i="10" l="1"/>
  <c r="Q978" i="10"/>
  <c r="H985" i="10"/>
  <c r="C984" i="10"/>
  <c r="R333" i="10"/>
  <c r="E333" i="10"/>
  <c r="D325" i="4"/>
  <c r="K325" i="4"/>
  <c r="S325" i="4"/>
  <c r="G325" i="4"/>
  <c r="H954" i="4"/>
  <c r="C953" i="4"/>
  <c r="J955" i="4"/>
  <c r="Q954" i="4"/>
  <c r="Q979" i="10" l="1"/>
  <c r="J980" i="10"/>
  <c r="C334" i="10"/>
  <c r="F334" i="10" s="1"/>
  <c r="B334" i="10"/>
  <c r="H986" i="10"/>
  <c r="C985" i="10"/>
  <c r="H955" i="4"/>
  <c r="C954" i="4"/>
  <c r="Q955" i="4"/>
  <c r="J956" i="4"/>
  <c r="R325" i="4"/>
  <c r="E325" i="4"/>
  <c r="Q980" i="10" l="1"/>
  <c r="J981" i="10"/>
  <c r="H987" i="10"/>
  <c r="C986" i="10"/>
  <c r="K334" i="10"/>
  <c r="S334" i="10"/>
  <c r="D334" i="10"/>
  <c r="G334" i="10"/>
  <c r="C326" i="4"/>
  <c r="F326" i="4" s="1"/>
  <c r="B326" i="4"/>
  <c r="J957" i="4"/>
  <c r="Q956" i="4"/>
  <c r="H956" i="4"/>
  <c r="C955" i="4"/>
  <c r="Q981" i="10" l="1"/>
  <c r="J982" i="10"/>
  <c r="R334" i="10"/>
  <c r="E334" i="10"/>
  <c r="H988" i="10"/>
  <c r="C987" i="10"/>
  <c r="H957" i="4"/>
  <c r="C956" i="4"/>
  <c r="J958" i="4"/>
  <c r="Q957" i="4"/>
  <c r="S326" i="4"/>
  <c r="D326" i="4"/>
  <c r="K326" i="4"/>
  <c r="G326" i="4"/>
  <c r="Q982" i="10" l="1"/>
  <c r="J983" i="10"/>
  <c r="H989" i="10"/>
  <c r="C988" i="10"/>
  <c r="C335" i="10"/>
  <c r="F335" i="10" s="1"/>
  <c r="B335" i="10"/>
  <c r="R326" i="4"/>
  <c r="E326" i="4"/>
  <c r="Q958" i="4"/>
  <c r="J959" i="4"/>
  <c r="C957" i="4"/>
  <c r="H958" i="4"/>
  <c r="J984" i="10" l="1"/>
  <c r="Q983" i="10"/>
  <c r="S335" i="10"/>
  <c r="D335" i="10"/>
  <c r="K335" i="10"/>
  <c r="G335" i="10"/>
  <c r="H990" i="10"/>
  <c r="C989" i="10"/>
  <c r="H959" i="4"/>
  <c r="C958" i="4"/>
  <c r="J960" i="4"/>
  <c r="Q959" i="4"/>
  <c r="C327" i="4"/>
  <c r="F327" i="4" s="1"/>
  <c r="B327" i="4"/>
  <c r="Q984" i="10" l="1"/>
  <c r="J985" i="10"/>
  <c r="R335" i="10"/>
  <c r="E335" i="10"/>
  <c r="H991" i="10"/>
  <c r="C990" i="10"/>
  <c r="S327" i="4"/>
  <c r="D327" i="4"/>
  <c r="K327" i="4"/>
  <c r="G327" i="4"/>
  <c r="Q960" i="4"/>
  <c r="J961" i="4"/>
  <c r="H960" i="4"/>
  <c r="C959" i="4"/>
  <c r="Q985" i="10" l="1"/>
  <c r="J986" i="10"/>
  <c r="H992" i="10"/>
  <c r="C991" i="10"/>
  <c r="C336" i="10"/>
  <c r="F336" i="10" s="1"/>
  <c r="B336" i="10"/>
  <c r="H961" i="4"/>
  <c r="C960" i="4"/>
  <c r="J962" i="4"/>
  <c r="Q961" i="4"/>
  <c r="R327" i="4"/>
  <c r="E327" i="4"/>
  <c r="Q986" i="10" l="1"/>
  <c r="J987" i="10"/>
  <c r="S336" i="10"/>
  <c r="K336" i="10"/>
  <c r="D336" i="10"/>
  <c r="G336" i="10"/>
  <c r="H993" i="10"/>
  <c r="C992" i="10"/>
  <c r="H962" i="4"/>
  <c r="C961" i="4"/>
  <c r="J963" i="4"/>
  <c r="Q962" i="4"/>
  <c r="C328" i="4"/>
  <c r="F328" i="4" s="1"/>
  <c r="B328" i="4"/>
  <c r="Q987" i="10" l="1"/>
  <c r="J988" i="10"/>
  <c r="H994" i="10"/>
  <c r="C993" i="10"/>
  <c r="R336" i="10"/>
  <c r="E336" i="10"/>
  <c r="H963" i="4"/>
  <c r="C962" i="4"/>
  <c r="Q963" i="4"/>
  <c r="J964" i="4"/>
  <c r="D328" i="4"/>
  <c r="K328" i="4"/>
  <c r="S328" i="4"/>
  <c r="G328" i="4"/>
  <c r="Q988" i="10" l="1"/>
  <c r="J989" i="10"/>
  <c r="C337" i="10"/>
  <c r="F337" i="10" s="1"/>
  <c r="B337" i="10"/>
  <c r="H995" i="10"/>
  <c r="C994" i="10"/>
  <c r="R328" i="4"/>
  <c r="E328" i="4"/>
  <c r="H964" i="4"/>
  <c r="C963" i="4"/>
  <c r="J965" i="4"/>
  <c r="Q964" i="4"/>
  <c r="Q989" i="10" l="1"/>
  <c r="J990" i="10"/>
  <c r="D337" i="10"/>
  <c r="S337" i="10"/>
  <c r="K337" i="10"/>
  <c r="G337" i="10"/>
  <c r="H996" i="10"/>
  <c r="C995" i="10"/>
  <c r="J966" i="4"/>
  <c r="Q965" i="4"/>
  <c r="H965" i="4"/>
  <c r="C964" i="4"/>
  <c r="C329" i="4"/>
  <c r="F329" i="4" s="1"/>
  <c r="B329" i="4"/>
  <c r="Q990" i="10" l="1"/>
  <c r="J991" i="10"/>
  <c r="H997" i="10"/>
  <c r="C996" i="10"/>
  <c r="R337" i="10"/>
  <c r="E337" i="10"/>
  <c r="S329" i="4"/>
  <c r="D329" i="4"/>
  <c r="K329" i="4"/>
  <c r="G329" i="4"/>
  <c r="H966" i="4"/>
  <c r="C965" i="4"/>
  <c r="Q966" i="4"/>
  <c r="J967" i="4"/>
  <c r="Q991" i="10" l="1"/>
  <c r="J992" i="10"/>
  <c r="C338" i="10"/>
  <c r="F338" i="10" s="1"/>
  <c r="B338" i="10"/>
  <c r="H998" i="10"/>
  <c r="C997" i="10"/>
  <c r="H967" i="4"/>
  <c r="C966" i="4"/>
  <c r="R329" i="4"/>
  <c r="E329" i="4"/>
  <c r="J968" i="4"/>
  <c r="Q967" i="4"/>
  <c r="Q992" i="10" l="1"/>
  <c r="J993" i="10"/>
  <c r="H999" i="10"/>
  <c r="C998" i="10"/>
  <c r="D338" i="10"/>
  <c r="S338" i="10"/>
  <c r="K338" i="10"/>
  <c r="G338" i="10"/>
  <c r="Q968" i="4"/>
  <c r="J969" i="4"/>
  <c r="C330" i="4"/>
  <c r="F330" i="4" s="1"/>
  <c r="B330" i="4"/>
  <c r="H968" i="4"/>
  <c r="C967" i="4"/>
  <c r="Q993" i="10" l="1"/>
  <c r="J994" i="10"/>
  <c r="R338" i="10"/>
  <c r="E338" i="10"/>
  <c r="H1000" i="10"/>
  <c r="C1000" i="10" s="1"/>
  <c r="C999" i="10"/>
  <c r="H969" i="4"/>
  <c r="C968" i="4"/>
  <c r="K330" i="4"/>
  <c r="D330" i="4"/>
  <c r="S330" i="4"/>
  <c r="G330" i="4"/>
  <c r="J970" i="4"/>
  <c r="Q969" i="4"/>
  <c r="J995" i="10" l="1"/>
  <c r="Q994" i="10"/>
  <c r="C339" i="10"/>
  <c r="F339" i="10" s="1"/>
  <c r="B339" i="10"/>
  <c r="J971" i="4"/>
  <c r="Q970" i="4"/>
  <c r="R330" i="4"/>
  <c r="E330" i="4"/>
  <c r="H970" i="4"/>
  <c r="C969" i="4"/>
  <c r="Q995" i="10" l="1"/>
  <c r="J996" i="10"/>
  <c r="K339" i="10"/>
  <c r="D339" i="10"/>
  <c r="S339" i="10"/>
  <c r="G339" i="10"/>
  <c r="C331" i="4"/>
  <c r="F331" i="4" s="1"/>
  <c r="B331" i="4"/>
  <c r="H971" i="4"/>
  <c r="C970" i="4"/>
  <c r="Q971" i="4"/>
  <c r="J972" i="4"/>
  <c r="Q996" i="10" l="1"/>
  <c r="J997" i="10"/>
  <c r="R339" i="10"/>
  <c r="E339" i="10"/>
  <c r="H972" i="4"/>
  <c r="C971" i="4"/>
  <c r="J973" i="4"/>
  <c r="Q972" i="4"/>
  <c r="S331" i="4"/>
  <c r="D331" i="4"/>
  <c r="K331" i="4"/>
  <c r="G331" i="4"/>
  <c r="Q997" i="10" l="1"/>
  <c r="J998" i="10"/>
  <c r="C340" i="10"/>
  <c r="B340" i="10"/>
  <c r="R331" i="4"/>
  <c r="E331" i="4"/>
  <c r="J974" i="4"/>
  <c r="Q973" i="4"/>
  <c r="H973" i="4"/>
  <c r="C972" i="4"/>
  <c r="Q998" i="10" l="1"/>
  <c r="J999" i="10"/>
  <c r="S340" i="10"/>
  <c r="D340" i="10"/>
  <c r="K340" i="10"/>
  <c r="G340" i="10"/>
  <c r="F340" i="10"/>
  <c r="H974" i="4"/>
  <c r="C973" i="4"/>
  <c r="Q974" i="4"/>
  <c r="J975" i="4"/>
  <c r="C332" i="4"/>
  <c r="F332" i="4" s="1"/>
  <c r="B332" i="4"/>
  <c r="J1000" i="10" l="1"/>
  <c r="Q1000" i="10" s="1"/>
  <c r="Q999" i="10"/>
  <c r="R340" i="10"/>
  <c r="E340" i="10"/>
  <c r="H975" i="4"/>
  <c r="C974" i="4"/>
  <c r="J976" i="4"/>
  <c r="Q975" i="4"/>
  <c r="S332" i="4"/>
  <c r="K332" i="4"/>
  <c r="D332" i="4"/>
  <c r="G332" i="4"/>
  <c r="C341" i="10" l="1"/>
  <c r="B341" i="10"/>
  <c r="R332" i="4"/>
  <c r="E332" i="4"/>
  <c r="H976" i="4"/>
  <c r="C975" i="4"/>
  <c r="Q976" i="4"/>
  <c r="J977" i="4"/>
  <c r="S341" i="10" l="1"/>
  <c r="D341" i="10"/>
  <c r="K341" i="10"/>
  <c r="G341" i="10"/>
  <c r="F341" i="10"/>
  <c r="J978" i="4"/>
  <c r="Q977" i="4"/>
  <c r="H977" i="4"/>
  <c r="C976" i="4"/>
  <c r="C333" i="4"/>
  <c r="F333" i="4" s="1"/>
  <c r="B333" i="4"/>
  <c r="R341" i="10" l="1"/>
  <c r="E341" i="10"/>
  <c r="D333" i="4"/>
  <c r="K333" i="4"/>
  <c r="S333" i="4"/>
  <c r="G333" i="4"/>
  <c r="H978" i="4"/>
  <c r="C977" i="4"/>
  <c r="J979" i="4"/>
  <c r="Q978" i="4"/>
  <c r="C342" i="10" l="1"/>
  <c r="B342" i="10"/>
  <c r="Q979" i="4"/>
  <c r="J980" i="4"/>
  <c r="H979" i="4"/>
  <c r="C978" i="4"/>
  <c r="R333" i="4"/>
  <c r="E333" i="4"/>
  <c r="D342" i="10" l="1"/>
  <c r="K342" i="10"/>
  <c r="S342" i="10"/>
  <c r="G342" i="10"/>
  <c r="F342" i="10"/>
  <c r="H980" i="4"/>
  <c r="C979" i="4"/>
  <c r="J981" i="4"/>
  <c r="Q980" i="4"/>
  <c r="C334" i="4"/>
  <c r="F334" i="4" s="1"/>
  <c r="B334" i="4"/>
  <c r="R342" i="10" l="1"/>
  <c r="E342" i="10"/>
  <c r="S334" i="4"/>
  <c r="D334" i="4"/>
  <c r="K334" i="4"/>
  <c r="G334" i="4"/>
  <c r="J982" i="4"/>
  <c r="Q981" i="4"/>
  <c r="H981" i="4"/>
  <c r="C980" i="4"/>
  <c r="C343" i="10" l="1"/>
  <c r="F343" i="10" s="1"/>
  <c r="B343" i="10"/>
  <c r="H982" i="4"/>
  <c r="C981" i="4"/>
  <c r="Q982" i="4"/>
  <c r="J983" i="4"/>
  <c r="R334" i="4"/>
  <c r="E334" i="4"/>
  <c r="D343" i="10" l="1"/>
  <c r="S343" i="10"/>
  <c r="K343" i="10"/>
  <c r="G343" i="10"/>
  <c r="C335" i="4"/>
  <c r="F335" i="4" s="1"/>
  <c r="B335" i="4"/>
  <c r="J984" i="4"/>
  <c r="Q983" i="4"/>
  <c r="H983" i="4"/>
  <c r="C982" i="4"/>
  <c r="R343" i="10" l="1"/>
  <c r="E343" i="10"/>
  <c r="H984" i="4"/>
  <c r="C983" i="4"/>
  <c r="Q984" i="4"/>
  <c r="J985" i="4"/>
  <c r="S335" i="4"/>
  <c r="D335" i="4"/>
  <c r="K335" i="4"/>
  <c r="G335" i="4"/>
  <c r="C344" i="10" l="1"/>
  <c r="F344" i="10" s="1"/>
  <c r="B344" i="10"/>
  <c r="R335" i="4"/>
  <c r="E335" i="4"/>
  <c r="J986" i="4"/>
  <c r="Q985" i="4"/>
  <c r="H985" i="4"/>
  <c r="C984" i="4"/>
  <c r="K344" i="10" l="1"/>
  <c r="D344" i="10"/>
  <c r="S344" i="10"/>
  <c r="G344" i="10"/>
  <c r="H986" i="4"/>
  <c r="C985" i="4"/>
  <c r="C336" i="4"/>
  <c r="F336" i="4" s="1"/>
  <c r="B336" i="4"/>
  <c r="J987" i="4"/>
  <c r="Q986" i="4"/>
  <c r="R344" i="10" l="1"/>
  <c r="E344" i="10"/>
  <c r="D336" i="4"/>
  <c r="K336" i="4"/>
  <c r="S336" i="4"/>
  <c r="G336" i="4"/>
  <c r="Q987" i="4"/>
  <c r="J988" i="4"/>
  <c r="H987" i="4"/>
  <c r="C986" i="4"/>
  <c r="C345" i="10" l="1"/>
  <c r="F345" i="10" s="1"/>
  <c r="B345" i="10"/>
  <c r="J989" i="4"/>
  <c r="Q988" i="4"/>
  <c r="R336" i="4"/>
  <c r="E336" i="4"/>
  <c r="H988" i="4"/>
  <c r="C987" i="4"/>
  <c r="S345" i="10" l="1"/>
  <c r="D345" i="10"/>
  <c r="K345" i="10"/>
  <c r="G345" i="10"/>
  <c r="C337" i="4"/>
  <c r="F337" i="4" s="1"/>
  <c r="B337" i="4"/>
  <c r="H989" i="4"/>
  <c r="C988" i="4"/>
  <c r="J990" i="4"/>
  <c r="Q989" i="4"/>
  <c r="R345" i="10" l="1"/>
  <c r="E345" i="10"/>
  <c r="Q990" i="4"/>
  <c r="J991" i="4"/>
  <c r="H990" i="4"/>
  <c r="C989" i="4"/>
  <c r="S337" i="4"/>
  <c r="D337" i="4"/>
  <c r="K337" i="4"/>
  <c r="G337" i="4"/>
  <c r="C346" i="10" l="1"/>
  <c r="F346" i="10" s="1"/>
  <c r="B346" i="10"/>
  <c r="R337" i="4"/>
  <c r="E337" i="4"/>
  <c r="H991" i="4"/>
  <c r="C990" i="4"/>
  <c r="J992" i="4"/>
  <c r="Q991" i="4"/>
  <c r="D346" i="10" l="1"/>
  <c r="S346" i="10"/>
  <c r="K346" i="10"/>
  <c r="G346" i="10"/>
  <c r="Q992" i="4"/>
  <c r="J993" i="4"/>
  <c r="H992" i="4"/>
  <c r="C991" i="4"/>
  <c r="C338" i="4"/>
  <c r="F338" i="4" s="1"/>
  <c r="B338" i="4"/>
  <c r="R346" i="10" l="1"/>
  <c r="E346" i="10"/>
  <c r="H993" i="4"/>
  <c r="C992" i="4"/>
  <c r="K338" i="4"/>
  <c r="D338" i="4"/>
  <c r="S338" i="4"/>
  <c r="G338" i="4"/>
  <c r="J994" i="4"/>
  <c r="Q993" i="4"/>
  <c r="C347" i="10" l="1"/>
  <c r="F347" i="10" s="1"/>
  <c r="B347" i="10"/>
  <c r="J995" i="4"/>
  <c r="Q994" i="4"/>
  <c r="R338" i="4"/>
  <c r="E338" i="4"/>
  <c r="H994" i="4"/>
  <c r="C993" i="4"/>
  <c r="K347" i="10" l="1"/>
  <c r="D347" i="10"/>
  <c r="S347" i="10"/>
  <c r="G347" i="10"/>
  <c r="H995" i="4"/>
  <c r="C994" i="4"/>
  <c r="C339" i="4"/>
  <c r="F339" i="4" s="1"/>
  <c r="B339" i="4"/>
  <c r="Q995" i="4"/>
  <c r="J996" i="4"/>
  <c r="R347" i="10" l="1"/>
  <c r="E347" i="10"/>
  <c r="J997" i="4"/>
  <c r="Q996" i="4"/>
  <c r="H996" i="4"/>
  <c r="C995" i="4"/>
  <c r="S339" i="4"/>
  <c r="D339" i="4"/>
  <c r="K339" i="4"/>
  <c r="G339" i="4"/>
  <c r="C348" i="10" l="1"/>
  <c r="F348" i="10" s="1"/>
  <c r="B348" i="10"/>
  <c r="H997" i="4"/>
  <c r="C996" i="4"/>
  <c r="R339" i="4"/>
  <c r="E339" i="4"/>
  <c r="J998" i="4"/>
  <c r="Q997" i="4"/>
  <c r="S348" i="10" l="1"/>
  <c r="D348" i="10"/>
  <c r="K348" i="10"/>
  <c r="G348" i="10"/>
  <c r="Q998" i="4"/>
  <c r="J999" i="4"/>
  <c r="C340" i="4"/>
  <c r="F340" i="4" s="1"/>
  <c r="B340" i="4"/>
  <c r="H998" i="4"/>
  <c r="C997" i="4"/>
  <c r="R348" i="10" l="1"/>
  <c r="E348" i="10"/>
  <c r="S340" i="4"/>
  <c r="K340" i="4"/>
  <c r="D340" i="4"/>
  <c r="G340" i="4"/>
  <c r="J1000" i="4"/>
  <c r="Q1000" i="4" s="1"/>
  <c r="Q999" i="4"/>
  <c r="H999" i="4"/>
  <c r="C998" i="4"/>
  <c r="C349" i="10" l="1"/>
  <c r="F349" i="10" s="1"/>
  <c r="B349" i="10"/>
  <c r="H1000" i="4"/>
  <c r="C1000" i="4" s="1"/>
  <c r="C999" i="4"/>
  <c r="R340" i="4"/>
  <c r="E340" i="4"/>
  <c r="D349" i="10" l="1"/>
  <c r="S349" i="10"/>
  <c r="K349" i="10"/>
  <c r="G349" i="10"/>
  <c r="C341" i="4"/>
  <c r="F341" i="4" s="1"/>
  <c r="B341" i="4"/>
  <c r="R349" i="10" l="1"/>
  <c r="E349" i="10"/>
  <c r="D341" i="4"/>
  <c r="K341" i="4"/>
  <c r="S341" i="4"/>
  <c r="G341" i="4"/>
  <c r="C350" i="10" l="1"/>
  <c r="F350" i="10" s="1"/>
  <c r="B350" i="10"/>
  <c r="R341" i="4"/>
  <c r="E341" i="4"/>
  <c r="K350" i="10" l="1"/>
  <c r="S350" i="10"/>
  <c r="D350" i="10"/>
  <c r="G350" i="10"/>
  <c r="C342" i="4"/>
  <c r="B342" i="4"/>
  <c r="R350" i="10" l="1"/>
  <c r="E350" i="10"/>
  <c r="S342" i="4"/>
  <c r="D342" i="4"/>
  <c r="K342" i="4"/>
  <c r="G342" i="4"/>
  <c r="F342" i="4"/>
  <c r="C351" i="10" l="1"/>
  <c r="F351" i="10" s="1"/>
  <c r="B351" i="10"/>
  <c r="R342" i="4"/>
  <c r="E342" i="4"/>
  <c r="S351" i="10" l="1"/>
  <c r="K351" i="10"/>
  <c r="D351" i="10"/>
  <c r="G351" i="10"/>
  <c r="C343" i="4"/>
  <c r="B343" i="4"/>
  <c r="R351" i="10" l="1"/>
  <c r="E351" i="10"/>
  <c r="S343" i="4"/>
  <c r="D343" i="4"/>
  <c r="K343" i="4"/>
  <c r="G343" i="4"/>
  <c r="F343" i="4"/>
  <c r="C352" i="10" l="1"/>
  <c r="F352" i="10" s="1"/>
  <c r="B352" i="10"/>
  <c r="R343" i="4"/>
  <c r="E343" i="4"/>
  <c r="K352" i="10" l="1"/>
  <c r="D352" i="10"/>
  <c r="S352" i="10"/>
  <c r="G352" i="10"/>
  <c r="C344" i="4"/>
  <c r="B344" i="4"/>
  <c r="R352" i="10" l="1"/>
  <c r="E352" i="10"/>
  <c r="D344" i="4"/>
  <c r="K344" i="4"/>
  <c r="S344" i="4"/>
  <c r="G344" i="4"/>
  <c r="F344" i="4"/>
  <c r="C353" i="10" l="1"/>
  <c r="F353" i="10" s="1"/>
  <c r="B353" i="10"/>
  <c r="R344" i="4"/>
  <c r="E344" i="4"/>
  <c r="D353" i="10" l="1"/>
  <c r="S353" i="10"/>
  <c r="K353" i="10"/>
  <c r="G353" i="10"/>
  <c r="C345" i="4"/>
  <c r="F345" i="4" s="1"/>
  <c r="B345" i="4"/>
  <c r="R353" i="10" l="1"/>
  <c r="E353" i="10"/>
  <c r="S345" i="4"/>
  <c r="D345" i="4"/>
  <c r="K345" i="4"/>
  <c r="G345" i="4"/>
  <c r="C354" i="10" l="1"/>
  <c r="F354" i="10" s="1"/>
  <c r="B354" i="10"/>
  <c r="R345" i="4"/>
  <c r="E345" i="4"/>
  <c r="D354" i="10" l="1"/>
  <c r="S354" i="10"/>
  <c r="K354" i="10"/>
  <c r="G354" i="10"/>
  <c r="C346" i="4"/>
  <c r="F346" i="4" s="1"/>
  <c r="B346" i="4"/>
  <c r="R354" i="10" l="1"/>
  <c r="E354" i="10"/>
  <c r="K346" i="4"/>
  <c r="D346" i="4"/>
  <c r="S346" i="4"/>
  <c r="G346" i="4"/>
  <c r="C355" i="10" l="1"/>
  <c r="F355" i="10" s="1"/>
  <c r="B355" i="10"/>
  <c r="R346" i="4"/>
  <c r="E346" i="4"/>
  <c r="K355" i="10" l="1"/>
  <c r="S355" i="10"/>
  <c r="D355" i="10"/>
  <c r="G355" i="10"/>
  <c r="C347" i="4"/>
  <c r="F347" i="4" s="1"/>
  <c r="B347" i="4"/>
  <c r="R355" i="10" l="1"/>
  <c r="E355" i="10"/>
  <c r="D347" i="4"/>
  <c r="S347" i="4"/>
  <c r="K347" i="4"/>
  <c r="G347" i="4"/>
  <c r="C356" i="10" l="1"/>
  <c r="F356" i="10" s="1"/>
  <c r="B356" i="10"/>
  <c r="R347" i="4"/>
  <c r="E347" i="4"/>
  <c r="S356" i="10" l="1"/>
  <c r="K356" i="10"/>
  <c r="D356" i="10"/>
  <c r="G356" i="10"/>
  <c r="C348" i="4"/>
  <c r="F348" i="4" s="1"/>
  <c r="B348" i="4"/>
  <c r="R356" i="10" l="1"/>
  <c r="E356" i="10"/>
  <c r="D348" i="4"/>
  <c r="S348" i="4"/>
  <c r="K348" i="4"/>
  <c r="G348" i="4"/>
  <c r="C357" i="10" l="1"/>
  <c r="F357" i="10" s="1"/>
  <c r="B357" i="10"/>
  <c r="R348" i="4"/>
  <c r="E348" i="4"/>
  <c r="S357" i="10" l="1"/>
  <c r="K357" i="10"/>
  <c r="D357" i="10"/>
  <c r="G357" i="10"/>
  <c r="C349" i="4"/>
  <c r="F349" i="4" s="1"/>
  <c r="B349" i="4"/>
  <c r="R357" i="10" l="1"/>
  <c r="E357" i="10"/>
  <c r="K349" i="4"/>
  <c r="S349" i="4"/>
  <c r="D349" i="4"/>
  <c r="G349" i="4"/>
  <c r="C358" i="10" l="1"/>
  <c r="F358" i="10" s="1"/>
  <c r="B358" i="10"/>
  <c r="R349" i="4"/>
  <c r="E349" i="4"/>
  <c r="D358" i="10" l="1"/>
  <c r="K358" i="10"/>
  <c r="S358" i="10"/>
  <c r="G358" i="10"/>
  <c r="C350" i="4"/>
  <c r="F350" i="4" s="1"/>
  <c r="B350" i="4"/>
  <c r="R358" i="10" l="1"/>
  <c r="E358" i="10"/>
  <c r="D350" i="4"/>
  <c r="K350" i="4"/>
  <c r="S350" i="4"/>
  <c r="G350" i="4"/>
  <c r="C359" i="10" l="1"/>
  <c r="F359" i="10" s="1"/>
  <c r="B359" i="10"/>
  <c r="R350" i="4"/>
  <c r="E350" i="4"/>
  <c r="D359" i="10" l="1"/>
  <c r="S359" i="10"/>
  <c r="K359" i="10"/>
  <c r="G359" i="10"/>
  <c r="C351" i="4"/>
  <c r="F351" i="4" s="1"/>
  <c r="B351" i="4"/>
  <c r="R359" i="10" l="1"/>
  <c r="E359" i="10"/>
  <c r="D351" i="4"/>
  <c r="S351" i="4"/>
  <c r="K351" i="4"/>
  <c r="G351" i="4"/>
  <c r="C360" i="10" l="1"/>
  <c r="F360" i="10" s="1"/>
  <c r="B360" i="10"/>
  <c r="R351" i="4"/>
  <c r="E351" i="4"/>
  <c r="S360" i="10" l="1"/>
  <c r="D360" i="10"/>
  <c r="K360" i="10"/>
  <c r="G360" i="10"/>
  <c r="C352" i="4"/>
  <c r="F352" i="4" s="1"/>
  <c r="B352" i="4"/>
  <c r="R360" i="10" l="1"/>
  <c r="E360" i="10"/>
  <c r="K352" i="4"/>
  <c r="S352" i="4"/>
  <c r="D352" i="4"/>
  <c r="G352" i="4"/>
  <c r="C361" i="10" l="1"/>
  <c r="F361" i="10" s="1"/>
  <c r="B361" i="10"/>
  <c r="R352" i="4"/>
  <c r="E352" i="4"/>
  <c r="K361" i="10" l="1"/>
  <c r="S361" i="10"/>
  <c r="D361" i="10"/>
  <c r="G361" i="10"/>
  <c r="C353" i="4"/>
  <c r="F353" i="4" s="1"/>
  <c r="B353" i="4"/>
  <c r="R361" i="10" l="1"/>
  <c r="E361" i="10"/>
  <c r="S353" i="4"/>
  <c r="K353" i="4"/>
  <c r="D353" i="4"/>
  <c r="G353" i="4"/>
  <c r="C362" i="10" l="1"/>
  <c r="F362" i="10" s="1"/>
  <c r="B362" i="10"/>
  <c r="R353" i="4"/>
  <c r="E353" i="4"/>
  <c r="D362" i="10" l="1"/>
  <c r="K362" i="10"/>
  <c r="S362" i="10"/>
  <c r="G362" i="10"/>
  <c r="C354" i="4"/>
  <c r="F354" i="4" s="1"/>
  <c r="B354" i="4"/>
  <c r="R362" i="10" l="1"/>
  <c r="E362" i="10"/>
  <c r="S354" i="4"/>
  <c r="K354" i="4"/>
  <c r="D354" i="4"/>
  <c r="G354" i="4"/>
  <c r="C363" i="10" l="1"/>
  <c r="F363" i="10" s="1"/>
  <c r="B363" i="10"/>
  <c r="R354" i="4"/>
  <c r="E354" i="4"/>
  <c r="K363" i="10" l="1"/>
  <c r="S363" i="10"/>
  <c r="D363" i="10"/>
  <c r="G363" i="10"/>
  <c r="C355" i="4"/>
  <c r="F355" i="4" s="1"/>
  <c r="B355" i="4"/>
  <c r="R363" i="10" l="1"/>
  <c r="E363" i="10"/>
  <c r="D355" i="4"/>
  <c r="S355" i="4"/>
  <c r="K355" i="4"/>
  <c r="G355" i="4"/>
  <c r="C364" i="10" l="1"/>
  <c r="F364" i="10" s="1"/>
  <c r="B364" i="10"/>
  <c r="R355" i="4"/>
  <c r="E355" i="4"/>
  <c r="D364" i="10" l="1"/>
  <c r="S364" i="10"/>
  <c r="K364" i="10"/>
  <c r="G364" i="10"/>
  <c r="C356" i="4"/>
  <c r="F356" i="4" s="1"/>
  <c r="B356" i="4"/>
  <c r="R364" i="10" l="1"/>
  <c r="E364" i="10"/>
  <c r="D356" i="4"/>
  <c r="S356" i="4"/>
  <c r="K356" i="4"/>
  <c r="G356" i="4"/>
  <c r="C365" i="10" l="1"/>
  <c r="F365" i="10" s="1"/>
  <c r="B365" i="10"/>
  <c r="R356" i="4"/>
  <c r="E356" i="4"/>
  <c r="S365" i="10" l="1"/>
  <c r="D365" i="10"/>
  <c r="K365" i="10"/>
  <c r="G365" i="10"/>
  <c r="C357" i="4"/>
  <c r="F357" i="4" s="1"/>
  <c r="B357" i="4"/>
  <c r="R365" i="10" l="1"/>
  <c r="E365" i="10"/>
  <c r="K357" i="4"/>
  <c r="S357" i="4"/>
  <c r="D357" i="4"/>
  <c r="G357" i="4"/>
  <c r="C366" i="10" l="1"/>
  <c r="F366" i="10" s="1"/>
  <c r="B366" i="10"/>
  <c r="R357" i="4"/>
  <c r="E357" i="4"/>
  <c r="K366" i="10" l="1"/>
  <c r="S366" i="10"/>
  <c r="D366" i="10"/>
  <c r="G366" i="10"/>
  <c r="C358" i="4"/>
  <c r="F358" i="4" s="1"/>
  <c r="B358" i="4"/>
  <c r="R366" i="10" l="1"/>
  <c r="E366" i="10"/>
  <c r="D358" i="4"/>
  <c r="K358" i="4"/>
  <c r="S358" i="4"/>
  <c r="G358" i="4"/>
  <c r="C367" i="10" l="1"/>
  <c r="F367" i="10" s="1"/>
  <c r="B367" i="10"/>
  <c r="R358" i="4"/>
  <c r="E358" i="4"/>
  <c r="S367" i="10" l="1"/>
  <c r="K367" i="10"/>
  <c r="D367" i="10"/>
  <c r="G367" i="10"/>
  <c r="C359" i="4"/>
  <c r="F359" i="4" s="1"/>
  <c r="B359" i="4"/>
  <c r="R367" i="10" l="1"/>
  <c r="E367" i="10"/>
  <c r="D359" i="4"/>
  <c r="S359" i="4"/>
  <c r="K359" i="4"/>
  <c r="G359" i="4"/>
  <c r="C368" i="10" l="1"/>
  <c r="F368" i="10" s="1"/>
  <c r="B368" i="10"/>
  <c r="R359" i="4"/>
  <c r="E359" i="4"/>
  <c r="K368" i="10" l="1"/>
  <c r="S368" i="10"/>
  <c r="D368" i="10"/>
  <c r="G368" i="10"/>
  <c r="C360" i="4"/>
  <c r="F360" i="4" s="1"/>
  <c r="B360" i="4"/>
  <c r="R368" i="10" l="1"/>
  <c r="E368" i="10"/>
  <c r="K360" i="4"/>
  <c r="D360" i="4"/>
  <c r="S360" i="4"/>
  <c r="G360" i="4"/>
  <c r="C369" i="10" l="1"/>
  <c r="F369" i="10" s="1"/>
  <c r="B369" i="10"/>
  <c r="R360" i="4"/>
  <c r="E360" i="4"/>
  <c r="D369" i="10" l="1"/>
  <c r="K369" i="10"/>
  <c r="S369" i="10"/>
  <c r="G369" i="10"/>
  <c r="C361" i="4"/>
  <c r="F361" i="4" s="1"/>
  <c r="B361" i="4"/>
  <c r="R369" i="10" l="1"/>
  <c r="E369" i="10"/>
  <c r="S361" i="4"/>
  <c r="K361" i="4"/>
  <c r="D361" i="4"/>
  <c r="G361" i="4"/>
  <c r="C370" i="10" l="1"/>
  <c r="F370" i="10" s="1"/>
  <c r="B370" i="10"/>
  <c r="R361" i="4"/>
  <c r="E361" i="4"/>
  <c r="S370" i="10" l="1"/>
  <c r="D370" i="10"/>
  <c r="K370" i="10"/>
  <c r="G370" i="10"/>
  <c r="C362" i="4"/>
  <c r="F362" i="4" s="1"/>
  <c r="B362" i="4"/>
  <c r="R370" i="10" l="1"/>
  <c r="E370" i="10"/>
  <c r="S362" i="4"/>
  <c r="D362" i="4"/>
  <c r="K362" i="4"/>
  <c r="G362" i="4"/>
  <c r="C371" i="10" l="1"/>
  <c r="F371" i="10" s="1"/>
  <c r="B371" i="10"/>
  <c r="R362" i="4"/>
  <c r="E362" i="4"/>
  <c r="K371" i="10" l="1"/>
  <c r="D371" i="10"/>
  <c r="S371" i="10"/>
  <c r="G371" i="10"/>
  <c r="C363" i="4"/>
  <c r="F363" i="4" s="1"/>
  <c r="B363" i="4"/>
  <c r="R371" i="10" l="1"/>
  <c r="E4" i="10"/>
  <c r="E371" i="10"/>
  <c r="C372" i="10" s="1"/>
  <c r="E3" i="10" s="1"/>
  <c r="D363" i="4"/>
  <c r="K363" i="4"/>
  <c r="S363" i="4"/>
  <c r="G363" i="4"/>
  <c r="E5" i="10" l="1"/>
  <c r="R363" i="4"/>
  <c r="E363" i="4"/>
  <c r="C364" i="4" l="1"/>
  <c r="F364" i="4" s="1"/>
  <c r="B364" i="4"/>
  <c r="S364" i="4" l="1"/>
  <c r="D364" i="4"/>
  <c r="K364" i="4"/>
  <c r="G364" i="4"/>
  <c r="R364" i="4" l="1"/>
  <c r="E364" i="4"/>
  <c r="C365" i="4" l="1"/>
  <c r="F365" i="4" s="1"/>
  <c r="B365" i="4"/>
  <c r="K365" i="4" l="1"/>
  <c r="S365" i="4"/>
  <c r="D365" i="4"/>
  <c r="G365" i="4"/>
  <c r="R365" i="4" l="1"/>
  <c r="E365" i="4"/>
  <c r="C366" i="4" l="1"/>
  <c r="F366" i="4" s="1"/>
  <c r="B366" i="4"/>
  <c r="D366" i="4" l="1"/>
  <c r="S366" i="4"/>
  <c r="K366" i="4"/>
  <c r="G366" i="4"/>
  <c r="R366" i="4" l="1"/>
  <c r="E366" i="4"/>
  <c r="C367" i="4" l="1"/>
  <c r="F367" i="4" s="1"/>
  <c r="B367" i="4"/>
  <c r="S367" i="4" l="1"/>
  <c r="K367" i="4"/>
  <c r="D367" i="4"/>
  <c r="G367" i="4"/>
  <c r="R367" i="4" l="1"/>
  <c r="E367" i="4"/>
  <c r="C368" i="4" l="1"/>
  <c r="F368" i="4" s="1"/>
  <c r="B368" i="4"/>
  <c r="K368" i="4" l="1"/>
  <c r="D368" i="4"/>
  <c r="S368" i="4"/>
  <c r="G368" i="4"/>
  <c r="R368" i="4" l="1"/>
  <c r="E368" i="4"/>
  <c r="C369" i="4" l="1"/>
  <c r="F369" i="4" s="1"/>
  <c r="B369" i="4"/>
  <c r="S369" i="4" l="1"/>
  <c r="K369" i="4"/>
  <c r="D369" i="4"/>
  <c r="G369" i="4"/>
  <c r="R369" i="4" l="1"/>
  <c r="E369" i="4"/>
  <c r="C370" i="4" l="1"/>
  <c r="F370" i="4" s="1"/>
  <c r="B370" i="4"/>
  <c r="S370" i="4" l="1"/>
  <c r="K370" i="4"/>
  <c r="D370" i="4"/>
  <c r="G370" i="4"/>
  <c r="R370" i="4" l="1"/>
  <c r="E370" i="4"/>
  <c r="C371" i="4" l="1"/>
  <c r="F371" i="4" s="1"/>
  <c r="B371" i="4"/>
  <c r="D371" i="4" l="1"/>
  <c r="K371" i="4"/>
  <c r="S371" i="4"/>
  <c r="G371" i="4"/>
  <c r="R371" i="4" l="1"/>
  <c r="E4" i="4"/>
  <c r="E371" i="4"/>
  <c r="C372" i="4" s="1"/>
  <c r="E3" i="4" s="1"/>
  <c r="E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 Varner</author>
  </authors>
  <commentList>
    <comment ref="A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Jason Varner: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Blue Text can be modified.</t>
        </r>
      </text>
    </comment>
    <comment ref="C4" authorId="0" shapeId="0" xr:uid="{1352BD05-0680-1A49-8DA8-465A9DA56448}">
      <text>
        <r>
          <rPr>
            <b/>
            <sz val="12"/>
            <color rgb="FF000000"/>
            <rFont val="Tahoma"/>
            <family val="2"/>
          </rPr>
          <t>Jason Varner:</t>
        </r>
        <r>
          <rPr>
            <sz val="12"/>
            <color rgb="FF000000"/>
            <rFont val="Tahoma"/>
            <family val="2"/>
          </rPr>
          <t xml:space="preserve">
</t>
        </r>
        <r>
          <rPr>
            <sz val="12"/>
            <color rgb="FF000000"/>
            <rFont val="Tahoma"/>
            <family val="2"/>
          </rPr>
          <t>Enter the month you plan on starting and the starting amount of subs on that date.</t>
        </r>
      </text>
    </comment>
    <comment ref="G4" authorId="0" shapeId="0" xr:uid="{A1C70559-317C-F94A-A5F1-BB8FCC907CB3}">
      <text>
        <r>
          <rPr>
            <b/>
            <sz val="12"/>
            <color rgb="FF000000"/>
            <rFont val="Tahoma"/>
            <family val="2"/>
          </rPr>
          <t>Jason Varner:</t>
        </r>
        <r>
          <rPr>
            <sz val="12"/>
            <color rgb="FF000000"/>
            <rFont val="Tahoma"/>
            <family val="2"/>
          </rPr>
          <t xml:space="preserve">
</t>
        </r>
        <r>
          <rPr>
            <sz val="12"/>
            <color rgb="FF000000"/>
            <rFont val="Tahoma"/>
            <family val="2"/>
          </rPr>
          <t>Enter the month you plan on starting and the starting amount of subs on that date.</t>
        </r>
      </text>
    </comment>
    <comment ref="K4" authorId="0" shapeId="0" xr:uid="{2A1D14AC-EC3F-B34B-9FE7-BE649CA3170B}">
      <text>
        <r>
          <rPr>
            <b/>
            <sz val="12"/>
            <color rgb="FF000000"/>
            <rFont val="Tahoma"/>
            <family val="2"/>
          </rPr>
          <t>Jason Varner:</t>
        </r>
        <r>
          <rPr>
            <sz val="12"/>
            <color rgb="FF000000"/>
            <rFont val="Tahoma"/>
            <family val="2"/>
          </rPr>
          <t xml:space="preserve">
</t>
        </r>
        <r>
          <rPr>
            <sz val="12"/>
            <color rgb="FF000000"/>
            <rFont val="Tahoma"/>
            <family val="2"/>
          </rPr>
          <t>Enter the month you plan on starting and the starting amount of subs on that date.</t>
        </r>
      </text>
    </comment>
    <comment ref="O4" authorId="0" shapeId="0" xr:uid="{69404111-2430-1349-ACCC-3E4414E85935}">
      <text>
        <r>
          <rPr>
            <b/>
            <sz val="12"/>
            <color rgb="FF000000"/>
            <rFont val="Tahoma"/>
            <family val="2"/>
          </rPr>
          <t>Jason Varner:</t>
        </r>
        <r>
          <rPr>
            <sz val="12"/>
            <color rgb="FF000000"/>
            <rFont val="Tahoma"/>
            <family val="2"/>
          </rPr>
          <t xml:space="preserve">
</t>
        </r>
        <r>
          <rPr>
            <sz val="12"/>
            <color rgb="FF000000"/>
            <rFont val="Tahoma"/>
            <family val="2"/>
          </rPr>
          <t>Enter the month you plan on starting and the starting amount of subs on that date.</t>
        </r>
      </text>
    </comment>
    <comment ref="C5" authorId="0" shapeId="0" xr:uid="{00000000-0006-0000-0000-000003000000}">
      <text>
        <r>
          <rPr>
            <b/>
            <sz val="12"/>
            <color rgb="FF000000"/>
            <rFont val="Tahoma"/>
            <family val="2"/>
          </rPr>
          <t>Jason Varner:</t>
        </r>
        <r>
          <rPr>
            <sz val="12"/>
            <color rgb="FF000000"/>
            <rFont val="Tahoma"/>
            <family val="2"/>
          </rPr>
          <t xml:space="preserve">
</t>
        </r>
        <r>
          <rPr>
            <sz val="12"/>
            <color rgb="FF000000"/>
            <rFont val="Tahoma"/>
            <family val="2"/>
          </rPr>
          <t>Starting subscriber amount.</t>
        </r>
      </text>
    </comment>
    <comment ref="A25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>Jason Varner: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is just if there is a one-time fee you charge the customer to setup the account. If 0, just enter 0.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 Varner</author>
  </authors>
  <commentList>
    <comment ref="H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Jason Varner:</t>
        </r>
        <r>
          <rPr>
            <sz val="9"/>
            <color indexed="81"/>
            <rFont val="Tahoma"/>
            <family val="2"/>
          </rPr>
          <t xml:space="preserve">
don't delete this.</t>
        </r>
      </text>
    </comment>
    <comment ref="C90" authorId="0" shapeId="0" xr:uid="{00000000-0006-0000-0400-000002000000}">
      <text>
        <r>
          <rPr>
            <b/>
            <sz val="9"/>
            <color rgb="FF000000"/>
            <rFont val="Tahoma"/>
            <family val="2"/>
          </rPr>
          <t>Jason Varner: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Pulls over from 5-Year Monthly P&amp;L Tab. Same with financing.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 Varner</author>
  </authors>
  <commentList>
    <comment ref="C1" authorId="0" shapeId="0" xr:uid="{CC56A759-40DA-EE4F-9AB7-4A90C2A6D85C}">
      <text>
        <r>
          <rPr>
            <b/>
            <sz val="12"/>
            <color rgb="FF000000"/>
            <rFont val="Tahoma"/>
            <family val="2"/>
          </rPr>
          <t>Jason Varner:</t>
        </r>
        <r>
          <rPr>
            <sz val="12"/>
            <color rgb="FF000000"/>
            <rFont val="Tahoma"/>
            <family val="2"/>
          </rPr>
          <t xml:space="preserve">
</t>
        </r>
        <r>
          <rPr>
            <sz val="12"/>
            <color rgb="FF000000"/>
            <rFont val="Tahoma"/>
            <family val="2"/>
          </rPr>
          <t>Enter the month you plan on starting and the starting amount of subs on that date.</t>
        </r>
      </text>
    </comment>
    <comment ref="D91" authorId="0" shapeId="0" xr:uid="{00000000-0006-0000-0500-000002000000}">
      <text>
        <r>
          <rPr>
            <b/>
            <sz val="9"/>
            <color rgb="FF000000"/>
            <rFont val="Tahoma"/>
            <family val="2"/>
          </rPr>
          <t>Jason Varner: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Enter starting bank balance.</t>
        </r>
      </text>
    </comment>
    <comment ref="D92" authorId="0" shapeId="0" xr:uid="{00000000-0006-0000-0500-000003000000}">
      <text>
        <r>
          <rPr>
            <b/>
            <sz val="9"/>
            <color rgb="FF000000"/>
            <rFont val="Tahoma"/>
            <family val="2"/>
          </rPr>
          <t>Jason Varner: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Referenced from financing tab.</t>
        </r>
      </text>
    </comment>
  </commentList>
</comments>
</file>

<file path=xl/sharedStrings.xml><?xml version="1.0" encoding="utf-8"?>
<sst xmlns="http://schemas.openxmlformats.org/spreadsheetml/2006/main" count="369" uniqueCount="188">
  <si>
    <t>Added Subs</t>
  </si>
  <si>
    <t>Starts Subs</t>
  </si>
  <si>
    <t>Ending Subs</t>
  </si>
  <si>
    <t>Monthly Revenue per Account</t>
  </si>
  <si>
    <t>Y1</t>
  </si>
  <si>
    <t>Y2</t>
  </si>
  <si>
    <t>Y3</t>
  </si>
  <si>
    <t>Y4</t>
  </si>
  <si>
    <t>Y5</t>
  </si>
  <si>
    <t>Starting MRR</t>
  </si>
  <si>
    <t>Added MRR</t>
  </si>
  <si>
    <t>Lost MRR (churn)</t>
  </si>
  <si>
    <t>Ending MRR</t>
  </si>
  <si>
    <t>Cash Flow</t>
  </si>
  <si>
    <t>Starting Bank Balance</t>
  </si>
  <si>
    <t>Cost of Sales</t>
  </si>
  <si>
    <t>Executive Salaries</t>
  </si>
  <si>
    <t>Salesmen Salary</t>
  </si>
  <si>
    <t>CS Salary</t>
  </si>
  <si>
    <t>Marketing</t>
  </si>
  <si>
    <t>Expenses</t>
  </si>
  <si>
    <t>Total Expenses</t>
  </si>
  <si>
    <t>EBITDA</t>
  </si>
  <si>
    <t>%</t>
  </si>
  <si>
    <t>Net Cash In</t>
  </si>
  <si>
    <t>Ending Bank Balance</t>
  </si>
  <si>
    <t xml:space="preserve">Corporate Income Tax </t>
  </si>
  <si>
    <t>Corporate Tax Rate by Year</t>
  </si>
  <si>
    <t>Net After Tax Cash Flow</t>
  </si>
  <si>
    <t>Financing</t>
  </si>
  <si>
    <t>AMORTIZATION SCHEDULE With Option for Variable Interest Rate and Updates for Varying Payment Amts.</t>
  </si>
  <si>
    <t>Financed Amount</t>
  </si>
  <si>
    <t>Total Interest</t>
  </si>
  <si>
    <t>Loan Term</t>
  </si>
  <si>
    <t>Total Principle</t>
  </si>
  <si>
    <t>Payment Amount</t>
  </si>
  <si>
    <t>Starting Annual Interest Rate</t>
  </si>
  <si>
    <t>Total Paid Back</t>
  </si>
  <si>
    <t>Payment per Year</t>
  </si>
  <si>
    <t>First Payment Date</t>
  </si>
  <si>
    <t>Payment Number</t>
  </si>
  <si>
    <t>PAYMENT</t>
  </si>
  <si>
    <t>INTEREST</t>
  </si>
  <si>
    <t>PRINCIPAL</t>
  </si>
  <si>
    <t>BALANCE</t>
  </si>
  <si>
    <t>TOTAL INTEREST</t>
  </si>
  <si>
    <t>TOTAL PAID</t>
  </si>
  <si>
    <t>Variable  Rate</t>
  </si>
  <si>
    <t>Date</t>
  </si>
  <si>
    <t>Data</t>
  </si>
  <si>
    <t>Debt Service</t>
  </si>
  <si>
    <t>Disclaimer: I am not liable for any financial gains/losses that happen because of the use of this model.</t>
  </si>
  <si>
    <t>Please use at your own risk, etc…..yadayada</t>
  </si>
  <si>
    <t>COA Data</t>
  </si>
  <si>
    <t>salesmen</t>
  </si>
  <si>
    <t>marketing</t>
  </si>
  <si>
    <t>Revenue</t>
  </si>
  <si>
    <t>Total COA</t>
  </si>
  <si>
    <t>V/COA</t>
  </si>
  <si>
    <t>CAC</t>
  </si>
  <si>
    <t>3. Everything else will then populate.</t>
  </si>
  <si>
    <t>Sub Growth and Churn Subscription Level 4</t>
  </si>
  <si>
    <t>Revenue &amp; Subscriber Assumptions per Pricing Level</t>
  </si>
  <si>
    <t>Year</t>
  </si>
  <si>
    <t>Subscriber Level 4</t>
  </si>
  <si>
    <t>Revenue Level 4</t>
  </si>
  <si>
    <t>Consolidated Subs</t>
  </si>
  <si>
    <t>Consolidated Revenue</t>
  </si>
  <si>
    <t>1. Enter your assumptions into the Rev&amp;Sub / Cost tabs. Text in blue you can adjust to fit what you are modeling and black text is static.</t>
  </si>
  <si>
    <t>2. Don't forget the starting bank balance and financing (if any) in cell D80 of 5-Year Monthly P&amp;L. The terms of the loan can be adjusted on the 'Financing' tab.</t>
  </si>
  <si>
    <t>4. The general structure of the assumptions is that you can change each %/revenue per account/growth/churn separately in each of the 5 years.</t>
  </si>
  <si>
    <t>Total Revenue</t>
  </si>
  <si>
    <t>COGS %</t>
  </si>
  <si>
    <t>COGS $</t>
  </si>
  <si>
    <t>Gross Margin %</t>
  </si>
  <si>
    <t>Gross margins</t>
  </si>
  <si>
    <t>Gross Margin $</t>
  </si>
  <si>
    <t>Lost Subs (churn)</t>
  </si>
  <si>
    <t>Ending MRR (1)</t>
  </si>
  <si>
    <t>Ending MRR (2)</t>
  </si>
  <si>
    <t>Ending MRR (3)</t>
  </si>
  <si>
    <t>Ending MRR (4)</t>
  </si>
  <si>
    <t>Year 1</t>
  </si>
  <si>
    <t>Year 2</t>
  </si>
  <si>
    <t>Year 3</t>
  </si>
  <si>
    <t>Year 4</t>
  </si>
  <si>
    <t>Year 5</t>
  </si>
  <si>
    <t>Annual Revenue</t>
  </si>
  <si>
    <t>Multiple of Run Rate</t>
  </si>
  <si>
    <t>Value</t>
  </si>
  <si>
    <t>*Note, this is just a rule of thumb approach. Do your own research on run-rate SaaS multiples. Run rate just meets last full year ARR.</t>
  </si>
  <si>
    <t>5. If you don't want to user a pricing tier, just enter 0 into C4, G4, K4, or O4.</t>
  </si>
  <si>
    <t>Gross Profit</t>
  </si>
  <si>
    <t>GP %</t>
  </si>
  <si>
    <t>General &amp; Admin.</t>
  </si>
  <si>
    <t>General &amp; Admin</t>
  </si>
  <si>
    <t>Monthly Salesmen Salaries by Year</t>
  </si>
  <si>
    <t>Monthly Customer Service Salaries by Year</t>
  </si>
  <si>
    <t>Monthly Marketing Spend</t>
  </si>
  <si>
    <t>Monthly General &amp; Administrative</t>
  </si>
  <si>
    <t>Month</t>
  </si>
  <si>
    <t>Cost Assumptions</t>
  </si>
  <si>
    <t>COGS</t>
  </si>
  <si>
    <t>One-Time Revenue</t>
  </si>
  <si>
    <t>Product Level 2</t>
  </si>
  <si>
    <t>Product Level 3</t>
  </si>
  <si>
    <t>Product Level 4</t>
  </si>
  <si>
    <t>Total One-Time Revenue</t>
  </si>
  <si>
    <t>1-Year Annual Recurring Revenue + 1-time Revenue In…</t>
  </si>
  <si>
    <t>One-Time Revenue per Account</t>
  </si>
  <si>
    <t>Start Year</t>
  </si>
  <si>
    <t>Enter Start Month--&gt;</t>
  </si>
  <si>
    <t>Churn Rate per Month by Year</t>
  </si>
  <si>
    <t>Subscriber Growth per Month by Year</t>
  </si>
  <si>
    <t>Enter Starting Subs---&gt;</t>
  </si>
  <si>
    <t>% YoY Growth</t>
  </si>
  <si>
    <t>Tax</t>
  </si>
  <si>
    <t>Discounted Cash Flow</t>
  </si>
  <si>
    <t>NPV</t>
  </si>
  <si>
    <t>Months to Pay Back CaC</t>
  </si>
  <si>
    <t>Discount Rate</t>
  </si>
  <si>
    <t>Total Revenue Level 1</t>
  </si>
  <si>
    <t>Total Revenue Level 2</t>
  </si>
  <si>
    <t>Total Revenue Level 3</t>
  </si>
  <si>
    <t>Total Revenue Level 4</t>
  </si>
  <si>
    <r>
      <t xml:space="preserve">**Note, the annual summary for each tier shows the change in </t>
    </r>
    <r>
      <rPr>
        <b/>
        <sz val="12"/>
        <color theme="1"/>
        <rFont val="Calibri"/>
        <family val="2"/>
        <scheme val="minor"/>
      </rPr>
      <t>MONTHLY</t>
    </r>
    <r>
      <rPr>
        <sz val="12"/>
        <color theme="1"/>
        <rFont val="Calibri"/>
        <family val="2"/>
        <scheme val="minor"/>
      </rPr>
      <t xml:space="preserve"> recurring revenue. The total revenue generated per tier is shown below each tier's 'Ending MRR' row and is in bold.</t>
    </r>
  </si>
  <si>
    <t>5-Year Annual P&amp;L Detail</t>
  </si>
  <si>
    <t>5-Year Monthly P&amp;L Detail</t>
  </si>
  <si>
    <t>5-Year Executive Summary</t>
  </si>
  <si>
    <t>Total Revenues</t>
  </si>
  <si>
    <t>Total Recurring Revenue</t>
  </si>
  <si>
    <t>Total Recurring Revenue Consolidated</t>
  </si>
  <si>
    <t>Total COGS (Cost of Goods Sold)</t>
  </si>
  <si>
    <t>GP%</t>
  </si>
  <si>
    <t>Total G&amp;A Expenses</t>
  </si>
  <si>
    <t>Total S&amp;M Expenses</t>
  </si>
  <si>
    <t>Total Operating Expenses</t>
  </si>
  <si>
    <t>Taxes</t>
  </si>
  <si>
    <t>After-Tax Cash Flow</t>
  </si>
  <si>
    <t>Financing Funds</t>
  </si>
  <si>
    <t>Pre-Tax Cash Flow</t>
  </si>
  <si>
    <t>Cash Flow Items</t>
  </si>
  <si>
    <t>Exit Multiple (per annual revenue)</t>
  </si>
  <si>
    <t>*Assumed to be last month of 5th year.</t>
  </si>
  <si>
    <t>*Exit value per multiple defined on '5-Year Annual P&amp;L' tab.</t>
  </si>
  <si>
    <t>Exit</t>
  </si>
  <si>
    <t>*Manually input expected taxes</t>
  </si>
  <si>
    <t>Manual Input (row 94 of 'annual P&amp;L' tab)</t>
  </si>
  <si>
    <t>build in a factor for maintenance, which should be built into the subscription</t>
  </si>
  <si>
    <t>Monthly Founder Salaries by Year</t>
  </si>
  <si>
    <t xml:space="preserve">1 ML Engineer + 1 IP Lawyer/consultant. We no longer need a UX designer since the new website would have launched by now. </t>
  </si>
  <si>
    <t>1 UX designer + 1 ML Engineer. We are factoring out the mobile development expense here because the founding team covers this expense.</t>
  </si>
  <si>
    <t>Adding a consultant as well, but should be updated to reflect rCAC and GMPP.</t>
  </si>
  <si>
    <t>Since Saas businesses face constant growth and should always be investing in their ongoing digital and business systems, it will be reflected as a percentage of about 20% of our revenue in FY1 to FY3 and down to 14% in later years.</t>
  </si>
  <si>
    <t>Sub Growth and Churn Personal Subscription</t>
  </si>
  <si>
    <t>Personal Subscription</t>
  </si>
  <si>
    <t>Revenue (Personal Subscription)</t>
  </si>
  <si>
    <t>Sub Growth and Churn Standard Subscription</t>
  </si>
  <si>
    <t>Standard Subscription</t>
  </si>
  <si>
    <t>Revenue (Standard Subscription)</t>
  </si>
  <si>
    <t>Sub Growth and Churn Advanced Subscription</t>
  </si>
  <si>
    <t>Advanced Subscription</t>
  </si>
  <si>
    <t>Revenue (Advanced Subscription)</t>
  </si>
  <si>
    <t>Intermediate cost as % of revenue</t>
  </si>
  <si>
    <t>We do not have any dedicated salesmen</t>
  </si>
  <si>
    <t>Annual Recurring Revenue</t>
  </si>
  <si>
    <t>Engineer</t>
  </si>
  <si>
    <t>S+M</t>
  </si>
  <si>
    <t>Actuall RR</t>
  </si>
  <si>
    <t>Engineers</t>
  </si>
  <si>
    <t>Monthly Engineering Salaries by Year</t>
  </si>
  <si>
    <t>Total HD</t>
  </si>
  <si>
    <t>Execs</t>
  </si>
  <si>
    <t>IT costs</t>
  </si>
  <si>
    <t>hosting</t>
  </si>
  <si>
    <t>devops cost</t>
  </si>
  <si>
    <t>Interal ENG</t>
  </si>
  <si>
    <t>Internal ENG</t>
  </si>
  <si>
    <t>Y3 GD MO</t>
  </si>
  <si>
    <t>percent</t>
  </si>
  <si>
    <t>Professional Services</t>
  </si>
  <si>
    <t>Total ENG Expenses</t>
  </si>
  <si>
    <t>Targeted Head Count</t>
  </si>
  <si>
    <t>Actual Head Count</t>
  </si>
  <si>
    <t>customer success</t>
  </si>
  <si>
    <t>storage costs</t>
  </si>
  <si>
    <t>Engineering Salaries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</si>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</sst>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[$-409]mmmmm\-yy;@"/>
    <numFmt numFmtId="165" formatCode="[$-409]d\-mmm\-yy;@"/>
    <numFmt numFmtId="166" formatCode="0.0%"/>
    <numFmt numFmtId="167" formatCode="0.0"/>
    <numFmt numFmtId="168" formatCode="_(&quot;$&quot;* #,##0.0_);_(&quot;$&quot;* \(#,##0.0\);_(&quot;$&quot;* &quot;-&quot;?_);_(@_)"/>
    <numFmt numFmtId="169" formatCode="&quot;$&quot;#,##0"/>
    <numFmt numFmtId="170" formatCode="[$-409]mmm\-yy;@"/>
    <numFmt numFmtId="171" formatCode="&quot;FY&quot;\ ##"/>
    <numFmt numFmtId="172" formatCode="&quot;FY&quot;\ yyyy"/>
    <numFmt numFmtId="173" formatCode="_(&quot;$&quot;* #,##0_);_(&quot;$&quot;* \(#,##0\);_(&quot;$&quot;* &quot;-&quot;??_);_(@_)"/>
  </numFmts>
  <fonts count="3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00B0F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 tint="-0.24997711111789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0"/>
      <name val="Calibri"/>
      <family val="2"/>
      <scheme val="minor"/>
    </font>
    <font>
      <b/>
      <sz val="14"/>
      <color theme="0"/>
      <name val="Calibri (Body)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</patternFill>
    </fill>
    <fill>
      <patternFill patternType="solid">
        <fgColor theme="4" tint="0.59999389629810485"/>
        <bgColor indexed="65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6" fillId="13" borderId="0" applyNumberFormat="0" applyBorder="0" applyAlignment="0" applyProtection="0"/>
    <xf numFmtId="0" fontId="2" fillId="14" borderId="0" applyNumberFormat="0" applyBorder="0" applyAlignment="0" applyProtection="0"/>
  </cellStyleXfs>
  <cellXfs count="347">
    <xf numFmtId="0" fontId="0" fillId="0" borderId="0" xfId="0"/>
    <xf numFmtId="0" fontId="0" fillId="6" borderId="0" xfId="0" applyFill="1"/>
    <xf numFmtId="0" fontId="0" fillId="9" borderId="0" xfId="0" applyFill="1"/>
    <xf numFmtId="165" fontId="0" fillId="9" borderId="0" xfId="0" applyNumberFormat="1" applyFill="1"/>
    <xf numFmtId="14" fontId="0" fillId="9" borderId="0" xfId="0" applyNumberFormat="1" applyFill="1"/>
    <xf numFmtId="42" fontId="0" fillId="9" borderId="0" xfId="1" applyNumberFormat="1" applyFont="1" applyFill="1"/>
    <xf numFmtId="42" fontId="0" fillId="9" borderId="0" xfId="0" applyNumberFormat="1" applyFill="1"/>
    <xf numFmtId="0" fontId="0" fillId="9" borderId="29" xfId="0" applyFill="1" applyBorder="1"/>
    <xf numFmtId="42" fontId="0" fillId="9" borderId="29" xfId="1" applyNumberFormat="1" applyFont="1" applyFill="1" applyBorder="1"/>
    <xf numFmtId="42" fontId="0" fillId="9" borderId="29" xfId="0" applyNumberFormat="1" applyFill="1" applyBorder="1"/>
    <xf numFmtId="44" fontId="0" fillId="9" borderId="0" xfId="1" applyFont="1" applyFill="1"/>
    <xf numFmtId="0" fontId="0" fillId="6" borderId="0" xfId="0" applyFill="1" applyProtection="1">
      <protection hidden="1"/>
    </xf>
    <xf numFmtId="0" fontId="0" fillId="0" borderId="0" xfId="0" applyProtection="1">
      <protection hidden="1"/>
    </xf>
    <xf numFmtId="0" fontId="20" fillId="6" borderId="0" xfId="0" applyFont="1" applyFill="1" applyProtection="1">
      <protection hidden="1"/>
    </xf>
    <xf numFmtId="0" fontId="20" fillId="0" borderId="0" xfId="0" applyFont="1" applyProtection="1">
      <protection hidden="1"/>
    </xf>
    <xf numFmtId="0" fontId="19" fillId="6" borderId="15" xfId="0" applyFont="1" applyFill="1" applyBorder="1" applyAlignment="1" applyProtection="1">
      <alignment horizontal="center" vertical="center"/>
      <protection hidden="1"/>
    </xf>
    <xf numFmtId="0" fontId="25" fillId="6" borderId="0" xfId="0" applyFont="1" applyFill="1" applyAlignment="1" applyProtection="1">
      <alignment horizontal="right" vertical="center"/>
      <protection hidden="1"/>
    </xf>
    <xf numFmtId="170" fontId="24" fillId="11" borderId="16" xfId="0" applyNumberFormat="1" applyFont="1" applyFill="1" applyBorder="1" applyAlignment="1" applyProtection="1">
      <alignment horizontal="center" vertical="center"/>
      <protection hidden="1"/>
    </xf>
    <xf numFmtId="0" fontId="0" fillId="5" borderId="15" xfId="0" applyFill="1" applyBorder="1" applyProtection="1">
      <protection hidden="1"/>
    </xf>
    <xf numFmtId="0" fontId="0" fillId="5" borderId="0" xfId="0" applyFill="1" applyAlignment="1" applyProtection="1">
      <alignment horizontal="right"/>
      <protection hidden="1"/>
    </xf>
    <xf numFmtId="0" fontId="7" fillId="6" borderId="17" xfId="0" applyFont="1" applyFill="1" applyBorder="1" applyAlignment="1" applyProtection="1">
      <alignment horizontal="center"/>
      <protection hidden="1"/>
    </xf>
    <xf numFmtId="171" fontId="0" fillId="3" borderId="6" xfId="0" applyNumberFormat="1" applyFill="1" applyBorder="1" applyAlignment="1" applyProtection="1">
      <alignment horizontal="center"/>
      <protection hidden="1"/>
    </xf>
    <xf numFmtId="166" fontId="7" fillId="6" borderId="17" xfId="2" applyNumberFormat="1" applyFont="1" applyFill="1" applyBorder="1" applyAlignment="1" applyProtection="1">
      <alignment horizontal="center"/>
      <protection hidden="1"/>
    </xf>
    <xf numFmtId="171" fontId="0" fillId="3" borderId="10" xfId="0" applyNumberFormat="1" applyFill="1" applyBorder="1" applyAlignment="1" applyProtection="1">
      <alignment horizontal="center"/>
      <protection hidden="1"/>
    </xf>
    <xf numFmtId="171" fontId="0" fillId="3" borderId="11" xfId="0" applyNumberFormat="1" applyFill="1" applyBorder="1" applyAlignment="1" applyProtection="1">
      <alignment horizontal="center"/>
      <protection hidden="1"/>
    </xf>
    <xf numFmtId="42" fontId="0" fillId="5" borderId="15" xfId="1" applyNumberFormat="1" applyFont="1" applyFill="1" applyBorder="1" applyProtection="1">
      <protection hidden="1"/>
    </xf>
    <xf numFmtId="171" fontId="0" fillId="5" borderId="0" xfId="1" applyNumberFormat="1" applyFont="1" applyFill="1" applyProtection="1">
      <protection hidden="1"/>
    </xf>
    <xf numFmtId="42" fontId="0" fillId="5" borderId="16" xfId="1" applyNumberFormat="1" applyFont="1" applyFill="1" applyBorder="1" applyAlignment="1" applyProtection="1">
      <alignment horizontal="center"/>
      <protection hidden="1"/>
    </xf>
    <xf numFmtId="171" fontId="18" fillId="3" borderId="1" xfId="0" applyNumberFormat="1" applyFont="1" applyFill="1" applyBorder="1" applyAlignment="1" applyProtection="1">
      <alignment horizontal="center"/>
      <protection hidden="1"/>
    </xf>
    <xf numFmtId="0" fontId="10" fillId="5" borderId="15" xfId="0" applyFont="1" applyFill="1" applyBorder="1" applyProtection="1">
      <protection hidden="1"/>
    </xf>
    <xf numFmtId="0" fontId="10" fillId="5" borderId="0" xfId="0" applyFont="1" applyFill="1" applyProtection="1">
      <protection hidden="1"/>
    </xf>
    <xf numFmtId="0" fontId="10" fillId="5" borderId="16" xfId="0" applyFont="1" applyFill="1" applyBorder="1" applyAlignment="1" applyProtection="1">
      <alignment horizontal="center"/>
      <protection hidden="1"/>
    </xf>
    <xf numFmtId="0" fontId="0" fillId="5" borderId="15" xfId="0" applyFill="1" applyBorder="1" applyAlignment="1" applyProtection="1">
      <alignment horizontal="right"/>
      <protection hidden="1"/>
    </xf>
    <xf numFmtId="171" fontId="0" fillId="3" borderId="4" xfId="0" applyNumberFormat="1" applyFill="1" applyBorder="1" applyAlignment="1" applyProtection="1">
      <alignment horizontal="center"/>
      <protection hidden="1"/>
    </xf>
    <xf numFmtId="42" fontId="7" fillId="6" borderId="17" xfId="1" applyNumberFormat="1" applyFont="1" applyFill="1" applyBorder="1" applyAlignment="1" applyProtection="1">
      <alignment horizontal="center"/>
      <protection hidden="1"/>
    </xf>
    <xf numFmtId="0" fontId="0" fillId="3" borderId="4" xfId="0" applyFill="1" applyBorder="1" applyAlignment="1" applyProtection="1">
      <alignment horizontal="center"/>
      <protection hidden="1"/>
    </xf>
    <xf numFmtId="171" fontId="0" fillId="3" borderId="1" xfId="0" applyNumberFormat="1" applyFill="1" applyBorder="1" applyAlignment="1" applyProtection="1">
      <alignment horizontal="center"/>
      <protection hidden="1"/>
    </xf>
    <xf numFmtId="0" fontId="0" fillId="3" borderId="1" xfId="0" applyFill="1" applyBorder="1" applyAlignment="1" applyProtection="1">
      <alignment horizontal="center"/>
      <protection hidden="1"/>
    </xf>
    <xf numFmtId="0" fontId="0" fillId="5" borderId="20" xfId="0" applyFill="1" applyBorder="1" applyAlignment="1" applyProtection="1">
      <alignment horizontal="right"/>
      <protection hidden="1"/>
    </xf>
    <xf numFmtId="171" fontId="0" fillId="3" borderId="42" xfId="0" applyNumberFormat="1" applyFill="1" applyBorder="1" applyAlignment="1" applyProtection="1">
      <alignment horizontal="center"/>
      <protection hidden="1"/>
    </xf>
    <xf numFmtId="0" fontId="0" fillId="3" borderId="42" xfId="0" applyFill="1" applyBorder="1" applyAlignment="1" applyProtection="1">
      <alignment horizontal="center"/>
      <protection hidden="1"/>
    </xf>
    <xf numFmtId="0" fontId="0" fillId="6" borderId="0" xfId="0" applyFill="1" applyAlignment="1" applyProtection="1">
      <alignment horizontal="center"/>
      <protection hidden="1"/>
    </xf>
    <xf numFmtId="0" fontId="0" fillId="5" borderId="30" xfId="0" applyFill="1" applyBorder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171" fontId="0" fillId="6" borderId="0" xfId="0" applyNumberFormat="1" applyFill="1" applyProtection="1">
      <protection hidden="1"/>
    </xf>
    <xf numFmtId="0" fontId="0" fillId="6" borderId="15" xfId="0" applyFill="1" applyBorder="1" applyAlignment="1" applyProtection="1">
      <alignment horizontal="right"/>
      <protection hidden="1"/>
    </xf>
    <xf numFmtId="171" fontId="0" fillId="6" borderId="0" xfId="0" applyNumberFormat="1" applyFill="1" applyAlignment="1" applyProtection="1">
      <alignment horizontal="center"/>
      <protection hidden="1"/>
    </xf>
    <xf numFmtId="0" fontId="0" fillId="6" borderId="0" xfId="0" applyFill="1" applyAlignment="1" applyProtection="1">
      <alignment vertical="top" wrapText="1"/>
      <protection hidden="1"/>
    </xf>
    <xf numFmtId="169" fontId="7" fillId="6" borderId="17" xfId="0" applyNumberFormat="1" applyFont="1" applyFill="1" applyBorder="1" applyAlignment="1" applyProtection="1">
      <alignment horizontal="center"/>
      <protection hidden="1"/>
    </xf>
    <xf numFmtId="0" fontId="0" fillId="6" borderId="20" xfId="0" applyFill="1" applyBorder="1" applyAlignment="1" applyProtection="1">
      <alignment horizontal="right"/>
      <protection hidden="1"/>
    </xf>
    <xf numFmtId="171" fontId="0" fillId="6" borderId="21" xfId="0" applyNumberFormat="1" applyFill="1" applyBorder="1" applyAlignment="1" applyProtection="1">
      <alignment horizontal="center"/>
      <protection hidden="1"/>
    </xf>
    <xf numFmtId="171" fontId="0" fillId="0" borderId="0" xfId="0" applyNumberFormat="1" applyProtection="1">
      <protection hidden="1"/>
    </xf>
    <xf numFmtId="0" fontId="22" fillId="6" borderId="0" xfId="0" applyFont="1" applyFill="1" applyAlignment="1" applyProtection="1">
      <alignment horizontal="right"/>
      <protection hidden="1"/>
    </xf>
    <xf numFmtId="0" fontId="22" fillId="6" borderId="0" xfId="0" applyFont="1" applyFill="1" applyProtection="1">
      <protection hidden="1"/>
    </xf>
    <xf numFmtId="0" fontId="8" fillId="6" borderId="0" xfId="0" applyFont="1" applyFill="1" applyProtection="1">
      <protection hidden="1"/>
    </xf>
    <xf numFmtId="0" fontId="8" fillId="0" borderId="0" xfId="0" applyFont="1" applyProtection="1">
      <protection hidden="1"/>
    </xf>
    <xf numFmtId="164" fontId="0" fillId="6" borderId="0" xfId="0" applyNumberFormat="1" applyFill="1" applyProtection="1">
      <protection hidden="1"/>
    </xf>
    <xf numFmtId="164" fontId="0" fillId="6" borderId="0" xfId="0" applyNumberFormat="1" applyFill="1" applyAlignment="1" applyProtection="1">
      <alignment horizontal="right"/>
      <protection hidden="1"/>
    </xf>
    <xf numFmtId="164" fontId="23" fillId="6" borderId="0" xfId="0" applyNumberFormat="1" applyFont="1" applyFill="1" applyAlignment="1" applyProtection="1">
      <alignment horizontal="right"/>
      <protection hidden="1"/>
    </xf>
    <xf numFmtId="164" fontId="0" fillId="0" borderId="0" xfId="0" applyNumberFormat="1" applyProtection="1">
      <protection hidden="1"/>
    </xf>
    <xf numFmtId="0" fontId="5" fillId="7" borderId="2" xfId="0" applyFont="1" applyFill="1" applyBorder="1" applyAlignment="1" applyProtection="1">
      <alignment horizontal="right" vertical="center"/>
      <protection hidden="1"/>
    </xf>
    <xf numFmtId="0" fontId="0" fillId="7" borderId="12" xfId="0" applyFill="1" applyBorder="1" applyProtection="1">
      <protection hidden="1"/>
    </xf>
    <xf numFmtId="0" fontId="0" fillId="7" borderId="22" xfId="0" applyFill="1" applyBorder="1" applyProtection="1">
      <protection hidden="1"/>
    </xf>
    <xf numFmtId="0" fontId="0" fillId="7" borderId="0" xfId="0" applyFill="1" applyProtection="1">
      <protection hidden="1"/>
    </xf>
    <xf numFmtId="0" fontId="0" fillId="6" borderId="2" xfId="0" applyFill="1" applyBorder="1" applyAlignment="1" applyProtection="1">
      <alignment horizontal="right"/>
      <protection hidden="1"/>
    </xf>
    <xf numFmtId="3" fontId="0" fillId="0" borderId="0" xfId="0" applyNumberFormat="1" applyProtection="1">
      <protection hidden="1"/>
    </xf>
    <xf numFmtId="3" fontId="0" fillId="0" borderId="23" xfId="0" applyNumberFormat="1" applyBorder="1" applyProtection="1">
      <protection hidden="1"/>
    </xf>
    <xf numFmtId="9" fontId="0" fillId="6" borderId="0" xfId="0" applyNumberFormat="1" applyFill="1" applyProtection="1">
      <protection hidden="1"/>
    </xf>
    <xf numFmtId="0" fontId="0" fillId="6" borderId="3" xfId="0" applyFill="1" applyBorder="1" applyAlignment="1" applyProtection="1">
      <alignment horizontal="right"/>
      <protection hidden="1"/>
    </xf>
    <xf numFmtId="0" fontId="18" fillId="6" borderId="0" xfId="0" applyFont="1" applyFill="1" applyProtection="1">
      <protection hidden="1"/>
    </xf>
    <xf numFmtId="0" fontId="18" fillId="6" borderId="3" xfId="0" applyFont="1" applyFill="1" applyBorder="1" applyAlignment="1" applyProtection="1">
      <alignment horizontal="right"/>
      <protection hidden="1"/>
    </xf>
    <xf numFmtId="3" fontId="18" fillId="0" borderId="0" xfId="0" applyNumberFormat="1" applyFont="1" applyProtection="1">
      <protection hidden="1"/>
    </xf>
    <xf numFmtId="3" fontId="18" fillId="0" borderId="23" xfId="0" applyNumberFormat="1" applyFont="1" applyBorder="1" applyProtection="1">
      <protection hidden="1"/>
    </xf>
    <xf numFmtId="0" fontId="18" fillId="0" borderId="0" xfId="0" applyFont="1" applyProtection="1">
      <protection hidden="1"/>
    </xf>
    <xf numFmtId="0" fontId="0" fillId="0" borderId="1" xfId="0" applyBorder="1" applyAlignment="1" applyProtection="1">
      <alignment horizontal="right"/>
      <protection hidden="1"/>
    </xf>
    <xf numFmtId="3" fontId="0" fillId="0" borderId="5" xfId="0" applyNumberFormat="1" applyBorder="1" applyProtection="1">
      <protection hidden="1"/>
    </xf>
    <xf numFmtId="3" fontId="0" fillId="0" borderId="7" xfId="0" applyNumberFormat="1" applyBorder="1" applyProtection="1">
      <protection hidden="1"/>
    </xf>
    <xf numFmtId="0" fontId="0" fillId="6" borderId="5" xfId="0" applyFill="1" applyBorder="1" applyProtection="1">
      <protection hidden="1"/>
    </xf>
    <xf numFmtId="0" fontId="0" fillId="0" borderId="5" xfId="0" applyBorder="1" applyProtection="1">
      <protection hidden="1"/>
    </xf>
    <xf numFmtId="0" fontId="0" fillId="6" borderId="0" xfId="0" applyFill="1" applyAlignment="1" applyProtection="1">
      <alignment horizontal="right"/>
      <protection hidden="1"/>
    </xf>
    <xf numFmtId="0" fontId="0" fillId="6" borderId="23" xfId="0" applyFill="1" applyBorder="1" applyProtection="1">
      <protection hidden="1"/>
    </xf>
    <xf numFmtId="0" fontId="5" fillId="7" borderId="2" xfId="0" applyFont="1" applyFill="1" applyBorder="1" applyAlignment="1" applyProtection="1">
      <alignment horizontal="right"/>
      <protection hidden="1"/>
    </xf>
    <xf numFmtId="42" fontId="3" fillId="6" borderId="0" xfId="1" applyNumberFormat="1" applyFill="1" applyProtection="1">
      <protection hidden="1"/>
    </xf>
    <xf numFmtId="42" fontId="0" fillId="6" borderId="3" xfId="1" applyNumberFormat="1" applyFont="1" applyFill="1" applyBorder="1" applyAlignment="1" applyProtection="1">
      <alignment horizontal="right"/>
      <protection hidden="1"/>
    </xf>
    <xf numFmtId="42" fontId="3" fillId="0" borderId="0" xfId="1" applyNumberFormat="1" applyProtection="1">
      <protection hidden="1"/>
    </xf>
    <xf numFmtId="42" fontId="3" fillId="0" borderId="23" xfId="1" applyNumberFormat="1" applyBorder="1" applyProtection="1">
      <protection hidden="1"/>
    </xf>
    <xf numFmtId="42" fontId="0" fillId="6" borderId="0" xfId="0" applyNumberFormat="1" applyFill="1" applyProtection="1">
      <protection hidden="1"/>
    </xf>
    <xf numFmtId="42" fontId="0" fillId="0" borderId="0" xfId="1" applyNumberFormat="1" applyFont="1" applyProtection="1">
      <protection hidden="1"/>
    </xf>
    <xf numFmtId="42" fontId="0" fillId="0" borderId="23" xfId="1" applyNumberFormat="1" applyFont="1" applyBorder="1" applyProtection="1">
      <protection hidden="1"/>
    </xf>
    <xf numFmtId="42" fontId="0" fillId="6" borderId="0" xfId="1" applyNumberFormat="1" applyFont="1" applyFill="1" applyProtection="1">
      <protection hidden="1"/>
    </xf>
    <xf numFmtId="42" fontId="18" fillId="0" borderId="0" xfId="1" applyNumberFormat="1" applyFont="1" applyProtection="1">
      <protection hidden="1"/>
    </xf>
    <xf numFmtId="42" fontId="18" fillId="0" borderId="14" xfId="1" applyNumberFormat="1" applyFont="1" applyBorder="1" applyProtection="1">
      <protection hidden="1"/>
    </xf>
    <xf numFmtId="42" fontId="0" fillId="0" borderId="5" xfId="0" applyNumberFormat="1" applyBorder="1" applyProtection="1">
      <protection hidden="1"/>
    </xf>
    <xf numFmtId="42" fontId="0" fillId="0" borderId="7" xfId="0" applyNumberForma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5" fillId="7" borderId="6" xfId="0" applyFont="1" applyFill="1" applyBorder="1" applyAlignment="1" applyProtection="1">
      <alignment horizontal="right"/>
      <protection hidden="1"/>
    </xf>
    <xf numFmtId="0" fontId="0" fillId="7" borderId="5" xfId="0" applyFill="1" applyBorder="1" applyProtection="1">
      <protection hidden="1"/>
    </xf>
    <xf numFmtId="0" fontId="0" fillId="7" borderId="7" xfId="0" applyFill="1" applyBorder="1" applyProtection="1">
      <protection hidden="1"/>
    </xf>
    <xf numFmtId="0" fontId="0" fillId="0" borderId="10" xfId="0" applyBorder="1" applyProtection="1">
      <protection hidden="1"/>
    </xf>
    <xf numFmtId="3" fontId="0" fillId="0" borderId="6" xfId="0" applyNumberFormat="1" applyBorder="1" applyProtection="1">
      <protection hidden="1"/>
    </xf>
    <xf numFmtId="0" fontId="0" fillId="6" borderId="1" xfId="0" applyFill="1" applyBorder="1" applyAlignment="1" applyProtection="1">
      <alignment horizontal="right"/>
      <protection hidden="1"/>
    </xf>
    <xf numFmtId="0" fontId="5" fillId="7" borderId="1" xfId="0" applyFont="1" applyFill="1" applyBorder="1" applyAlignment="1" applyProtection="1">
      <alignment horizontal="right"/>
      <protection hidden="1"/>
    </xf>
    <xf numFmtId="42" fontId="0" fillId="0" borderId="0" xfId="0" applyNumberFormat="1" applyProtection="1">
      <protection hidden="1"/>
    </xf>
    <xf numFmtId="0" fontId="0" fillId="0" borderId="6" xfId="0" applyBorder="1" applyAlignment="1" applyProtection="1">
      <alignment horizontal="right"/>
      <protection hidden="1"/>
    </xf>
    <xf numFmtId="169" fontId="0" fillId="6" borderId="0" xfId="0" applyNumberFormat="1" applyFill="1" applyProtection="1">
      <protection hidden="1"/>
    </xf>
    <xf numFmtId="169" fontId="0" fillId="6" borderId="23" xfId="0" applyNumberFormat="1" applyFill="1" applyBorder="1" applyProtection="1">
      <protection hidden="1"/>
    </xf>
    <xf numFmtId="0" fontId="5" fillId="6" borderId="29" xfId="0" applyFont="1" applyFill="1" applyBorder="1" applyAlignment="1" applyProtection="1">
      <alignment horizontal="right"/>
      <protection hidden="1"/>
    </xf>
    <xf numFmtId="169" fontId="5" fillId="0" borderId="29" xfId="1" applyNumberFormat="1" applyFont="1" applyBorder="1" applyProtection="1">
      <protection hidden="1"/>
    </xf>
    <xf numFmtId="169" fontId="5" fillId="0" borderId="32" xfId="1" applyNumberFormat="1" applyFont="1" applyBorder="1" applyProtection="1">
      <protection hidden="1"/>
    </xf>
    <xf numFmtId="0" fontId="0" fillId="7" borderId="6" xfId="0" applyFill="1" applyBorder="1" applyAlignment="1" applyProtection="1">
      <alignment horizontal="right"/>
      <protection hidden="1"/>
    </xf>
    <xf numFmtId="0" fontId="27" fillId="6" borderId="3" xfId="0" applyFont="1" applyFill="1" applyBorder="1" applyAlignment="1" applyProtection="1">
      <alignment horizontal="right"/>
      <protection hidden="1"/>
    </xf>
    <xf numFmtId="9" fontId="27" fillId="0" borderId="0" xfId="2" applyFont="1" applyProtection="1">
      <protection hidden="1"/>
    </xf>
    <xf numFmtId="9" fontId="27" fillId="0" borderId="23" xfId="2" applyFont="1" applyBorder="1" applyProtection="1">
      <protection hidden="1"/>
    </xf>
    <xf numFmtId="42" fontId="0" fillId="0" borderId="23" xfId="0" applyNumberFormat="1" applyBorder="1" applyProtection="1">
      <protection hidden="1"/>
    </xf>
    <xf numFmtId="9" fontId="27" fillId="0" borderId="0" xfId="0" applyNumberFormat="1" applyFont="1" applyProtection="1">
      <protection hidden="1"/>
    </xf>
    <xf numFmtId="9" fontId="27" fillId="0" borderId="23" xfId="0" applyNumberFormat="1" applyFont="1" applyBorder="1" applyProtection="1">
      <protection hidden="1"/>
    </xf>
    <xf numFmtId="0" fontId="0" fillId="7" borderId="1" xfId="0" applyFill="1" applyBorder="1" applyAlignment="1" applyProtection="1">
      <alignment horizontal="right"/>
      <protection hidden="1"/>
    </xf>
    <xf numFmtId="42" fontId="0" fillId="7" borderId="5" xfId="0" applyNumberFormat="1" applyFill="1" applyBorder="1" applyProtection="1">
      <protection hidden="1"/>
    </xf>
    <xf numFmtId="42" fontId="0" fillId="7" borderId="7" xfId="0" applyNumberFormat="1" applyFill="1" applyBorder="1" applyProtection="1">
      <protection hidden="1"/>
    </xf>
    <xf numFmtId="0" fontId="0" fillId="7" borderId="31" xfId="0" applyFill="1" applyBorder="1" applyAlignment="1" applyProtection="1">
      <alignment horizontal="right"/>
      <protection hidden="1"/>
    </xf>
    <xf numFmtId="42" fontId="0" fillId="7" borderId="29" xfId="0" applyNumberFormat="1" applyFill="1" applyBorder="1" applyProtection="1">
      <protection hidden="1"/>
    </xf>
    <xf numFmtId="42" fontId="0" fillId="7" borderId="32" xfId="0" applyNumberFormat="1" applyFill="1" applyBorder="1" applyProtection="1">
      <protection hidden="1"/>
    </xf>
    <xf numFmtId="0" fontId="0" fillId="6" borderId="11" xfId="0" applyFill="1" applyBorder="1" applyAlignment="1" applyProtection="1">
      <alignment horizontal="right"/>
      <protection hidden="1"/>
    </xf>
    <xf numFmtId="9" fontId="3" fillId="0" borderId="13" xfId="2" applyBorder="1" applyProtection="1">
      <protection hidden="1"/>
    </xf>
    <xf numFmtId="0" fontId="0" fillId="0" borderId="23" xfId="0" applyBorder="1" applyProtection="1">
      <protection hidden="1"/>
    </xf>
    <xf numFmtId="0" fontId="0" fillId="0" borderId="12" xfId="0" applyBorder="1" applyProtection="1">
      <protection hidden="1"/>
    </xf>
    <xf numFmtId="0" fontId="0" fillId="6" borderId="9" xfId="0" applyFill="1" applyBorder="1" applyAlignment="1" applyProtection="1">
      <alignment horizontal="right"/>
      <protection hidden="1"/>
    </xf>
    <xf numFmtId="42" fontId="7" fillId="0" borderId="9" xfId="1" applyNumberFormat="1" applyFont="1" applyBorder="1" applyProtection="1">
      <protection hidden="1"/>
    </xf>
    <xf numFmtId="0" fontId="0" fillId="0" borderId="3" xfId="0" applyBorder="1" applyAlignment="1" applyProtection="1">
      <alignment horizontal="right"/>
      <protection hidden="1"/>
    </xf>
    <xf numFmtId="42" fontId="7" fillId="0" borderId="0" xfId="1" applyNumberFormat="1" applyFont="1" applyProtection="1">
      <protection hidden="1"/>
    </xf>
    <xf numFmtId="42" fontId="7" fillId="0" borderId="23" xfId="1" applyNumberFormat="1" applyFont="1" applyBorder="1" applyProtection="1">
      <protection hidden="1"/>
    </xf>
    <xf numFmtId="0" fontId="0" fillId="3" borderId="1" xfId="0" applyFill="1" applyBorder="1" applyAlignment="1" applyProtection="1">
      <alignment horizontal="right"/>
      <protection hidden="1"/>
    </xf>
    <xf numFmtId="42" fontId="0" fillId="3" borderId="5" xfId="0" applyNumberFormat="1" applyFill="1" applyBorder="1" applyProtection="1">
      <protection hidden="1"/>
    </xf>
    <xf numFmtId="44" fontId="3" fillId="6" borderId="0" xfId="1" applyFill="1" applyProtection="1">
      <protection hidden="1"/>
    </xf>
    <xf numFmtId="167" fontId="0" fillId="6" borderId="0" xfId="0" applyNumberFormat="1" applyFill="1" applyProtection="1">
      <protection hidden="1"/>
    </xf>
    <xf numFmtId="168" fontId="0" fillId="6" borderId="0" xfId="0" applyNumberFormat="1" applyFill="1" applyProtection="1">
      <protection hidden="1"/>
    </xf>
    <xf numFmtId="44" fontId="0" fillId="6" borderId="0" xfId="0" applyNumberFormat="1" applyFill="1" applyProtection="1">
      <protection hidden="1"/>
    </xf>
    <xf numFmtId="0" fontId="5" fillId="7" borderId="2" xfId="0" applyFont="1" applyFill="1" applyBorder="1" applyAlignment="1" applyProtection="1">
      <alignment horizontal="center" vertical="center"/>
      <protection hidden="1"/>
    </xf>
    <xf numFmtId="0" fontId="5" fillId="7" borderId="2" xfId="0" applyFont="1" applyFill="1" applyBorder="1" applyAlignment="1" applyProtection="1">
      <alignment horizontal="center"/>
      <protection hidden="1"/>
    </xf>
    <xf numFmtId="42" fontId="3" fillId="6" borderId="3" xfId="1" applyNumberFormat="1" applyFill="1" applyBorder="1" applyAlignment="1" applyProtection="1">
      <alignment horizontal="right"/>
      <protection hidden="1"/>
    </xf>
    <xf numFmtId="42" fontId="18" fillId="0" borderId="23" xfId="1" applyNumberFormat="1" applyFont="1" applyBorder="1" applyProtection="1">
      <protection hidden="1"/>
    </xf>
    <xf numFmtId="0" fontId="5" fillId="7" borderId="6" xfId="0" applyFont="1" applyFill="1" applyBorder="1" applyAlignment="1" applyProtection="1">
      <alignment horizontal="center"/>
      <protection hidden="1"/>
    </xf>
    <xf numFmtId="3" fontId="0" fillId="0" borderId="10" xfId="0" applyNumberFormat="1" applyBorder="1" applyProtection="1">
      <protection hidden="1"/>
    </xf>
    <xf numFmtId="3" fontId="0" fillId="0" borderId="12" xfId="0" applyNumberFormat="1" applyBorder="1" applyProtection="1">
      <protection hidden="1"/>
    </xf>
    <xf numFmtId="3" fontId="0" fillId="0" borderId="22" xfId="0" applyNumberFormat="1" applyBorder="1" applyProtection="1">
      <protection hidden="1"/>
    </xf>
    <xf numFmtId="0" fontId="0" fillId="0" borderId="9" xfId="0" applyBorder="1" applyProtection="1">
      <protection hidden="1"/>
    </xf>
    <xf numFmtId="0" fontId="18" fillId="0" borderId="9" xfId="0" applyFont="1" applyBorder="1" applyProtection="1">
      <protection hidden="1"/>
    </xf>
    <xf numFmtId="0" fontId="18" fillId="0" borderId="23" xfId="0" applyFont="1" applyBorder="1" applyProtection="1">
      <protection hidden="1"/>
    </xf>
    <xf numFmtId="0" fontId="0" fillId="6" borderId="6" xfId="0" applyFill="1" applyBorder="1" applyAlignment="1" applyProtection="1">
      <alignment horizontal="right"/>
      <protection hidden="1"/>
    </xf>
    <xf numFmtId="0" fontId="5" fillId="7" borderId="1" xfId="0" applyFont="1" applyFill="1" applyBorder="1" applyAlignment="1" applyProtection="1">
      <alignment horizontal="center"/>
      <protection hidden="1"/>
    </xf>
    <xf numFmtId="42" fontId="3" fillId="0" borderId="3" xfId="1" applyNumberFormat="1" applyBorder="1" applyAlignment="1" applyProtection="1">
      <alignment horizontal="right"/>
      <protection hidden="1"/>
    </xf>
    <xf numFmtId="0" fontId="0" fillId="0" borderId="9" xfId="0" applyBorder="1" applyAlignment="1" applyProtection="1">
      <alignment horizontal="right"/>
      <protection hidden="1"/>
    </xf>
    <xf numFmtId="0" fontId="18" fillId="0" borderId="3" xfId="0" applyFont="1" applyBorder="1" applyAlignment="1" applyProtection="1">
      <alignment horizontal="right"/>
      <protection hidden="1"/>
    </xf>
    <xf numFmtId="0" fontId="5" fillId="7" borderId="5" xfId="0" applyFont="1" applyFill="1" applyBorder="1" applyAlignment="1" applyProtection="1">
      <alignment horizontal="center"/>
      <protection hidden="1"/>
    </xf>
    <xf numFmtId="0" fontId="0" fillId="6" borderId="3" xfId="0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0" fillId="6" borderId="34" xfId="0" applyFill="1" applyBorder="1" applyAlignment="1" applyProtection="1">
      <alignment horizontal="center"/>
      <protection hidden="1"/>
    </xf>
    <xf numFmtId="42" fontId="0" fillId="6" borderId="34" xfId="0" applyNumberFormat="1" applyFill="1" applyBorder="1" applyProtection="1">
      <protection hidden="1"/>
    </xf>
    <xf numFmtId="0" fontId="18" fillId="6" borderId="9" xfId="0" applyFont="1" applyFill="1" applyBorder="1" applyAlignment="1" applyProtection="1">
      <alignment horizontal="right"/>
      <protection hidden="1"/>
    </xf>
    <xf numFmtId="42" fontId="18" fillId="0" borderId="6" xfId="0" applyNumberFormat="1" applyFont="1" applyBorder="1" applyProtection="1">
      <protection hidden="1"/>
    </xf>
    <xf numFmtId="42" fontId="18" fillId="0" borderId="5" xfId="0" applyNumberFormat="1" applyFont="1" applyBorder="1" applyProtection="1">
      <protection hidden="1"/>
    </xf>
    <xf numFmtId="42" fontId="18" fillId="0" borderId="7" xfId="0" applyNumberFormat="1" applyFont="1" applyBorder="1" applyProtection="1">
      <protection hidden="1"/>
    </xf>
    <xf numFmtId="0" fontId="0" fillId="6" borderId="33" xfId="0" applyFill="1" applyBorder="1" applyAlignment="1" applyProtection="1">
      <alignment horizontal="right"/>
      <protection hidden="1"/>
    </xf>
    <xf numFmtId="42" fontId="3" fillId="0" borderId="21" xfId="2" applyNumberFormat="1" applyBorder="1" applyProtection="1">
      <protection hidden="1"/>
    </xf>
    <xf numFmtId="42" fontId="3" fillId="0" borderId="34" xfId="2" applyNumberFormat="1" applyBorder="1" applyProtection="1">
      <protection hidden="1"/>
    </xf>
    <xf numFmtId="42" fontId="3" fillId="0" borderId="28" xfId="2" applyNumberFormat="1" applyBorder="1" applyProtection="1">
      <protection hidden="1"/>
    </xf>
    <xf numFmtId="0" fontId="0" fillId="6" borderId="36" xfId="0" applyFill="1" applyBorder="1" applyAlignment="1" applyProtection="1">
      <alignment horizontal="right"/>
      <protection hidden="1"/>
    </xf>
    <xf numFmtId="9" fontId="22" fillId="0" borderId="36" xfId="2" applyFont="1" applyBorder="1" applyProtection="1">
      <protection hidden="1"/>
    </xf>
    <xf numFmtId="9" fontId="22" fillId="0" borderId="39" xfId="2" applyFont="1" applyBorder="1" applyProtection="1">
      <protection hidden="1"/>
    </xf>
    <xf numFmtId="9" fontId="22" fillId="0" borderId="35" xfId="2" applyFont="1" applyBorder="1" applyProtection="1">
      <protection hidden="1"/>
    </xf>
    <xf numFmtId="42" fontId="0" fillId="6" borderId="9" xfId="1" applyNumberFormat="1" applyFont="1" applyFill="1" applyBorder="1" applyAlignment="1" applyProtection="1">
      <alignment horizontal="right"/>
      <protection hidden="1"/>
    </xf>
    <xf numFmtId="42" fontId="0" fillId="0" borderId="13" xfId="1" applyNumberFormat="1" applyFont="1" applyBorder="1" applyProtection="1">
      <protection hidden="1"/>
    </xf>
    <xf numFmtId="42" fontId="0" fillId="0" borderId="14" xfId="1" applyNumberFormat="1" applyFont="1" applyBorder="1" applyProtection="1">
      <protection hidden="1"/>
    </xf>
    <xf numFmtId="0" fontId="0" fillId="7" borderId="4" xfId="0" applyFill="1" applyBorder="1" applyAlignment="1" applyProtection="1">
      <alignment horizontal="right"/>
      <protection hidden="1"/>
    </xf>
    <xf numFmtId="9" fontId="3" fillId="0" borderId="43" xfId="2" applyBorder="1" applyProtection="1">
      <protection hidden="1"/>
    </xf>
    <xf numFmtId="42" fontId="5" fillId="7" borderId="2" xfId="1" applyNumberFormat="1" applyFont="1" applyFill="1" applyBorder="1" applyAlignment="1" applyProtection="1">
      <alignment horizontal="center"/>
      <protection hidden="1"/>
    </xf>
    <xf numFmtId="42" fontId="0" fillId="0" borderId="12" xfId="1" applyNumberFormat="1" applyFont="1" applyBorder="1" applyProtection="1">
      <protection hidden="1"/>
    </xf>
    <xf numFmtId="42" fontId="0" fillId="0" borderId="22" xfId="1" applyNumberFormat="1" applyFont="1" applyBorder="1" applyProtection="1">
      <protection hidden="1"/>
    </xf>
    <xf numFmtId="42" fontId="7" fillId="10" borderId="1" xfId="1" applyNumberFormat="1" applyFont="1" applyFill="1" applyBorder="1" applyProtection="1">
      <protection hidden="1"/>
    </xf>
    <xf numFmtId="42" fontId="0" fillId="0" borderId="9" xfId="1" applyNumberFormat="1" applyFont="1" applyBorder="1" applyAlignment="1" applyProtection="1">
      <alignment horizontal="right"/>
      <protection hidden="1"/>
    </xf>
    <xf numFmtId="42" fontId="18" fillId="6" borderId="0" xfId="1" applyNumberFormat="1" applyFont="1" applyFill="1" applyAlignment="1" applyProtection="1">
      <alignment horizontal="right"/>
      <protection hidden="1"/>
    </xf>
    <xf numFmtId="42" fontId="18" fillId="0" borderId="9" xfId="1" applyNumberFormat="1" applyFont="1" applyBorder="1" applyAlignment="1" applyProtection="1">
      <alignment horizontal="right"/>
      <protection hidden="1"/>
    </xf>
    <xf numFmtId="42" fontId="18" fillId="0" borderId="0" xfId="1" applyNumberFormat="1" applyFont="1" applyAlignment="1" applyProtection="1">
      <alignment horizontal="right"/>
      <protection hidden="1"/>
    </xf>
    <xf numFmtId="6" fontId="0" fillId="6" borderId="0" xfId="1" applyNumberFormat="1" applyFont="1" applyFill="1" applyProtection="1">
      <protection hidden="1"/>
    </xf>
    <xf numFmtId="6" fontId="0" fillId="6" borderId="3" xfId="1" applyNumberFormat="1" applyFont="1" applyFill="1" applyBorder="1" applyAlignment="1" applyProtection="1">
      <alignment horizontal="right"/>
      <protection hidden="1"/>
    </xf>
    <xf numFmtId="6" fontId="0" fillId="0" borderId="0" xfId="1" applyNumberFormat="1" applyFont="1" applyProtection="1">
      <protection hidden="1"/>
    </xf>
    <xf numFmtId="42" fontId="0" fillId="0" borderId="3" xfId="1" applyNumberFormat="1" applyFont="1" applyBorder="1" applyAlignment="1" applyProtection="1">
      <alignment horizontal="right"/>
      <protection hidden="1"/>
    </xf>
    <xf numFmtId="42" fontId="22" fillId="6" borderId="3" xfId="1" applyNumberFormat="1" applyFont="1" applyFill="1" applyBorder="1" applyAlignment="1" applyProtection="1">
      <alignment horizontal="right"/>
      <protection hidden="1"/>
    </xf>
    <xf numFmtId="42" fontId="22" fillId="0" borderId="0" xfId="1" applyNumberFormat="1" applyFont="1" applyProtection="1">
      <protection hidden="1"/>
    </xf>
    <xf numFmtId="42" fontId="22" fillId="0" borderId="23" xfId="1" applyNumberFormat="1" applyFont="1" applyBorder="1" applyProtection="1">
      <protection hidden="1"/>
    </xf>
    <xf numFmtId="42" fontId="0" fillId="6" borderId="4" xfId="1" applyNumberFormat="1" applyFont="1" applyFill="1" applyBorder="1" applyAlignment="1" applyProtection="1">
      <alignment horizontal="right"/>
      <protection hidden="1"/>
    </xf>
    <xf numFmtId="0" fontId="0" fillId="6" borderId="0" xfId="0" applyFill="1" applyAlignment="1" applyProtection="1">
      <alignment horizontal="left"/>
      <protection hidden="1"/>
    </xf>
    <xf numFmtId="0" fontId="0" fillId="6" borderId="1" xfId="0" applyFill="1" applyBorder="1" applyAlignment="1" applyProtection="1">
      <alignment horizontal="center"/>
      <protection hidden="1"/>
    </xf>
    <xf numFmtId="5" fontId="0" fillId="6" borderId="1" xfId="0" applyNumberFormat="1" applyFill="1" applyBorder="1" applyAlignment="1" applyProtection="1">
      <alignment horizontal="center"/>
      <protection hidden="1"/>
    </xf>
    <xf numFmtId="2" fontId="7" fillId="6" borderId="1" xfId="0" applyNumberFormat="1" applyFont="1" applyFill="1" applyBorder="1" applyAlignment="1" applyProtection="1">
      <alignment horizontal="center"/>
      <protection hidden="1"/>
    </xf>
    <xf numFmtId="5" fontId="21" fillId="8" borderId="1" xfId="0" applyNumberFormat="1" applyFont="1" applyFill="1" applyBorder="1" applyAlignment="1" applyProtection="1">
      <alignment horizontal="center"/>
      <protection hidden="1"/>
    </xf>
    <xf numFmtId="0" fontId="11" fillId="6" borderId="0" xfId="0" applyFont="1" applyFill="1" applyProtection="1">
      <protection hidden="1"/>
    </xf>
    <xf numFmtId="0" fontId="12" fillId="6" borderId="0" xfId="0" applyFont="1" applyFill="1" applyProtection="1">
      <protection hidden="1"/>
    </xf>
    <xf numFmtId="9" fontId="12" fillId="6" borderId="0" xfId="0" applyNumberFormat="1" applyFont="1" applyFill="1" applyProtection="1">
      <protection hidden="1"/>
    </xf>
    <xf numFmtId="0" fontId="13" fillId="6" borderId="0" xfId="0" applyFont="1" applyFill="1" applyProtection="1">
      <protection hidden="1"/>
    </xf>
    <xf numFmtId="165" fontId="0" fillId="6" borderId="0" xfId="0" applyNumberFormat="1" applyFill="1" applyProtection="1">
      <protection hidden="1"/>
    </xf>
    <xf numFmtId="0" fontId="14" fillId="0" borderId="0" xfId="0" applyFont="1" applyProtection="1">
      <protection hidden="1"/>
    </xf>
    <xf numFmtId="44" fontId="0" fillId="6" borderId="0" xfId="1" applyFont="1" applyFill="1" applyProtection="1">
      <protection hidden="1"/>
    </xf>
    <xf numFmtId="10" fontId="0" fillId="6" borderId="0" xfId="0" applyNumberFormat="1" applyFill="1" applyProtection="1">
      <protection hidden="1"/>
    </xf>
    <xf numFmtId="0" fontId="13" fillId="0" borderId="8" xfId="0" applyFont="1" applyBorder="1" applyProtection="1">
      <protection hidden="1"/>
    </xf>
    <xf numFmtId="44" fontId="6" fillId="11" borderId="27" xfId="1" applyFont="1" applyFill="1" applyBorder="1" applyAlignment="1" applyProtection="1">
      <alignment horizontal="right"/>
      <protection hidden="1"/>
    </xf>
    <xf numFmtId="42" fontId="0" fillId="4" borderId="27" xfId="1" applyNumberFormat="1" applyFont="1" applyFill="1" applyBorder="1" applyAlignment="1" applyProtection="1">
      <alignment horizontal="right"/>
      <protection hidden="1"/>
    </xf>
    <xf numFmtId="0" fontId="13" fillId="6" borderId="0" xfId="0" applyFont="1" applyFill="1" applyAlignment="1" applyProtection="1">
      <alignment horizontal="right"/>
      <protection hidden="1"/>
    </xf>
    <xf numFmtId="165" fontId="12" fillId="6" borderId="0" xfId="0" applyNumberFormat="1" applyFont="1" applyFill="1" applyProtection="1">
      <protection hidden="1"/>
    </xf>
    <xf numFmtId="0" fontId="13" fillId="0" borderId="15" xfId="0" applyFont="1" applyBorder="1" applyProtection="1">
      <protection hidden="1"/>
    </xf>
    <xf numFmtId="0" fontId="6" fillId="11" borderId="17" xfId="0" applyFont="1" applyFill="1" applyBorder="1" applyAlignment="1" applyProtection="1">
      <alignment horizontal="right"/>
      <protection hidden="1"/>
    </xf>
    <xf numFmtId="42" fontId="0" fillId="4" borderId="17" xfId="1" applyNumberFormat="1" applyFont="1" applyFill="1" applyBorder="1" applyAlignment="1" applyProtection="1">
      <alignment horizontal="right"/>
      <protection hidden="1"/>
    </xf>
    <xf numFmtId="10" fontId="11" fillId="11" borderId="17" xfId="0" applyNumberFormat="1" applyFont="1" applyFill="1" applyBorder="1" applyAlignment="1" applyProtection="1">
      <alignment horizontal="right"/>
      <protection hidden="1"/>
    </xf>
    <xf numFmtId="42" fontId="0" fillId="4" borderId="25" xfId="0" applyNumberFormat="1" applyFill="1" applyBorder="1" applyAlignment="1" applyProtection="1">
      <alignment horizontal="right"/>
      <protection hidden="1"/>
    </xf>
    <xf numFmtId="165" fontId="6" fillId="11" borderId="24" xfId="0" applyNumberFormat="1" applyFont="1" applyFill="1" applyBorder="1" applyProtection="1">
      <protection hidden="1"/>
    </xf>
    <xf numFmtId="8" fontId="0" fillId="6" borderId="0" xfId="0" applyNumberFormat="1" applyFill="1" applyProtection="1">
      <protection hidden="1"/>
    </xf>
    <xf numFmtId="0" fontId="0" fillId="6" borderId="38" xfId="0" applyFill="1" applyBorder="1" applyAlignment="1" applyProtection="1">
      <alignment horizontal="right"/>
      <protection hidden="1"/>
    </xf>
    <xf numFmtId="44" fontId="0" fillId="4" borderId="25" xfId="1" applyFont="1" applyFill="1" applyBorder="1" applyProtection="1">
      <protection hidden="1"/>
    </xf>
    <xf numFmtId="0" fontId="13" fillId="6" borderId="13" xfId="0" applyFont="1" applyFill="1" applyBorder="1" applyAlignment="1" applyProtection="1">
      <alignment horizontal="center" vertical="center"/>
      <protection hidden="1"/>
    </xf>
    <xf numFmtId="0" fontId="13" fillId="6" borderId="13" xfId="0" applyFont="1" applyFill="1" applyBorder="1" applyAlignment="1" applyProtection="1">
      <alignment horizontal="center" vertical="center" wrapText="1"/>
      <protection hidden="1"/>
    </xf>
    <xf numFmtId="0" fontId="13" fillId="6" borderId="0" xfId="0" applyFont="1" applyFill="1" applyAlignment="1" applyProtection="1">
      <alignment horizontal="center" vertical="center"/>
      <protection hidden="1"/>
    </xf>
    <xf numFmtId="0" fontId="0" fillId="6" borderId="0" xfId="0" applyFill="1" applyAlignment="1" applyProtection="1">
      <alignment horizontal="center" vertical="center"/>
      <protection hidden="1"/>
    </xf>
    <xf numFmtId="165" fontId="13" fillId="6" borderId="0" xfId="0" applyNumberFormat="1" applyFont="1" applyFill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44" fontId="0" fillId="0" borderId="0" xfId="1" applyFont="1" applyProtection="1">
      <protection hidden="1"/>
    </xf>
    <xf numFmtId="0" fontId="0" fillId="0" borderId="0" xfId="1" applyNumberFormat="1" applyFont="1" applyProtection="1">
      <protection hidden="1"/>
    </xf>
    <xf numFmtId="165" fontId="0" fillId="0" borderId="0" xfId="1" applyNumberFormat="1" applyFont="1" applyProtection="1">
      <protection hidden="1"/>
    </xf>
    <xf numFmtId="8" fontId="0" fillId="0" borderId="0" xfId="1" applyNumberFormat="1" applyFont="1" applyProtection="1">
      <protection hidden="1"/>
    </xf>
    <xf numFmtId="8" fontId="0" fillId="0" borderId="0" xfId="0" applyNumberFormat="1" applyProtection="1">
      <protection hidden="1"/>
    </xf>
    <xf numFmtId="10" fontId="0" fillId="0" borderId="0" xfId="0" applyNumberFormat="1" applyProtection="1">
      <protection hidden="1"/>
    </xf>
    <xf numFmtId="8" fontId="14" fillId="0" borderId="0" xfId="0" applyNumberFormat="1" applyFont="1" applyProtection="1">
      <protection hidden="1"/>
    </xf>
    <xf numFmtId="165" fontId="0" fillId="0" borderId="0" xfId="0" applyNumberFormat="1" applyProtection="1">
      <protection hidden="1"/>
    </xf>
    <xf numFmtId="0" fontId="13" fillId="0" borderId="0" xfId="0" applyFont="1" applyProtection="1">
      <protection hidden="1"/>
    </xf>
    <xf numFmtId="8" fontId="13" fillId="0" borderId="0" xfId="1" applyNumberFormat="1" applyFont="1" applyProtection="1">
      <protection hidden="1"/>
    </xf>
    <xf numFmtId="0" fontId="26" fillId="6" borderId="0" xfId="0" applyFont="1" applyFill="1" applyAlignment="1" applyProtection="1">
      <alignment horizontal="right"/>
      <protection hidden="1"/>
    </xf>
    <xf numFmtId="0" fontId="26" fillId="6" borderId="0" xfId="0" applyFont="1" applyFill="1" applyProtection="1">
      <protection hidden="1"/>
    </xf>
    <xf numFmtId="9" fontId="26" fillId="6" borderId="0" xfId="2" applyFont="1" applyFill="1" applyProtection="1">
      <protection hidden="1"/>
    </xf>
    <xf numFmtId="9" fontId="26" fillId="6" borderId="7" xfId="2" applyFont="1" applyFill="1" applyBorder="1" applyProtection="1">
      <protection hidden="1"/>
    </xf>
    <xf numFmtId="9" fontId="26" fillId="6" borderId="23" xfId="2" applyFont="1" applyFill="1" applyBorder="1" applyProtection="1">
      <protection hidden="1"/>
    </xf>
    <xf numFmtId="0" fontId="0" fillId="6" borderId="12" xfId="0" applyFill="1" applyBorder="1" applyProtection="1">
      <protection hidden="1"/>
    </xf>
    <xf numFmtId="6" fontId="0" fillId="7" borderId="29" xfId="0" applyNumberFormat="1" applyFill="1" applyBorder="1" applyProtection="1">
      <protection hidden="1"/>
    </xf>
    <xf numFmtId="6" fontId="0" fillId="7" borderId="32" xfId="0" applyNumberFormat="1" applyFill="1" applyBorder="1" applyProtection="1">
      <protection hidden="1"/>
    </xf>
    <xf numFmtId="42" fontId="0" fillId="6" borderId="1" xfId="0" applyNumberFormat="1" applyFill="1" applyBorder="1" applyAlignment="1" applyProtection="1">
      <alignment horizontal="right"/>
      <protection hidden="1"/>
    </xf>
    <xf numFmtId="10" fontId="0" fillId="11" borderId="1" xfId="2" applyNumberFormat="1" applyFont="1" applyFill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right"/>
      <protection hidden="1"/>
    </xf>
    <xf numFmtId="169" fontId="5" fillId="6" borderId="0" xfId="0" applyNumberFormat="1" applyFont="1" applyFill="1" applyProtection="1">
      <protection hidden="1"/>
    </xf>
    <xf numFmtId="169" fontId="5" fillId="6" borderId="22" xfId="0" applyNumberFormat="1" applyFont="1" applyFill="1" applyBorder="1" applyProtection="1">
      <protection hidden="1"/>
    </xf>
    <xf numFmtId="169" fontId="5" fillId="6" borderId="12" xfId="0" applyNumberFormat="1" applyFont="1" applyFill="1" applyBorder="1" applyProtection="1">
      <protection hidden="1"/>
    </xf>
    <xf numFmtId="42" fontId="0" fillId="0" borderId="22" xfId="0" applyNumberFormat="1" applyBorder="1" applyProtection="1">
      <protection hidden="1"/>
    </xf>
    <xf numFmtId="9" fontId="26" fillId="6" borderId="14" xfId="2" applyFont="1" applyFill="1" applyBorder="1" applyProtection="1">
      <protection hidden="1"/>
    </xf>
    <xf numFmtId="42" fontId="0" fillId="0" borderId="12" xfId="0" applyNumberFormat="1" applyBorder="1" applyProtection="1">
      <protection hidden="1"/>
    </xf>
    <xf numFmtId="170" fontId="0" fillId="6" borderId="0" xfId="0" applyNumberFormat="1" applyFill="1" applyProtection="1">
      <protection hidden="1"/>
    </xf>
    <xf numFmtId="170" fontId="0" fillId="6" borderId="0" xfId="0" applyNumberFormat="1" applyFill="1" applyAlignment="1" applyProtection="1">
      <alignment horizontal="right"/>
      <protection hidden="1"/>
    </xf>
    <xf numFmtId="170" fontId="0" fillId="0" borderId="0" xfId="0" applyNumberFormat="1" applyProtection="1">
      <protection hidden="1"/>
    </xf>
    <xf numFmtId="172" fontId="5" fillId="3" borderId="0" xfId="0" applyNumberFormat="1" applyFont="1" applyFill="1" applyProtection="1">
      <protection hidden="1"/>
    </xf>
    <xf numFmtId="172" fontId="5" fillId="3" borderId="23" xfId="0" applyNumberFormat="1" applyFont="1" applyFill="1" applyBorder="1" applyProtection="1">
      <protection hidden="1"/>
    </xf>
    <xf numFmtId="169" fontId="0" fillId="0" borderId="0" xfId="0" applyNumberFormat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3" borderId="5" xfId="0" applyFill="1" applyBorder="1" applyAlignment="1">
      <alignment horizontal="right"/>
    </xf>
    <xf numFmtId="42" fontId="0" fillId="3" borderId="5" xfId="0" applyNumberFormat="1" applyFill="1" applyBorder="1"/>
    <xf numFmtId="9" fontId="26" fillId="0" borderId="0" xfId="2" applyFont="1" applyAlignment="1">
      <alignment horizontal="right"/>
    </xf>
    <xf numFmtId="9" fontId="26" fillId="0" borderId="0" xfId="2" applyFont="1"/>
    <xf numFmtId="0" fontId="5" fillId="5" borderId="34" xfId="0" applyFont="1" applyFill="1" applyBorder="1" applyAlignment="1">
      <alignment horizontal="right"/>
    </xf>
    <xf numFmtId="169" fontId="5" fillId="5" borderId="34" xfId="0" applyNumberFormat="1" applyFont="1" applyFill="1" applyBorder="1"/>
    <xf numFmtId="0" fontId="5" fillId="5" borderId="29" xfId="0" applyFont="1" applyFill="1" applyBorder="1" applyAlignment="1">
      <alignment horizontal="right"/>
    </xf>
    <xf numFmtId="169" fontId="5" fillId="5" borderId="29" xfId="0" applyNumberFormat="1" applyFont="1" applyFill="1" applyBorder="1"/>
    <xf numFmtId="42" fontId="0" fillId="0" borderId="0" xfId="0" applyNumberFormat="1"/>
    <xf numFmtId="6" fontId="0" fillId="0" borderId="0" xfId="0" applyNumberFormat="1" applyProtection="1">
      <protection hidden="1"/>
    </xf>
    <xf numFmtId="42" fontId="3" fillId="0" borderId="9" xfId="1" applyNumberFormat="1" applyBorder="1" applyProtection="1">
      <protection hidden="1"/>
    </xf>
    <xf numFmtId="42" fontId="0" fillId="3" borderId="6" xfId="0" applyNumberFormat="1" applyFill="1" applyBorder="1" applyProtection="1">
      <protection hidden="1"/>
    </xf>
    <xf numFmtId="42" fontId="0" fillId="3" borderId="7" xfId="0" applyNumberFormat="1" applyFill="1" applyBorder="1" applyProtection="1">
      <protection hidden="1"/>
    </xf>
    <xf numFmtId="6" fontId="0" fillId="0" borderId="14" xfId="0" applyNumberFormat="1" applyBorder="1" applyProtection="1">
      <protection hidden="1"/>
    </xf>
    <xf numFmtId="0" fontId="0" fillId="3" borderId="34" xfId="0" applyFill="1" applyBorder="1" applyAlignment="1">
      <alignment horizontal="right"/>
    </xf>
    <xf numFmtId="169" fontId="0" fillId="3" borderId="34" xfId="0" applyNumberFormat="1" applyFill="1" applyBorder="1"/>
    <xf numFmtId="0" fontId="0" fillId="0" borderId="12" xfId="0" applyBorder="1" applyAlignment="1">
      <alignment horizontal="right"/>
    </xf>
    <xf numFmtId="169" fontId="0" fillId="0" borderId="12" xfId="0" applyNumberFormat="1" applyBorder="1"/>
    <xf numFmtId="0" fontId="5" fillId="0" borderId="0" xfId="0" applyFont="1" applyAlignment="1">
      <alignment horizontal="right"/>
    </xf>
    <xf numFmtId="42" fontId="22" fillId="0" borderId="9" xfId="1" applyNumberFormat="1" applyFont="1" applyBorder="1" applyProtection="1">
      <protection hidden="1"/>
    </xf>
    <xf numFmtId="6" fontId="22" fillId="0" borderId="0" xfId="1" applyNumberFormat="1" applyFont="1" applyProtection="1">
      <protection hidden="1"/>
    </xf>
    <xf numFmtId="42" fontId="3" fillId="11" borderId="1" xfId="1" applyNumberFormat="1" applyFill="1" applyBorder="1" applyProtection="1">
      <protection hidden="1"/>
    </xf>
    <xf numFmtId="2" fontId="3" fillId="11" borderId="1" xfId="1" applyNumberFormat="1" applyFill="1" applyBorder="1" applyProtection="1">
      <protection hidden="1"/>
    </xf>
    <xf numFmtId="169" fontId="0" fillId="0" borderId="22" xfId="0" applyNumberFormat="1" applyBorder="1" applyProtection="1">
      <protection hidden="1"/>
    </xf>
    <xf numFmtId="0" fontId="0" fillId="3" borderId="6" xfId="0" applyFill="1" applyBorder="1" applyProtection="1">
      <protection hidden="1"/>
    </xf>
    <xf numFmtId="0" fontId="0" fillId="3" borderId="5" xfId="0" applyFill="1" applyBorder="1" applyProtection="1">
      <protection hidden="1"/>
    </xf>
    <xf numFmtId="169" fontId="0" fillId="3" borderId="5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5" fillId="0" borderId="0" xfId="0" applyFont="1"/>
    <xf numFmtId="0" fontId="34" fillId="0" borderId="0" xfId="3"/>
    <xf numFmtId="0" fontId="35" fillId="0" borderId="0" xfId="0" applyFont="1"/>
    <xf numFmtId="0" fontId="37" fillId="13" borderId="23" xfId="4" applyFont="1" applyBorder="1" applyAlignment="1" applyProtection="1">
      <alignment horizontal="center" vertical="center"/>
      <protection hidden="1"/>
    </xf>
    <xf numFmtId="173" fontId="0" fillId="6" borderId="23" xfId="1" applyNumberFormat="1" applyFont="1" applyFill="1" applyBorder="1" applyProtection="1">
      <protection hidden="1"/>
    </xf>
    <xf numFmtId="169" fontId="7" fillId="6" borderId="6" xfId="0" applyNumberFormat="1" applyFont="1" applyFill="1" applyBorder="1" applyAlignment="1" applyProtection="1">
      <alignment horizontal="center"/>
      <protection hidden="1"/>
    </xf>
    <xf numFmtId="0" fontId="0" fillId="6" borderId="0" xfId="0" applyFill="1" applyBorder="1" applyProtection="1">
      <protection hidden="1"/>
    </xf>
    <xf numFmtId="0" fontId="0" fillId="6" borderId="1" xfId="0" applyFill="1" applyBorder="1" applyProtection="1">
      <protection hidden="1"/>
    </xf>
    <xf numFmtId="173" fontId="0" fillId="6" borderId="1" xfId="1" applyNumberFormat="1" applyFont="1" applyFill="1" applyBorder="1" applyProtection="1">
      <protection hidden="1"/>
    </xf>
    <xf numFmtId="0" fontId="0" fillId="6" borderId="46" xfId="0" applyFill="1" applyBorder="1" applyProtection="1">
      <protection hidden="1"/>
    </xf>
    <xf numFmtId="44" fontId="0" fillId="6" borderId="3" xfId="1" applyFont="1" applyFill="1" applyBorder="1" applyProtection="1">
      <protection hidden="1"/>
    </xf>
    <xf numFmtId="0" fontId="0" fillId="6" borderId="1" xfId="0" applyFill="1" applyBorder="1" applyAlignment="1" applyProtection="1">
      <alignment vertical="top" wrapText="1"/>
      <protection hidden="1"/>
    </xf>
    <xf numFmtId="0" fontId="0" fillId="6" borderId="0" xfId="0" applyFill="1" applyBorder="1" applyAlignment="1" applyProtection="1">
      <alignment horizontal="left" vertical="top" wrapText="1"/>
      <protection hidden="1"/>
    </xf>
    <xf numFmtId="166" fontId="0" fillId="6" borderId="0" xfId="0" applyNumberFormat="1" applyFill="1" applyAlignment="1" applyProtection="1">
      <alignment horizontal="center"/>
      <protection hidden="1"/>
    </xf>
    <xf numFmtId="0" fontId="0" fillId="6" borderId="1" xfId="0" applyNumberFormat="1" applyFill="1" applyBorder="1" applyAlignment="1" applyProtection="1">
      <alignment vertical="top" wrapText="1"/>
      <protection hidden="1"/>
    </xf>
    <xf numFmtId="0" fontId="0" fillId="6" borderId="1" xfId="0" applyNumberFormat="1" applyFill="1" applyBorder="1" applyProtection="1">
      <protection hidden="1"/>
    </xf>
    <xf numFmtId="0" fontId="2" fillId="14" borderId="0" xfId="5" applyProtection="1">
      <protection hidden="1"/>
    </xf>
    <xf numFmtId="0" fontId="25" fillId="14" borderId="0" xfId="5" applyFont="1" applyAlignment="1" applyProtection="1">
      <alignment vertical="center"/>
      <protection hidden="1"/>
    </xf>
    <xf numFmtId="0" fontId="0" fillId="6" borderId="1" xfId="0" applyFill="1" applyBorder="1" applyAlignment="1" applyProtection="1">
      <alignment wrapText="1"/>
      <protection hidden="1"/>
    </xf>
    <xf numFmtId="0" fontId="0" fillId="6" borderId="1" xfId="0" applyNumberFormat="1" applyFill="1" applyBorder="1" applyAlignment="1" applyProtection="1">
      <protection hidden="1"/>
    </xf>
    <xf numFmtId="0" fontId="0" fillId="6" borderId="1" xfId="0" applyNumberFormat="1" applyFill="1" applyBorder="1" applyAlignment="1" applyProtection="1">
      <alignment wrapText="1"/>
      <protection hidden="1"/>
    </xf>
    <xf numFmtId="0" fontId="0" fillId="6" borderId="1" xfId="0" applyNumberFormat="1" applyFill="1" applyBorder="1" applyAlignment="1" applyProtection="1">
      <alignment horizontal="left" wrapText="1"/>
      <protection hidden="1"/>
    </xf>
    <xf numFmtId="0" fontId="0" fillId="6" borderId="1" xfId="0" applyFill="1" applyBorder="1" applyAlignment="1" applyProtection="1">
      <alignment horizontal="left"/>
      <protection hidden="1"/>
    </xf>
    <xf numFmtId="0" fontId="0" fillId="6" borderId="1" xfId="0" applyFill="1" applyBorder="1" applyAlignment="1" applyProtection="1">
      <alignment horizontal="left" vertical="center" wrapText="1"/>
      <protection hidden="1"/>
    </xf>
    <xf numFmtId="0" fontId="0" fillId="6" borderId="1" xfId="0" applyFill="1" applyBorder="1" applyAlignment="1" applyProtection="1">
      <alignment horizontal="left" vertical="center"/>
      <protection hidden="1"/>
    </xf>
    <xf numFmtId="44" fontId="0" fillId="6" borderId="1" xfId="1" applyFont="1" applyFill="1" applyBorder="1" applyAlignment="1" applyProtection="1">
      <alignment horizontal="left" vertical="center"/>
      <protection hidden="1"/>
    </xf>
    <xf numFmtId="44" fontId="0" fillId="6" borderId="1" xfId="1" applyFont="1" applyFill="1" applyBorder="1" applyAlignment="1" applyProtection="1">
      <alignment horizontal="left" vertical="center" wrapText="1"/>
      <protection hidden="1"/>
    </xf>
    <xf numFmtId="44" fontId="0" fillId="6" borderId="1" xfId="1" applyFont="1" applyFill="1" applyBorder="1" applyProtection="1">
      <protection hidden="1"/>
    </xf>
    <xf numFmtId="44" fontId="0" fillId="6" borderId="1" xfId="1" applyFont="1" applyFill="1" applyBorder="1" applyAlignment="1" applyProtection="1">
      <alignment horizontal="left" vertical="top" wrapText="1"/>
      <protection hidden="1"/>
    </xf>
    <xf numFmtId="0" fontId="9" fillId="7" borderId="1" xfId="0" applyFont="1" applyFill="1" applyBorder="1" applyAlignment="1" applyProtection="1">
      <alignment horizontal="center" vertical="center"/>
      <protection hidden="1"/>
    </xf>
    <xf numFmtId="0" fontId="9" fillId="7" borderId="2" xfId="0" applyFont="1" applyFill="1" applyBorder="1" applyAlignment="1" applyProtection="1">
      <alignment horizontal="center" vertical="center"/>
      <protection hidden="1"/>
    </xf>
    <xf numFmtId="0" fontId="4" fillId="2" borderId="18" xfId="0" applyFont="1" applyFill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0" fontId="4" fillId="2" borderId="19" xfId="0" applyFont="1" applyFill="1" applyBorder="1" applyAlignment="1" applyProtection="1">
      <alignment horizontal="center"/>
      <protection hidden="1"/>
    </xf>
    <xf numFmtId="0" fontId="19" fillId="8" borderId="8" xfId="0" applyFont="1" applyFill="1" applyBorder="1" applyAlignment="1" applyProtection="1">
      <alignment horizontal="center" vertical="center"/>
      <protection hidden="1"/>
    </xf>
    <xf numFmtId="0" fontId="19" fillId="8" borderId="39" xfId="0" applyFont="1" applyFill="1" applyBorder="1" applyAlignment="1" applyProtection="1">
      <alignment horizontal="center" vertical="center"/>
      <protection hidden="1"/>
    </xf>
    <xf numFmtId="0" fontId="19" fillId="8" borderId="40" xfId="0" applyFont="1" applyFill="1" applyBorder="1" applyAlignment="1" applyProtection="1">
      <alignment horizontal="center" vertical="center"/>
      <protection hidden="1"/>
    </xf>
    <xf numFmtId="0" fontId="0" fillId="5" borderId="41" xfId="0" applyFill="1" applyBorder="1" applyAlignment="1" applyProtection="1">
      <alignment horizontal="center" vertical="center" wrapText="1"/>
      <protection hidden="1"/>
    </xf>
    <xf numFmtId="0" fontId="18" fillId="5" borderId="41" xfId="0" applyFont="1" applyFill="1" applyBorder="1" applyAlignment="1" applyProtection="1">
      <alignment horizontal="center" vertical="center" wrapText="1"/>
      <protection hidden="1"/>
    </xf>
    <xf numFmtId="0" fontId="5" fillId="3" borderId="18" xfId="0" applyFont="1" applyFill="1" applyBorder="1" applyAlignment="1" applyProtection="1">
      <alignment horizontal="left"/>
      <protection hidden="1"/>
    </xf>
    <xf numFmtId="0" fontId="5" fillId="3" borderId="5" xfId="0" applyFont="1" applyFill="1" applyBorder="1" applyAlignment="1" applyProtection="1">
      <alignment horizontal="left"/>
      <protection hidden="1"/>
    </xf>
    <xf numFmtId="0" fontId="5" fillId="3" borderId="19" xfId="0" applyFont="1" applyFill="1" applyBorder="1" applyAlignment="1" applyProtection="1">
      <alignment horizontal="left"/>
      <protection hidden="1"/>
    </xf>
    <xf numFmtId="0" fontId="19" fillId="2" borderId="1" xfId="0" applyFont="1" applyFill="1" applyBorder="1" applyAlignment="1" applyProtection="1">
      <alignment horizontal="center"/>
      <protection hidden="1"/>
    </xf>
    <xf numFmtId="166" fontId="7" fillId="11" borderId="24" xfId="2" applyNumberFormat="1" applyFont="1" applyFill="1" applyBorder="1" applyAlignment="1" applyProtection="1">
      <alignment horizontal="center" vertical="center" wrapText="1"/>
      <protection hidden="1"/>
    </xf>
    <xf numFmtId="166" fontId="7" fillId="11" borderId="44" xfId="2" applyNumberFormat="1" applyFont="1" applyFill="1" applyBorder="1" applyAlignment="1" applyProtection="1">
      <alignment horizontal="center" vertical="center" wrapText="1"/>
      <protection hidden="1"/>
    </xf>
    <xf numFmtId="166" fontId="7" fillId="11" borderId="45" xfId="2" applyNumberFormat="1" applyFont="1" applyFill="1" applyBorder="1" applyAlignment="1" applyProtection="1">
      <alignment horizontal="center" vertical="center" wrapText="1"/>
      <protection hidden="1"/>
    </xf>
    <xf numFmtId="0" fontId="21" fillId="2" borderId="18" xfId="0" applyFont="1" applyFill="1" applyBorder="1" applyAlignment="1" applyProtection="1">
      <alignment horizontal="left"/>
      <protection hidden="1"/>
    </xf>
    <xf numFmtId="0" fontId="21" fillId="2" borderId="5" xfId="0" applyFont="1" applyFill="1" applyBorder="1" applyAlignment="1" applyProtection="1">
      <alignment horizontal="left"/>
      <protection hidden="1"/>
    </xf>
    <xf numFmtId="0" fontId="21" fillId="2" borderId="19" xfId="0" applyFont="1" applyFill="1" applyBorder="1" applyAlignment="1" applyProtection="1">
      <alignment horizontal="left"/>
      <protection hidden="1"/>
    </xf>
    <xf numFmtId="0" fontId="29" fillId="5" borderId="34" xfId="0" applyFont="1" applyFill="1" applyBorder="1" applyAlignment="1">
      <alignment horizontal="center"/>
    </xf>
    <xf numFmtId="0" fontId="28" fillId="12" borderId="0" xfId="0" applyFont="1" applyFill="1" applyAlignment="1" applyProtection="1">
      <alignment horizontal="left" vertical="top" wrapText="1"/>
      <protection hidden="1"/>
    </xf>
    <xf numFmtId="0" fontId="17" fillId="7" borderId="0" xfId="0" applyFont="1" applyFill="1" applyAlignment="1" applyProtection="1">
      <alignment horizontal="center" wrapText="1"/>
      <protection hidden="1"/>
    </xf>
    <xf numFmtId="0" fontId="17" fillId="7" borderId="0" xfId="0" applyFont="1" applyFill="1" applyAlignment="1" applyProtection="1">
      <alignment horizontal="center" vertical="center" wrapText="1"/>
      <protection hidden="1"/>
    </xf>
    <xf numFmtId="44" fontId="0" fillId="0" borderId="37" xfId="1" applyFont="1" applyBorder="1" applyAlignment="1" applyProtection="1">
      <alignment horizontal="right"/>
      <protection hidden="1"/>
    </xf>
    <xf numFmtId="44" fontId="0" fillId="0" borderId="26" xfId="1" applyFont="1" applyBorder="1" applyAlignment="1" applyProtection="1">
      <alignment horizontal="right"/>
      <protection hidden="1"/>
    </xf>
    <xf numFmtId="0" fontId="0" fillId="0" borderId="5" xfId="0" applyBorder="1" applyAlignment="1" applyProtection="1">
      <alignment horizontal="right"/>
      <protection hidden="1"/>
    </xf>
    <xf numFmtId="0" fontId="0" fillId="0" borderId="7" xfId="0" applyBorder="1" applyAlignment="1" applyProtection="1">
      <alignment horizontal="right"/>
      <protection hidden="1"/>
    </xf>
    <xf numFmtId="10" fontId="0" fillId="0" borderId="34" xfId="0" applyNumberFormat="1" applyBorder="1" applyAlignment="1" applyProtection="1">
      <alignment horizontal="right"/>
      <protection hidden="1"/>
    </xf>
    <xf numFmtId="10" fontId="0" fillId="0" borderId="28" xfId="0" applyNumberFormat="1" applyBorder="1" applyAlignment="1" applyProtection="1">
      <alignment horizontal="right"/>
      <protection hidden="1"/>
    </xf>
  </cellXfs>
  <cellStyles count="6">
    <cellStyle name="40% - Accent1" xfId="5" builtinId="31"/>
    <cellStyle name="Accent3" xfId="4" builtinId="37"/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66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Revenue</a:t>
            </a:r>
            <a:r>
              <a:rPr lang="en-US" baseline="0"/>
              <a:t> / </a:t>
            </a:r>
            <a:r>
              <a:rPr lang="en-US"/>
              <a:t>EBITDA</a:t>
            </a:r>
            <a:r>
              <a:rPr lang="en-US" baseline="0"/>
              <a:t> / </a:t>
            </a:r>
            <a:r>
              <a:rPr lang="en-US"/>
              <a:t>Gross Margin %</a:t>
            </a:r>
          </a:p>
        </c:rich>
      </c:tx>
      <c:layout>
        <c:manualLayout>
          <c:xMode val="edge"/>
          <c:yMode val="edge"/>
          <c:x val="0.353807766911698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'5-Year Annual P&amp;L'!$B$70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'5-Year Annual P&amp;L'!$C$2:$G$2</c:f>
              <c:numCache>
                <c:formatCode>"FY"\ yyyy</c:formatCode>
                <c:ptCount val="5"/>
                <c:pt idx="0">
                  <c:v>44652</c:v>
                </c:pt>
                <c:pt idx="1">
                  <c:v>45017</c:v>
                </c:pt>
                <c:pt idx="2">
                  <c:v>45383</c:v>
                </c:pt>
                <c:pt idx="3">
                  <c:v>45748</c:v>
                </c:pt>
                <c:pt idx="4">
                  <c:v>46113</c:v>
                </c:pt>
              </c:numCache>
            </c:numRef>
          </c:cat>
          <c:val>
            <c:numRef>
              <c:f>'5-Year Annual P&amp;L'!$C$70:$G$70</c:f>
              <c:numCache>
                <c:formatCode>"$"#,##0</c:formatCode>
                <c:ptCount val="5"/>
                <c:pt idx="0">
                  <c:v>726800</c:v>
                </c:pt>
                <c:pt idx="1">
                  <c:v>2560000</c:v>
                </c:pt>
                <c:pt idx="2">
                  <c:v>10843840</c:v>
                </c:pt>
                <c:pt idx="3">
                  <c:v>28225390</c:v>
                </c:pt>
                <c:pt idx="4">
                  <c:v>61693530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0-4997-B0CC-CE2A47627CC5}"/>
            </c:ext>
          </c:extLst>
        </c:ser>
        <c:ser>
          <c:idx val="2"/>
          <c:order val="2"/>
          <c:tx>
            <c:strRef>
              <c:f>'5-Year Annual P&amp;L'!$B$86</c:f>
              <c:strCache>
                <c:ptCount val="1"/>
                <c:pt idx="0">
                  <c:v>EBITDA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'5-Year Annual P&amp;L'!$C$2:$G$2</c:f>
              <c:numCache>
                <c:formatCode>"FY"\ yyyy</c:formatCode>
                <c:ptCount val="5"/>
                <c:pt idx="0">
                  <c:v>44652</c:v>
                </c:pt>
                <c:pt idx="1">
                  <c:v>45017</c:v>
                </c:pt>
                <c:pt idx="2">
                  <c:v>45383</c:v>
                </c:pt>
                <c:pt idx="3">
                  <c:v>45748</c:v>
                </c:pt>
                <c:pt idx="4">
                  <c:v>46113</c:v>
                </c:pt>
              </c:numCache>
            </c:numRef>
          </c:cat>
          <c:val>
            <c:numRef>
              <c:f>'5-Year Annual P&amp;L'!$C$86:$G$86</c:f>
              <c:numCache>
                <c:formatCode>"$"#,##0_);[Red]\("$"#,##0\)</c:formatCode>
                <c:ptCount val="5"/>
                <c:pt idx="0">
                  <c:v>-1215530.6914725276</c:v>
                </c:pt>
                <c:pt idx="1">
                  <c:v>-2097683.5105406586</c:v>
                </c:pt>
                <c:pt idx="2">
                  <c:v>354819.50920439512</c:v>
                </c:pt>
                <c:pt idx="3">
                  <c:v>8399851.0965538472</c:v>
                </c:pt>
                <c:pt idx="4">
                  <c:v>26208061.890048355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A0-4997-B0CC-CE2A47627C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6334056"/>
        <c:axId val="164913472"/>
      </c:barChart>
      <c:lineChart>
        <c:grouping val="standard"/>
        <c:varyColors val="0"/>
        <c:ser>
          <c:idx val="1"/>
          <c:order val="1"/>
          <c:tx>
            <c:strRef>
              <c:f>'5-Year Annual P&amp;L'!$B$76</c:f>
              <c:strCache>
                <c:ptCount val="1"/>
                <c:pt idx="0">
                  <c:v>Gross Margin %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FFFF66"/>
              </a:solidFill>
              <a:ln w="1587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'5-Year Annual P&amp;L'!$C$2:$G$2</c:f>
              <c:numCache>
                <c:formatCode>"FY"\ yyyy</c:formatCode>
                <c:ptCount val="5"/>
                <c:pt idx="0">
                  <c:v>44652</c:v>
                </c:pt>
                <c:pt idx="1">
                  <c:v>45017</c:v>
                </c:pt>
                <c:pt idx="2">
                  <c:v>45383</c:v>
                </c:pt>
                <c:pt idx="3">
                  <c:v>45748</c:v>
                </c:pt>
                <c:pt idx="4">
                  <c:v>46113</c:v>
                </c:pt>
              </c:numCache>
            </c:numRef>
          </c:cat>
          <c:val>
            <c:numRef>
              <c:f>'5-Year Annual P&amp;L'!$C$76:$G$76</c:f>
              <c:numCache>
                <c:formatCode>0%</c:formatCode>
                <c:ptCount val="5"/>
                <c:pt idx="0">
                  <c:v>0.56948403962575667</c:v>
                </c:pt>
                <c:pt idx="1">
                  <c:v>0.66049257812499995</c:v>
                </c:pt>
                <c:pt idx="2">
                  <c:v>0.72847607489597788</c:v>
                </c:pt>
                <c:pt idx="3">
                  <c:v>0.75749320027110345</c:v>
                </c:pt>
                <c:pt idx="4">
                  <c:v>0.76465319783127994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0-4997-B0CC-CE2A47627C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826896"/>
        <c:axId val="165353104"/>
      </c:lineChart>
      <c:dateAx>
        <c:axId val="16633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FY&quot;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13472"/>
        <c:crosses val="autoZero"/>
        <c:auto val="1"/>
        <c:lblOffset val="100"/>
        <c:baseTimeUnit val="years"/>
      </c:dateAx>
      <c:valAx>
        <c:axId val="1649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4056"/>
        <c:crosses val="autoZero"/>
        <c:crossBetween val="between"/>
      </c:valAx>
      <c:valAx>
        <c:axId val="165353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26896"/>
        <c:crosses val="max"/>
        <c:crossBetween val="between"/>
      </c:valAx>
      <c:dateAx>
        <c:axId val="165826896"/>
        <c:scaling>
          <c:orientation val="minMax"/>
        </c:scaling>
        <c:delete val="1"/>
        <c:axPos val="b"/>
        <c:numFmt formatCode="&quot;FY&quot;\ yyyy" sourceLinked="1"/>
        <c:majorTickMark val="out"/>
        <c:minorTickMark val="none"/>
        <c:tickLblPos val="nextTo"/>
        <c:crossAx val="165353104"/>
        <c:crosses val="autoZero"/>
        <c:auto val="1"/>
        <c:lblOffset val="100"/>
        <c:baseTimeUnit val="year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Financing and</a:t>
            </a:r>
            <a:r>
              <a:rPr lang="en-US" baseline="0"/>
              <a:t> Running Cash Balance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'5-Year Monthly P&amp;L'!$C$92</c:f>
              <c:strCache>
                <c:ptCount val="1"/>
                <c:pt idx="0">
                  <c:v> Financing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CE-4B40-AD3F-F01EFDE469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'5-Year Monthly P&amp;L'!$D$2:$BK$2</c:f>
              <c:numCache>
                <c:formatCode>[$-409]mmm\-yy;@</c:formatCode>
                <c:ptCount val="60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  <c:pt idx="6">
                  <c:v>44835</c:v>
                </c:pt>
                <c:pt idx="7">
                  <c:v>44866</c:v>
                </c:pt>
                <c:pt idx="8">
                  <c:v>44896</c:v>
                </c:pt>
                <c:pt idx="9">
                  <c:v>44927</c:v>
                </c:pt>
                <c:pt idx="10">
                  <c:v>44958</c:v>
                </c:pt>
                <c:pt idx="11">
                  <c:v>44986</c:v>
                </c:pt>
                <c:pt idx="12">
                  <c:v>45017</c:v>
                </c:pt>
                <c:pt idx="13">
                  <c:v>45047</c:v>
                </c:pt>
                <c:pt idx="14">
                  <c:v>45078</c:v>
                </c:pt>
                <c:pt idx="15">
                  <c:v>45108</c:v>
                </c:pt>
                <c:pt idx="16">
                  <c:v>45139</c:v>
                </c:pt>
                <c:pt idx="17">
                  <c:v>45170</c:v>
                </c:pt>
                <c:pt idx="18">
                  <c:v>45200</c:v>
                </c:pt>
                <c:pt idx="19">
                  <c:v>45231</c:v>
                </c:pt>
                <c:pt idx="20">
                  <c:v>45261</c:v>
                </c:pt>
                <c:pt idx="21">
                  <c:v>45292</c:v>
                </c:pt>
                <c:pt idx="22">
                  <c:v>45323</c:v>
                </c:pt>
                <c:pt idx="23">
                  <c:v>45352</c:v>
                </c:pt>
                <c:pt idx="24">
                  <c:v>45383</c:v>
                </c:pt>
                <c:pt idx="25">
                  <c:v>45413</c:v>
                </c:pt>
                <c:pt idx="26">
                  <c:v>45444</c:v>
                </c:pt>
                <c:pt idx="27">
                  <c:v>45474</c:v>
                </c:pt>
                <c:pt idx="28">
                  <c:v>45505</c:v>
                </c:pt>
                <c:pt idx="29">
                  <c:v>45536</c:v>
                </c:pt>
                <c:pt idx="30">
                  <c:v>45566</c:v>
                </c:pt>
                <c:pt idx="31">
                  <c:v>45597</c:v>
                </c:pt>
                <c:pt idx="32">
                  <c:v>45627</c:v>
                </c:pt>
                <c:pt idx="33">
                  <c:v>45658</c:v>
                </c:pt>
                <c:pt idx="34">
                  <c:v>45689</c:v>
                </c:pt>
                <c:pt idx="35">
                  <c:v>45717</c:v>
                </c:pt>
                <c:pt idx="36">
                  <c:v>45748</c:v>
                </c:pt>
                <c:pt idx="37">
                  <c:v>45778</c:v>
                </c:pt>
                <c:pt idx="38">
                  <c:v>45809</c:v>
                </c:pt>
                <c:pt idx="39">
                  <c:v>45839</c:v>
                </c:pt>
                <c:pt idx="40">
                  <c:v>45870</c:v>
                </c:pt>
                <c:pt idx="41">
                  <c:v>45901</c:v>
                </c:pt>
                <c:pt idx="42">
                  <c:v>45931</c:v>
                </c:pt>
                <c:pt idx="43">
                  <c:v>45962</c:v>
                </c:pt>
                <c:pt idx="44">
                  <c:v>45992</c:v>
                </c:pt>
                <c:pt idx="45">
                  <c:v>46023</c:v>
                </c:pt>
                <c:pt idx="46">
                  <c:v>46054</c:v>
                </c:pt>
                <c:pt idx="47">
                  <c:v>46082</c:v>
                </c:pt>
                <c:pt idx="48">
                  <c:v>46113</c:v>
                </c:pt>
                <c:pt idx="49">
                  <c:v>46143</c:v>
                </c:pt>
                <c:pt idx="50">
                  <c:v>46174</c:v>
                </c:pt>
                <c:pt idx="51">
                  <c:v>46204</c:v>
                </c:pt>
                <c:pt idx="52">
                  <c:v>46235</c:v>
                </c:pt>
                <c:pt idx="53">
                  <c:v>46266</c:v>
                </c:pt>
                <c:pt idx="54">
                  <c:v>46296</c:v>
                </c:pt>
                <c:pt idx="55">
                  <c:v>46327</c:v>
                </c:pt>
                <c:pt idx="56">
                  <c:v>46357</c:v>
                </c:pt>
                <c:pt idx="57">
                  <c:v>46388</c:v>
                </c:pt>
                <c:pt idx="58">
                  <c:v>46419</c:v>
                </c:pt>
                <c:pt idx="59">
                  <c:v>46447</c:v>
                </c:pt>
              </c:numCache>
            </c:numRef>
          </c:cat>
          <c:val>
            <c:numRef>
              <c:f>'5-Year Monthly P&amp;L'!$D$92:$BK$92</c:f>
              <c:numCache>
                <c:formatCode>_("$"* #,##0_);_("$"* \(#,##0\);_("$"* "-"_);_(@_)</c:formatCode>
                <c:ptCount val="60"/>
                <c:pt idx="0">
                  <c:v>1500000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10000000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F-4F7C-9995-54B2639801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165918176"/>
        <c:axId val="165918560"/>
      </c:barChart>
      <c:barChart>
        <c:barDir val="col"/>
        <c:grouping val="clustered"/>
        <c:varyColors val="0"/>
        <c:ser>
          <c:idx val="0"/>
          <c:order val="0"/>
          <c:tx>
            <c:strRef>
              <c:f>'5-Year Monthly P&amp;L'!$C$97</c:f>
              <c:strCache>
                <c:ptCount val="1"/>
                <c:pt idx="0">
                  <c:v> Ending Bank Balance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'5-Year Monthly P&amp;L'!$D$2:$BK$2</c:f>
              <c:numCache>
                <c:formatCode>[$-409]mmm\-yy;@</c:formatCode>
                <c:ptCount val="60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  <c:pt idx="6">
                  <c:v>44835</c:v>
                </c:pt>
                <c:pt idx="7">
                  <c:v>44866</c:v>
                </c:pt>
                <c:pt idx="8">
                  <c:v>44896</c:v>
                </c:pt>
                <c:pt idx="9">
                  <c:v>44927</c:v>
                </c:pt>
                <c:pt idx="10">
                  <c:v>44958</c:v>
                </c:pt>
                <c:pt idx="11">
                  <c:v>44986</c:v>
                </c:pt>
                <c:pt idx="12">
                  <c:v>45017</c:v>
                </c:pt>
                <c:pt idx="13">
                  <c:v>45047</c:v>
                </c:pt>
                <c:pt idx="14">
                  <c:v>45078</c:v>
                </c:pt>
                <c:pt idx="15">
                  <c:v>45108</c:v>
                </c:pt>
                <c:pt idx="16">
                  <c:v>45139</c:v>
                </c:pt>
                <c:pt idx="17">
                  <c:v>45170</c:v>
                </c:pt>
                <c:pt idx="18">
                  <c:v>45200</c:v>
                </c:pt>
                <c:pt idx="19">
                  <c:v>45231</c:v>
                </c:pt>
                <c:pt idx="20">
                  <c:v>45261</c:v>
                </c:pt>
                <c:pt idx="21">
                  <c:v>45292</c:v>
                </c:pt>
                <c:pt idx="22">
                  <c:v>45323</c:v>
                </c:pt>
                <c:pt idx="23">
                  <c:v>45352</c:v>
                </c:pt>
                <c:pt idx="24">
                  <c:v>45383</c:v>
                </c:pt>
                <c:pt idx="25">
                  <c:v>45413</c:v>
                </c:pt>
                <c:pt idx="26">
                  <c:v>45444</c:v>
                </c:pt>
                <c:pt idx="27">
                  <c:v>45474</c:v>
                </c:pt>
                <c:pt idx="28">
                  <c:v>45505</c:v>
                </c:pt>
                <c:pt idx="29">
                  <c:v>45536</c:v>
                </c:pt>
                <c:pt idx="30">
                  <c:v>45566</c:v>
                </c:pt>
                <c:pt idx="31">
                  <c:v>45597</c:v>
                </c:pt>
                <c:pt idx="32">
                  <c:v>45627</c:v>
                </c:pt>
                <c:pt idx="33">
                  <c:v>45658</c:v>
                </c:pt>
                <c:pt idx="34">
                  <c:v>45689</c:v>
                </c:pt>
                <c:pt idx="35">
                  <c:v>45717</c:v>
                </c:pt>
                <c:pt idx="36">
                  <c:v>45748</c:v>
                </c:pt>
                <c:pt idx="37">
                  <c:v>45778</c:v>
                </c:pt>
                <c:pt idx="38">
                  <c:v>45809</c:v>
                </c:pt>
                <c:pt idx="39">
                  <c:v>45839</c:v>
                </c:pt>
                <c:pt idx="40">
                  <c:v>45870</c:v>
                </c:pt>
                <c:pt idx="41">
                  <c:v>45901</c:v>
                </c:pt>
                <c:pt idx="42">
                  <c:v>45931</c:v>
                </c:pt>
                <c:pt idx="43">
                  <c:v>45962</c:v>
                </c:pt>
                <c:pt idx="44">
                  <c:v>45992</c:v>
                </c:pt>
                <c:pt idx="45">
                  <c:v>46023</c:v>
                </c:pt>
                <c:pt idx="46">
                  <c:v>46054</c:v>
                </c:pt>
                <c:pt idx="47">
                  <c:v>46082</c:v>
                </c:pt>
                <c:pt idx="48">
                  <c:v>46113</c:v>
                </c:pt>
                <c:pt idx="49">
                  <c:v>46143</c:v>
                </c:pt>
                <c:pt idx="50">
                  <c:v>46174</c:v>
                </c:pt>
                <c:pt idx="51">
                  <c:v>46204</c:v>
                </c:pt>
                <c:pt idx="52">
                  <c:v>46235</c:v>
                </c:pt>
                <c:pt idx="53">
                  <c:v>46266</c:v>
                </c:pt>
                <c:pt idx="54">
                  <c:v>46296</c:v>
                </c:pt>
                <c:pt idx="55">
                  <c:v>46327</c:v>
                </c:pt>
                <c:pt idx="56">
                  <c:v>46357</c:v>
                </c:pt>
                <c:pt idx="57">
                  <c:v>46388</c:v>
                </c:pt>
                <c:pt idx="58">
                  <c:v>46419</c:v>
                </c:pt>
                <c:pt idx="59">
                  <c:v>46447</c:v>
                </c:pt>
              </c:numCache>
            </c:numRef>
          </c:cat>
          <c:val>
            <c:numRef>
              <c:f>'5-Year Monthly P&amp;L'!$D$97:$BK$97</c:f>
              <c:numCache>
                <c:formatCode>_("$"* #,##0_);_("$"* \(#,##0\);_("$"* "-"_);_(@_)</c:formatCode>
                <c:ptCount val="60"/>
                <c:pt idx="0">
                  <c:v>1406622.6810357715</c:v>
                </c:pt>
                <c:pt idx="1">
                  <c:v>1269812.2626989507</c:v>
                </c:pt>
                <c:pt idx="2">
                  <c:v>1135370.8979669733</c:v>
                </c:pt>
                <c:pt idx="3">
                  <c:v>1003617.4979020293</c:v>
                </c:pt>
                <c:pt idx="4">
                  <c:v>874916.53228947939</c:v>
                </c:pt>
                <c:pt idx="5">
                  <c:v>749632.470914684</c:v>
                </c:pt>
                <c:pt idx="6">
                  <c:v>628220.9010093438</c:v>
                </c:pt>
                <c:pt idx="7">
                  <c:v>511182.96852832939</c:v>
                </c:pt>
                <c:pt idx="8">
                  <c:v>399088.15751126653</c:v>
                </c:pt>
                <c:pt idx="9">
                  <c:v>292574.29008253611</c:v>
                </c:pt>
                <c:pt idx="10">
                  <c:v>192370.30581285909</c:v>
                </c:pt>
                <c:pt idx="11">
                  <c:v>99319.041080881565</c:v>
                </c:pt>
                <c:pt idx="12">
                  <c:v>9743989.6799474414</c:v>
                </c:pt>
                <c:pt idx="13">
                  <c:v>9396559.8100483771</c:v>
                </c:pt>
                <c:pt idx="14">
                  <c:v>9057822.0224774368</c:v>
                </c:pt>
                <c:pt idx="15">
                  <c:v>8728648.1674377471</c:v>
                </c:pt>
                <c:pt idx="16">
                  <c:v>8410015.773944933</c:v>
                </c:pt>
                <c:pt idx="17">
                  <c:v>8102981.6301239934</c:v>
                </c:pt>
                <c:pt idx="18">
                  <c:v>7808681.7832093034</c:v>
                </c:pt>
                <c:pt idx="19">
                  <c:v>7528410.7986539882</c:v>
                </c:pt>
                <c:pt idx="20">
                  <c:v>7263542.5010205479</c:v>
                </c:pt>
                <c:pt idx="21">
                  <c:v>7015635.6527933581</c:v>
                </c:pt>
                <c:pt idx="22">
                  <c:v>6786381.1149724182</c:v>
                </c:pt>
                <c:pt idx="23">
                  <c:v>6577654.6864796029</c:v>
                </c:pt>
                <c:pt idx="24">
                  <c:v>6115504.0577981658</c:v>
                </c:pt>
                <c:pt idx="25">
                  <c:v>5698650.0714537604</c:v>
                </c:pt>
                <c:pt idx="26">
                  <c:v>5332133.7818846675</c:v>
                </c:pt>
                <c:pt idx="27">
                  <c:v>5021520.7463030918</c:v>
                </c:pt>
                <c:pt idx="28">
                  <c:v>4773017.5808671471</c:v>
                </c:pt>
                <c:pt idx="29">
                  <c:v>4593442.8216378596</c:v>
                </c:pt>
                <c:pt idx="30">
                  <c:v>4490460.0369231356</c:v>
                </c:pt>
                <c:pt idx="31">
                  <c:v>4472548.6882347642</c:v>
                </c:pt>
                <c:pt idx="32">
                  <c:v>4549076.9778959071</c:v>
                </c:pt>
                <c:pt idx="33">
                  <c:v>4730447.544256079</c:v>
                </c:pt>
                <c:pt idx="34">
                  <c:v>5028243.1569061261</c:v>
                </c:pt>
                <c:pt idx="35">
                  <c:v>5455270.4252427202</c:v>
                </c:pt>
                <c:pt idx="36">
                  <c:v>5446635.6671210015</c:v>
                </c:pt>
                <c:pt idx="37">
                  <c:v>5512515.5151099507</c:v>
                </c:pt>
                <c:pt idx="38">
                  <c:v>5656500.4869788541</c:v>
                </c:pt>
                <c:pt idx="39">
                  <c:v>5882521.9724371172</c:v>
                </c:pt>
                <c:pt idx="40">
                  <c:v>6194534.085990156</c:v>
                </c:pt>
                <c:pt idx="41">
                  <c:v>6596846.9639475131</c:v>
                </c:pt>
                <c:pt idx="42">
                  <c:v>7093952.5409867959</c:v>
                </c:pt>
                <c:pt idx="43">
                  <c:v>7690342.7517856127</c:v>
                </c:pt>
                <c:pt idx="44">
                  <c:v>8391009.4765337501</c:v>
                </c:pt>
                <c:pt idx="45">
                  <c:v>9201012.769809017</c:v>
                </c:pt>
                <c:pt idx="46">
                  <c:v>10125814.157585371</c:v>
                </c:pt>
                <c:pt idx="47">
                  <c:v>11171163.013252867</c:v>
                </c:pt>
                <c:pt idx="48">
                  <c:v>11533644.875998432</c:v>
                </c:pt>
                <c:pt idx="49">
                  <c:v>12091931.483112652</c:v>
                </c:pt>
                <c:pt idx="50">
                  <c:v>12859832.471348362</c:v>
                </c:pt>
                <c:pt idx="51">
                  <c:v>13852036.828635899</c:v>
                </c:pt>
                <c:pt idx="52">
                  <c:v>15084418.755362241</c:v>
                </c:pt>
                <c:pt idx="53">
                  <c:v>16573892.380263416</c:v>
                </c:pt>
                <c:pt idx="54">
                  <c:v>18338595.277191982</c:v>
                </c:pt>
                <c:pt idx="55">
                  <c:v>20397980.223500766</c:v>
                </c:pt>
                <c:pt idx="56">
                  <c:v>22772991.070278369</c:v>
                </c:pt>
                <c:pt idx="57">
                  <c:v>25486039.802753221</c:v>
                </c:pt>
                <c:pt idx="58">
                  <c:v>28561159.470933165</c:v>
                </c:pt>
                <c:pt idx="59">
                  <c:v>32024034.775733352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F-4F7C-9995-54B2639801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165925488"/>
        <c:axId val="165918944"/>
      </c:barChart>
      <c:dateAx>
        <c:axId val="1659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18560"/>
        <c:crosses val="autoZero"/>
        <c:auto val="1"/>
        <c:lblOffset val="100"/>
        <c:baseTimeUnit val="months"/>
      </c:dateAx>
      <c:valAx>
        <c:axId val="1659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Financing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18176"/>
        <c:crosses val="autoZero"/>
        <c:crossBetween val="between"/>
      </c:valAx>
      <c:valAx>
        <c:axId val="165918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Ending</a:t>
                </a:r>
                <a:r>
                  <a:rPr lang="en-US" baseline="0"/>
                  <a:t> Bank Balance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25488"/>
        <c:crosses val="max"/>
        <c:crossBetween val="between"/>
      </c:valAx>
      <c:dateAx>
        <c:axId val="165925488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165918944"/>
        <c:crosses val="autoZero"/>
        <c:auto val="1"/>
        <c:lblOffset val="100"/>
        <c:baseTimeUnit val="months"/>
        <c:majorUnit val="1"/>
        <c:minorUnit val="1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Annual</a:t>
            </a:r>
            <a:r>
              <a:rPr lang="en-US" baseline="0"/>
              <a:t> Subscriber Summary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'5-Year Annual P&amp;L'!$B$57</c:f>
              <c:strCache>
                <c:ptCount val="1"/>
                <c:pt idx="0">
                  <c:v>Added Subs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'5-Year Annual P&amp;L'!$C$2:$G$2</c:f>
              <c:numCache>
                <c:formatCode>"FY"\ yyyy</c:formatCode>
                <c:ptCount val="5"/>
                <c:pt idx="0">
                  <c:v>44652</c:v>
                </c:pt>
                <c:pt idx="1">
                  <c:v>45017</c:v>
                </c:pt>
                <c:pt idx="2">
                  <c:v>45383</c:v>
                </c:pt>
                <c:pt idx="3">
                  <c:v>45748</c:v>
                </c:pt>
                <c:pt idx="4">
                  <c:v>46113</c:v>
                </c:pt>
              </c:numCache>
            </c:numRef>
          </c:cat>
          <c:val>
            <c:numRef>
              <c:f>'5-Year Annual P&amp;L'!$C$57:$G$57</c:f>
              <c:numCache>
                <c:formatCode>#,##0</c:formatCode>
                <c:ptCount val="5"/>
                <c:pt idx="0">
                  <c:v>3219</c:v>
                </c:pt>
                <c:pt idx="1">
                  <c:v>8731</c:v>
                </c:pt>
                <c:pt idx="2">
                  <c:v>36013</c:v>
                </c:pt>
                <c:pt idx="3">
                  <c:v>50538</c:v>
                </c:pt>
                <c:pt idx="4">
                  <c:v>106277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B-47D9-86F9-C04B639F9AB7}"/>
            </c:ext>
          </c:extLst>
        </c:ser>
        <c:ser>
          <c:idx val="1"/>
          <c:order val="1"/>
          <c:tx>
            <c:strRef>
              <c:f>'5-Year Annual P&amp;L'!$B$58</c:f>
              <c:strCache>
                <c:ptCount val="1"/>
                <c:pt idx="0">
                  <c:v>Lost Subs (churn)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'5-Year Annual P&amp;L'!$C$2:$G$2</c:f>
              <c:numCache>
                <c:formatCode>"FY"\ yyyy</c:formatCode>
                <c:ptCount val="5"/>
                <c:pt idx="0">
                  <c:v>44652</c:v>
                </c:pt>
                <c:pt idx="1">
                  <c:v>45017</c:v>
                </c:pt>
                <c:pt idx="2">
                  <c:v>45383</c:v>
                </c:pt>
                <c:pt idx="3">
                  <c:v>45748</c:v>
                </c:pt>
                <c:pt idx="4">
                  <c:v>46113</c:v>
                </c:pt>
              </c:numCache>
            </c:numRef>
          </c:cat>
          <c:val>
            <c:numRef>
              <c:f>'5-Year Annual P&amp;L'!$C$58:$G$58</c:f>
              <c:numCache>
                <c:formatCode>#,##0</c:formatCode>
                <c:ptCount val="5"/>
                <c:pt idx="0">
                  <c:v>1124</c:v>
                </c:pt>
                <c:pt idx="1">
                  <c:v>2910</c:v>
                </c:pt>
                <c:pt idx="2">
                  <c:v>14877</c:v>
                </c:pt>
                <c:pt idx="3">
                  <c:v>25662</c:v>
                </c:pt>
                <c:pt idx="4">
                  <c:v>32692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B-47D9-86F9-C04B639F9A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165963784"/>
        <c:axId val="122579296"/>
      </c:barChart>
      <c:dateAx>
        <c:axId val="16596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FY&quot;\ 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9296"/>
        <c:crosses val="autoZero"/>
        <c:auto val="1"/>
        <c:lblOffset val="100"/>
        <c:baseTimeUnit val="years"/>
        <c:majorUnit val="1"/>
        <c:majorTimeUnit val="years"/>
      </c:dateAx>
      <c:valAx>
        <c:axId val="1225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Ending</a:t>
                </a:r>
                <a:r>
                  <a:rPr lang="en-US" baseline="0"/>
                  <a:t> Balance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37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Ending MRR by Pricing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'5-Year Annual P&amp;L'!$B$13</c:f>
              <c:strCache>
                <c:ptCount val="1"/>
                <c:pt idx="0">
                  <c:v>Ending MRR (1)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'5-Year Annual P&amp;L'!$C$2:$G$2</c:f>
              <c:numCache>
                <c:formatCode>"FY"\ yyyy</c:formatCode>
                <c:ptCount val="5"/>
                <c:pt idx="0">
                  <c:v>44652</c:v>
                </c:pt>
                <c:pt idx="1">
                  <c:v>45017</c:v>
                </c:pt>
                <c:pt idx="2">
                  <c:v>45383</c:v>
                </c:pt>
                <c:pt idx="3">
                  <c:v>45748</c:v>
                </c:pt>
                <c:pt idx="4">
                  <c:v>46113</c:v>
                </c:pt>
              </c:numCache>
            </c:numRef>
          </c:cat>
          <c:val>
            <c:numRef>
              <c:f>'5-Year Annual P&amp;L'!$C$13:$G$13</c:f>
              <c:numCache>
                <c:formatCode>_("$"* #,##0_);_("$"* \(#,##0\);_("$"*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-4220</c:v>
                </c:pt>
                <c:pt idx="3">
                  <c:v>11900</c:v>
                </c:pt>
                <c:pt idx="4">
                  <c:v>118480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8-4360-8031-6CBE79682AA4}"/>
            </c:ext>
          </c:extLst>
        </c:ser>
        <c:ser>
          <c:idx val="1"/>
          <c:order val="1"/>
          <c:tx>
            <c:strRef>
              <c:f>'5-Year Annual P&amp;L'!$B$26</c:f>
              <c:strCache>
                <c:ptCount val="1"/>
                <c:pt idx="0">
                  <c:v>Ending MRR (2)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'5-Year Annual P&amp;L'!$C$2:$G$2</c:f>
              <c:numCache>
                <c:formatCode>"FY"\ yyyy</c:formatCode>
                <c:ptCount val="5"/>
                <c:pt idx="0">
                  <c:v>44652</c:v>
                </c:pt>
                <c:pt idx="1">
                  <c:v>45017</c:v>
                </c:pt>
                <c:pt idx="2">
                  <c:v>45383</c:v>
                </c:pt>
                <c:pt idx="3">
                  <c:v>45748</c:v>
                </c:pt>
                <c:pt idx="4">
                  <c:v>46113</c:v>
                </c:pt>
              </c:numCache>
            </c:numRef>
          </c:cat>
          <c:val>
            <c:numRef>
              <c:f>'5-Year Annual P&amp;L'!$C$26:$G$26</c:f>
              <c:numCache>
                <c:formatCode>_("$"* #,##0_);_("$"* \(#,##0\);_("$"* "-"_);_(@_)</c:formatCode>
                <c:ptCount val="5"/>
                <c:pt idx="0">
                  <c:v>340440</c:v>
                </c:pt>
                <c:pt idx="1">
                  <c:v>573280</c:v>
                </c:pt>
                <c:pt idx="2">
                  <c:v>1854100</c:v>
                </c:pt>
                <c:pt idx="3">
                  <c:v>3281800</c:v>
                </c:pt>
                <c:pt idx="4">
                  <c:v>7315840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8-4360-8031-6CBE79682AA4}"/>
            </c:ext>
          </c:extLst>
        </c:ser>
        <c:ser>
          <c:idx val="2"/>
          <c:order val="2"/>
          <c:tx>
            <c:strRef>
              <c:f>'5-Year Annual P&amp;L'!$B$39</c:f>
              <c:strCache>
                <c:ptCount val="1"/>
                <c:pt idx="0">
                  <c:v>Ending MRR (3)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'5-Year Annual P&amp;L'!$C$2:$G$2</c:f>
              <c:numCache>
                <c:formatCode>"FY"\ yyyy</c:formatCode>
                <c:ptCount val="5"/>
                <c:pt idx="0">
                  <c:v>44652</c:v>
                </c:pt>
                <c:pt idx="1">
                  <c:v>45017</c:v>
                </c:pt>
                <c:pt idx="2">
                  <c:v>45383</c:v>
                </c:pt>
                <c:pt idx="3">
                  <c:v>45748</c:v>
                </c:pt>
                <c:pt idx="4">
                  <c:v>46113</c:v>
                </c:pt>
              </c:numCache>
            </c:numRef>
          </c:cat>
          <c:val>
            <c:numRef>
              <c:f>'5-Year Annual P&amp;L'!$C$39:$G$39</c:f>
              <c:numCache>
                <c:formatCode>_("$"* #,##0_);_("$"* \(#,##0\);_("$"*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41250</c:v>
                </c:pt>
                <c:pt idx="4">
                  <c:v>194550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08-4360-8031-6CBE79682AA4}"/>
            </c:ext>
          </c:extLst>
        </c:ser>
        <c:ser>
          <c:idx val="3"/>
          <c:order val="3"/>
          <c:tx>
            <c:strRef>
              <c:f>'5-Year Annual P&amp;L'!$B$52</c:f>
              <c:strCache>
                <c:ptCount val="1"/>
                <c:pt idx="0">
                  <c:v>Ending MRR (4)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'5-Year Annual P&amp;L'!$C$2:$G$2</c:f>
              <c:numCache>
                <c:formatCode>"FY"\ yyyy</c:formatCode>
                <c:ptCount val="5"/>
                <c:pt idx="0">
                  <c:v>44652</c:v>
                </c:pt>
                <c:pt idx="1">
                  <c:v>45017</c:v>
                </c:pt>
                <c:pt idx="2">
                  <c:v>45383</c:v>
                </c:pt>
                <c:pt idx="3">
                  <c:v>45748</c:v>
                </c:pt>
                <c:pt idx="4">
                  <c:v>46113</c:v>
                </c:pt>
              </c:numCache>
            </c:numRef>
          </c:cat>
          <c:val>
            <c:numRef>
              <c:f>'5-Year Annual P&amp;L'!$C$52:$G$52</c:f>
              <c:numCache>
                <c:formatCode>_("$"* #,##0_);_("$"* \(#,##0\);_("$"*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08-4360-8031-6CBE79682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122573024"/>
        <c:axId val="122573416"/>
      </c:barChart>
      <c:dateAx>
        <c:axId val="12257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FY&quot;\ 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3416"/>
        <c:crosses val="autoZero"/>
        <c:auto val="1"/>
        <c:lblOffset val="100"/>
        <c:baseTimeUnit val="years"/>
      </c:dateAx>
      <c:valAx>
        <c:axId val="12257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30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Annual Revenue per Sales</a:t>
            </a:r>
            <a:r>
              <a:rPr lang="en-US" baseline="0"/>
              <a:t> &amp; Marketing Costs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Visualize!$A$119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Visualize!$B$117:$F$117</c:f>
              <c:numCache>
                <c:formatCode>[$-409]d\-mmm\-yy;@</c:formatCode>
                <c:ptCount val="5"/>
                <c:pt idx="0">
                  <c:v>44652</c:v>
                </c:pt>
                <c:pt idx="1">
                  <c:v>45017</c:v>
                </c:pt>
                <c:pt idx="2">
                  <c:v>45383</c:v>
                </c:pt>
                <c:pt idx="3">
                  <c:v>45748</c:v>
                </c:pt>
                <c:pt idx="4">
                  <c:v>46113</c:v>
                </c:pt>
              </c:numCache>
            </c:numRef>
          </c:cat>
          <c:val>
            <c:numRef>
              <c:f>Visualize!$B$119:$F$119</c:f>
              <c:numCache>
                <c:formatCode>_("$"* #,##0_);_("$"* \(#,##0\);_("$"* "-"_);_(@_)</c:formatCode>
                <c:ptCount val="5"/>
                <c:pt idx="0">
                  <c:v>726800</c:v>
                </c:pt>
                <c:pt idx="1">
                  <c:v>2560000</c:v>
                </c:pt>
                <c:pt idx="2">
                  <c:v>10843840</c:v>
                </c:pt>
                <c:pt idx="3">
                  <c:v>28225390</c:v>
                </c:pt>
                <c:pt idx="4">
                  <c:v>61693530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E1-48FD-A588-69C13C2C91BA}"/>
            </c:ext>
          </c:extLst>
        </c:ser>
        <c:ser>
          <c:idx val="1"/>
          <c:order val="1"/>
          <c:tx>
            <c:strRef>
              <c:f>Visualize!$A$123</c:f>
              <c:strCache>
                <c:ptCount val="1"/>
                <c:pt idx="0">
                  <c:v>Total COA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Visualize!$B$117:$F$117</c:f>
              <c:numCache>
                <c:formatCode>[$-409]d\-mmm\-yy;@</c:formatCode>
                <c:ptCount val="5"/>
                <c:pt idx="0">
                  <c:v>44652</c:v>
                </c:pt>
                <c:pt idx="1">
                  <c:v>45017</c:v>
                </c:pt>
                <c:pt idx="2">
                  <c:v>45383</c:v>
                </c:pt>
                <c:pt idx="3">
                  <c:v>45748</c:v>
                </c:pt>
                <c:pt idx="4">
                  <c:v>46113</c:v>
                </c:pt>
              </c:numCache>
            </c:numRef>
          </c:cat>
          <c:val>
            <c:numRef>
              <c:f>Visualize!$B$123:$F$123</c:f>
              <c:numCache>
                <c:formatCode>_("$"* #,##0_);_("$"* \(#,##0\);_("$"* "-"_);_(@_)</c:formatCode>
                <c:ptCount val="5"/>
                <c:pt idx="0">
                  <c:v>191351.87999999998</c:v>
                </c:pt>
                <c:pt idx="1">
                  <c:v>765407.5199999999</c:v>
                </c:pt>
                <c:pt idx="2">
                  <c:v>1722166.9199999997</c:v>
                </c:pt>
                <c:pt idx="3">
                  <c:v>2615142.3599999994</c:v>
                </c:pt>
                <c:pt idx="4">
                  <c:v>3189198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E1-48FD-A588-69C13C2C9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65946568"/>
        <c:axId val="165947744"/>
      </c:barChart>
      <c:lineChart>
        <c:grouping val="standard"/>
        <c:varyColors val="0"/>
        <c:ser>
          <c:idx val="2"/>
          <c:order val="2"/>
          <c:tx>
            <c:strRef>
              <c:f>Visualize!$A$126</c:f>
              <c:strCache>
                <c:ptCount val="1"/>
                <c:pt idx="0">
                  <c:v>V/COA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Visualize!$B$117:$F$117</c:f>
              <c:numCache>
                <c:formatCode>[$-409]d\-mmm\-yy;@</c:formatCode>
                <c:ptCount val="5"/>
                <c:pt idx="0">
                  <c:v>44652</c:v>
                </c:pt>
                <c:pt idx="1">
                  <c:v>45017</c:v>
                </c:pt>
                <c:pt idx="2">
                  <c:v>45383</c:v>
                </c:pt>
                <c:pt idx="3">
                  <c:v>45748</c:v>
                </c:pt>
                <c:pt idx="4">
                  <c:v>46113</c:v>
                </c:pt>
              </c:numCache>
            </c:numRef>
          </c:cat>
          <c:val>
            <c:numRef>
              <c:f>Visualize!$B$126:$F$126</c:f>
              <c:numCache>
                <c:formatCode>_("$"* #,##0.00_);_("$"* \(#,##0.00\);_("$"* "-"??_);_(@_)</c:formatCode>
                <c:ptCount val="5"/>
                <c:pt idx="0">
                  <c:v>3.7982380941331755</c:v>
                </c:pt>
                <c:pt idx="1">
                  <c:v>3.3446235281304793</c:v>
                </c:pt>
                <c:pt idx="2">
                  <c:v>6.2966254165420867</c:v>
                </c:pt>
                <c:pt idx="3">
                  <c:v>10.79306061181312</c:v>
                </c:pt>
                <c:pt idx="4">
                  <c:v>19.344527997320956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E1-48FD-A588-69C13C2C9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40688"/>
        <c:axId val="165943824"/>
      </c:lineChart>
      <c:dateAx>
        <c:axId val="16594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47744"/>
        <c:crosses val="autoZero"/>
        <c:auto val="1"/>
        <c:lblOffset val="100"/>
        <c:baseTimeUnit val="years"/>
      </c:dateAx>
      <c:valAx>
        <c:axId val="1659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46568"/>
        <c:crosses val="autoZero"/>
        <c:crossBetween val="between"/>
      </c:valAx>
      <c:valAx>
        <c:axId val="165943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$'s</a:t>
                </a:r>
                <a:r>
                  <a:rPr lang="en-US" baseline="0"/>
                  <a:t> Earned per $1 Spent in S&amp;M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40688"/>
        <c:crosses val="max"/>
        <c:crossBetween val="between"/>
      </c:valAx>
      <c:dateAx>
        <c:axId val="165940688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165943824"/>
        <c:crosses val="autoZero"/>
        <c:auto val="1"/>
        <c:lblOffset val="100"/>
        <c:baseTimeUnit val="year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CAC 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'5-Year Monthly P&amp;L'!$C$99</c:f>
              <c:strCache>
                <c:ptCount val="1"/>
                <c:pt idx="0">
                  <c:v>CAC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'5-Year Monthly P&amp;L'!$D$2:$BK$2</c:f>
              <c:numCache>
                <c:formatCode>[$-409]mmm\-yy;@</c:formatCode>
                <c:ptCount val="60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  <c:pt idx="6">
                  <c:v>44835</c:v>
                </c:pt>
                <c:pt idx="7">
                  <c:v>44866</c:v>
                </c:pt>
                <c:pt idx="8">
                  <c:v>44896</c:v>
                </c:pt>
                <c:pt idx="9">
                  <c:v>44927</c:v>
                </c:pt>
                <c:pt idx="10">
                  <c:v>44958</c:v>
                </c:pt>
                <c:pt idx="11">
                  <c:v>44986</c:v>
                </c:pt>
                <c:pt idx="12">
                  <c:v>45017</c:v>
                </c:pt>
                <c:pt idx="13">
                  <c:v>45047</c:v>
                </c:pt>
                <c:pt idx="14">
                  <c:v>45078</c:v>
                </c:pt>
                <c:pt idx="15">
                  <c:v>45108</c:v>
                </c:pt>
                <c:pt idx="16">
                  <c:v>45139</c:v>
                </c:pt>
                <c:pt idx="17">
                  <c:v>45170</c:v>
                </c:pt>
                <c:pt idx="18">
                  <c:v>45200</c:v>
                </c:pt>
                <c:pt idx="19">
                  <c:v>45231</c:v>
                </c:pt>
                <c:pt idx="20">
                  <c:v>45261</c:v>
                </c:pt>
                <c:pt idx="21">
                  <c:v>45292</c:v>
                </c:pt>
                <c:pt idx="22">
                  <c:v>45323</c:v>
                </c:pt>
                <c:pt idx="23">
                  <c:v>45352</c:v>
                </c:pt>
                <c:pt idx="24">
                  <c:v>45383</c:v>
                </c:pt>
                <c:pt idx="25">
                  <c:v>45413</c:v>
                </c:pt>
                <c:pt idx="26">
                  <c:v>45444</c:v>
                </c:pt>
                <c:pt idx="27">
                  <c:v>45474</c:v>
                </c:pt>
                <c:pt idx="28">
                  <c:v>45505</c:v>
                </c:pt>
                <c:pt idx="29">
                  <c:v>45536</c:v>
                </c:pt>
                <c:pt idx="30">
                  <c:v>45566</c:v>
                </c:pt>
                <c:pt idx="31">
                  <c:v>45597</c:v>
                </c:pt>
                <c:pt idx="32">
                  <c:v>45627</c:v>
                </c:pt>
                <c:pt idx="33">
                  <c:v>45658</c:v>
                </c:pt>
                <c:pt idx="34">
                  <c:v>45689</c:v>
                </c:pt>
                <c:pt idx="35">
                  <c:v>45717</c:v>
                </c:pt>
                <c:pt idx="36">
                  <c:v>45748</c:v>
                </c:pt>
                <c:pt idx="37">
                  <c:v>45778</c:v>
                </c:pt>
                <c:pt idx="38">
                  <c:v>45809</c:v>
                </c:pt>
                <c:pt idx="39">
                  <c:v>45839</c:v>
                </c:pt>
                <c:pt idx="40">
                  <c:v>45870</c:v>
                </c:pt>
                <c:pt idx="41">
                  <c:v>45901</c:v>
                </c:pt>
                <c:pt idx="42">
                  <c:v>45931</c:v>
                </c:pt>
                <c:pt idx="43">
                  <c:v>45962</c:v>
                </c:pt>
                <c:pt idx="44">
                  <c:v>45992</c:v>
                </c:pt>
                <c:pt idx="45">
                  <c:v>46023</c:v>
                </c:pt>
                <c:pt idx="46">
                  <c:v>46054</c:v>
                </c:pt>
                <c:pt idx="47">
                  <c:v>46082</c:v>
                </c:pt>
                <c:pt idx="48">
                  <c:v>46113</c:v>
                </c:pt>
                <c:pt idx="49">
                  <c:v>46143</c:v>
                </c:pt>
                <c:pt idx="50">
                  <c:v>46174</c:v>
                </c:pt>
                <c:pt idx="51">
                  <c:v>46204</c:v>
                </c:pt>
                <c:pt idx="52">
                  <c:v>46235</c:v>
                </c:pt>
                <c:pt idx="53">
                  <c:v>46266</c:v>
                </c:pt>
                <c:pt idx="54">
                  <c:v>46296</c:v>
                </c:pt>
                <c:pt idx="55">
                  <c:v>46327</c:v>
                </c:pt>
                <c:pt idx="56">
                  <c:v>46357</c:v>
                </c:pt>
                <c:pt idx="57">
                  <c:v>46388</c:v>
                </c:pt>
                <c:pt idx="58">
                  <c:v>46419</c:v>
                </c:pt>
                <c:pt idx="59">
                  <c:v>46447</c:v>
                </c:pt>
              </c:numCache>
            </c:numRef>
          </c:cat>
          <c:val>
            <c:numRef>
              <c:f>'5-Year Monthly P&amp;L'!$D$99:$BK$99</c:f>
              <c:numCache>
                <c:formatCode>_("$"* #,##0.00_);_("$"* \(#,##0.00\);_("$"* "-"??_);_(@_)</c:formatCode>
                <c:ptCount val="60"/>
                <c:pt idx="0">
                  <c:v>127.56792</c:v>
                </c:pt>
                <c:pt idx="1">
                  <c:v>112.29570422535211</c:v>
                </c:pt>
                <c:pt idx="2">
                  <c:v>99.662437499999996</c:v>
                </c:pt>
                <c:pt idx="3">
                  <c:v>88.099392265193373</c:v>
                </c:pt>
                <c:pt idx="4">
                  <c:v>77.785317073170731</c:v>
                </c:pt>
                <c:pt idx="5">
                  <c:v>69.030259740259737</c:v>
                </c:pt>
                <c:pt idx="6">
                  <c:v>61.095747126436784</c:v>
                </c:pt>
                <c:pt idx="7">
                  <c:v>54.054203389830505</c:v>
                </c:pt>
                <c:pt idx="8">
                  <c:v>47.74248502994012</c:v>
                </c:pt>
                <c:pt idx="9">
                  <c:v>42.297055702917774</c:v>
                </c:pt>
                <c:pt idx="10">
                  <c:v>37.431901408450706</c:v>
                </c:pt>
                <c:pt idx="11">
                  <c:v>33.08296680497925</c:v>
                </c:pt>
                <c:pt idx="12">
                  <c:v>156.33323529411766</c:v>
                </c:pt>
                <c:pt idx="13">
                  <c:v>142.05781737193763</c:v>
                </c:pt>
                <c:pt idx="14">
                  <c:v>129.11732793522268</c:v>
                </c:pt>
                <c:pt idx="15">
                  <c:v>117.46585635359116</c:v>
                </c:pt>
                <c:pt idx="16">
                  <c:v>106.66214046822742</c:v>
                </c:pt>
                <c:pt idx="17">
                  <c:v>96.936109422492393</c:v>
                </c:pt>
                <c:pt idx="18">
                  <c:v>88.221244813278005</c:v>
                </c:pt>
                <c:pt idx="19">
                  <c:v>80.13060301507538</c:v>
                </c:pt>
                <c:pt idx="20">
                  <c:v>72.895954285714282</c:v>
                </c:pt>
                <c:pt idx="21">
                  <c:v>66.234641744548284</c:v>
                </c:pt>
                <c:pt idx="22">
                  <c:v>60.230368271954674</c:v>
                </c:pt>
                <c:pt idx="23">
                  <c:v>54.750180257510728</c:v>
                </c:pt>
                <c:pt idx="24">
                  <c:v>87.615329670329672</c:v>
                </c:pt>
                <c:pt idx="25">
                  <c:v>79.509091412742379</c:v>
                </c:pt>
                <c:pt idx="26">
                  <c:v>72.081320944249129</c:v>
                </c:pt>
                <c:pt idx="27">
                  <c:v>65.292952684258424</c:v>
                </c:pt>
                <c:pt idx="28">
                  <c:v>59.10787067545305</c:v>
                </c:pt>
                <c:pt idx="29">
                  <c:v>53.510033557046981</c:v>
                </c:pt>
                <c:pt idx="30">
                  <c:v>48.402667790893759</c:v>
                </c:pt>
                <c:pt idx="31">
                  <c:v>43.754240853658537</c:v>
                </c:pt>
                <c:pt idx="32">
                  <c:v>39.535512396694216</c:v>
                </c:pt>
                <c:pt idx="33">
                  <c:v>35.717747635639626</c:v>
                </c:pt>
                <c:pt idx="34">
                  <c:v>32.250316853932588</c:v>
                </c:pt>
                <c:pt idx="35">
                  <c:v>29.122140827922077</c:v>
                </c:pt>
                <c:pt idx="36">
                  <c:v>68.574112649465079</c:v>
                </c:pt>
                <c:pt idx="37">
                  <c:v>65.30672160623314</c:v>
                </c:pt>
                <c:pt idx="38">
                  <c:v>62.211969740222663</c:v>
                </c:pt>
                <c:pt idx="39">
                  <c:v>59.251911364872214</c:v>
                </c:pt>
                <c:pt idx="40">
                  <c:v>56.45816839378238</c:v>
                </c:pt>
                <c:pt idx="41">
                  <c:v>53.782954096742351</c:v>
                </c:pt>
                <c:pt idx="42">
                  <c:v>51.217045828437129</c:v>
                </c:pt>
                <c:pt idx="43">
                  <c:v>48.797252575011193</c:v>
                </c:pt>
                <c:pt idx="44">
                  <c:v>46.466637526652448</c:v>
                </c:pt>
                <c:pt idx="45">
                  <c:v>44.267424334755233</c:v>
                </c:pt>
                <c:pt idx="46">
                  <c:v>42.160675178951443</c:v>
                </c:pt>
                <c:pt idx="47">
                  <c:v>40.15635341809471</c:v>
                </c:pt>
                <c:pt idx="48">
                  <c:v>45.695753094910593</c:v>
                </c:pt>
                <c:pt idx="49">
                  <c:v>42.590785256410257</c:v>
                </c:pt>
                <c:pt idx="50">
                  <c:v>39.690337514934292</c:v>
                </c:pt>
                <c:pt idx="51">
                  <c:v>36.983927080434178</c:v>
                </c:pt>
                <c:pt idx="52">
                  <c:v>34.44802333117304</c:v>
                </c:pt>
                <c:pt idx="53">
                  <c:v>32.089652257908718</c:v>
                </c:pt>
                <c:pt idx="54">
                  <c:v>29.881549359118505</c:v>
                </c:pt>
                <c:pt idx="55">
                  <c:v>27.820213545483096</c:v>
                </c:pt>
                <c:pt idx="56">
                  <c:v>25.895595829679429</c:v>
                </c:pt>
                <c:pt idx="57">
                  <c:v>24.094877606527653</c:v>
                </c:pt>
                <c:pt idx="58">
                  <c:v>22.416202766531715</c:v>
                </c:pt>
                <c:pt idx="59">
                  <c:v>20.850972854228779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37-944C-A7EC-B3040C3A7E39}"/>
            </c:ext>
          </c:extLst>
        </c:ser>
        <c:ser>
          <c:idx val="0"/>
          <c:order val="1"/>
          <c:tx>
            <c:strRef>
              <c:f>'5-Year Monthly P&amp;L'!$C$99</c:f>
              <c:strCache>
                <c:ptCount val="1"/>
                <c:pt idx="0">
                  <c:v>CAC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'5-Year Monthly P&amp;L'!$D$2:$BK$2</c:f>
              <c:numCache>
                <c:formatCode>[$-409]mmm\-yy;@</c:formatCode>
                <c:ptCount val="60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  <c:pt idx="6">
                  <c:v>44835</c:v>
                </c:pt>
                <c:pt idx="7">
                  <c:v>44866</c:v>
                </c:pt>
                <c:pt idx="8">
                  <c:v>44896</c:v>
                </c:pt>
                <c:pt idx="9">
                  <c:v>44927</c:v>
                </c:pt>
                <c:pt idx="10">
                  <c:v>44958</c:v>
                </c:pt>
                <c:pt idx="11">
                  <c:v>44986</c:v>
                </c:pt>
                <c:pt idx="12">
                  <c:v>45017</c:v>
                </c:pt>
                <c:pt idx="13">
                  <c:v>45047</c:v>
                </c:pt>
                <c:pt idx="14">
                  <c:v>45078</c:v>
                </c:pt>
                <c:pt idx="15">
                  <c:v>45108</c:v>
                </c:pt>
                <c:pt idx="16">
                  <c:v>45139</c:v>
                </c:pt>
                <c:pt idx="17">
                  <c:v>45170</c:v>
                </c:pt>
                <c:pt idx="18">
                  <c:v>45200</c:v>
                </c:pt>
                <c:pt idx="19">
                  <c:v>45231</c:v>
                </c:pt>
                <c:pt idx="20">
                  <c:v>45261</c:v>
                </c:pt>
                <c:pt idx="21">
                  <c:v>45292</c:v>
                </c:pt>
                <c:pt idx="22">
                  <c:v>45323</c:v>
                </c:pt>
                <c:pt idx="23">
                  <c:v>45352</c:v>
                </c:pt>
                <c:pt idx="24">
                  <c:v>45383</c:v>
                </c:pt>
                <c:pt idx="25">
                  <c:v>45413</c:v>
                </c:pt>
                <c:pt idx="26">
                  <c:v>45444</c:v>
                </c:pt>
                <c:pt idx="27">
                  <c:v>45474</c:v>
                </c:pt>
                <c:pt idx="28">
                  <c:v>45505</c:v>
                </c:pt>
                <c:pt idx="29">
                  <c:v>45536</c:v>
                </c:pt>
                <c:pt idx="30">
                  <c:v>45566</c:v>
                </c:pt>
                <c:pt idx="31">
                  <c:v>45597</c:v>
                </c:pt>
                <c:pt idx="32">
                  <c:v>45627</c:v>
                </c:pt>
                <c:pt idx="33">
                  <c:v>45658</c:v>
                </c:pt>
                <c:pt idx="34">
                  <c:v>45689</c:v>
                </c:pt>
                <c:pt idx="35">
                  <c:v>45717</c:v>
                </c:pt>
                <c:pt idx="36">
                  <c:v>45748</c:v>
                </c:pt>
                <c:pt idx="37">
                  <c:v>45778</c:v>
                </c:pt>
                <c:pt idx="38">
                  <c:v>45809</c:v>
                </c:pt>
                <c:pt idx="39">
                  <c:v>45839</c:v>
                </c:pt>
                <c:pt idx="40">
                  <c:v>45870</c:v>
                </c:pt>
                <c:pt idx="41">
                  <c:v>45901</c:v>
                </c:pt>
                <c:pt idx="42">
                  <c:v>45931</c:v>
                </c:pt>
                <c:pt idx="43">
                  <c:v>45962</c:v>
                </c:pt>
                <c:pt idx="44">
                  <c:v>45992</c:v>
                </c:pt>
                <c:pt idx="45">
                  <c:v>46023</c:v>
                </c:pt>
                <c:pt idx="46">
                  <c:v>46054</c:v>
                </c:pt>
                <c:pt idx="47">
                  <c:v>46082</c:v>
                </c:pt>
                <c:pt idx="48">
                  <c:v>46113</c:v>
                </c:pt>
                <c:pt idx="49">
                  <c:v>46143</c:v>
                </c:pt>
                <c:pt idx="50">
                  <c:v>46174</c:v>
                </c:pt>
                <c:pt idx="51">
                  <c:v>46204</c:v>
                </c:pt>
                <c:pt idx="52">
                  <c:v>46235</c:v>
                </c:pt>
                <c:pt idx="53">
                  <c:v>46266</c:v>
                </c:pt>
                <c:pt idx="54">
                  <c:v>46296</c:v>
                </c:pt>
                <c:pt idx="55">
                  <c:v>46327</c:v>
                </c:pt>
                <c:pt idx="56">
                  <c:v>46357</c:v>
                </c:pt>
                <c:pt idx="57">
                  <c:v>46388</c:v>
                </c:pt>
                <c:pt idx="58">
                  <c:v>46419</c:v>
                </c:pt>
                <c:pt idx="59">
                  <c:v>46447</c:v>
                </c:pt>
              </c:numCache>
            </c:numRef>
          </c:cat>
          <c:val>
            <c:numRef>
              <c:f>'5-Year Monthly P&amp;L'!$D$99:$BK$99</c:f>
              <c:numCache>
                <c:formatCode>_("$"* #,##0.00_);_("$"* \(#,##0.00\);_("$"* "-"??_);_(@_)</c:formatCode>
                <c:ptCount val="60"/>
                <c:pt idx="0">
                  <c:v>127.56792</c:v>
                </c:pt>
                <c:pt idx="1">
                  <c:v>112.29570422535211</c:v>
                </c:pt>
                <c:pt idx="2">
                  <c:v>99.662437499999996</c:v>
                </c:pt>
                <c:pt idx="3">
                  <c:v>88.099392265193373</c:v>
                </c:pt>
                <c:pt idx="4">
                  <c:v>77.785317073170731</c:v>
                </c:pt>
                <c:pt idx="5">
                  <c:v>69.030259740259737</c:v>
                </c:pt>
                <c:pt idx="6">
                  <c:v>61.095747126436784</c:v>
                </c:pt>
                <c:pt idx="7">
                  <c:v>54.054203389830505</c:v>
                </c:pt>
                <c:pt idx="8">
                  <c:v>47.74248502994012</c:v>
                </c:pt>
                <c:pt idx="9">
                  <c:v>42.297055702917774</c:v>
                </c:pt>
                <c:pt idx="10">
                  <c:v>37.431901408450706</c:v>
                </c:pt>
                <c:pt idx="11">
                  <c:v>33.08296680497925</c:v>
                </c:pt>
                <c:pt idx="12">
                  <c:v>156.33323529411766</c:v>
                </c:pt>
                <c:pt idx="13">
                  <c:v>142.05781737193763</c:v>
                </c:pt>
                <c:pt idx="14">
                  <c:v>129.11732793522268</c:v>
                </c:pt>
                <c:pt idx="15">
                  <c:v>117.46585635359116</c:v>
                </c:pt>
                <c:pt idx="16">
                  <c:v>106.66214046822742</c:v>
                </c:pt>
                <c:pt idx="17">
                  <c:v>96.936109422492393</c:v>
                </c:pt>
                <c:pt idx="18">
                  <c:v>88.221244813278005</c:v>
                </c:pt>
                <c:pt idx="19">
                  <c:v>80.13060301507538</c:v>
                </c:pt>
                <c:pt idx="20">
                  <c:v>72.895954285714282</c:v>
                </c:pt>
                <c:pt idx="21">
                  <c:v>66.234641744548284</c:v>
                </c:pt>
                <c:pt idx="22">
                  <c:v>60.230368271954674</c:v>
                </c:pt>
                <c:pt idx="23">
                  <c:v>54.750180257510728</c:v>
                </c:pt>
                <c:pt idx="24">
                  <c:v>87.615329670329672</c:v>
                </c:pt>
                <c:pt idx="25">
                  <c:v>79.509091412742379</c:v>
                </c:pt>
                <c:pt idx="26">
                  <c:v>72.081320944249129</c:v>
                </c:pt>
                <c:pt idx="27">
                  <c:v>65.292952684258424</c:v>
                </c:pt>
                <c:pt idx="28">
                  <c:v>59.10787067545305</c:v>
                </c:pt>
                <c:pt idx="29">
                  <c:v>53.510033557046981</c:v>
                </c:pt>
                <c:pt idx="30">
                  <c:v>48.402667790893759</c:v>
                </c:pt>
                <c:pt idx="31">
                  <c:v>43.754240853658537</c:v>
                </c:pt>
                <c:pt idx="32">
                  <c:v>39.535512396694216</c:v>
                </c:pt>
                <c:pt idx="33">
                  <c:v>35.717747635639626</c:v>
                </c:pt>
                <c:pt idx="34">
                  <c:v>32.250316853932588</c:v>
                </c:pt>
                <c:pt idx="35">
                  <c:v>29.122140827922077</c:v>
                </c:pt>
                <c:pt idx="36">
                  <c:v>68.574112649465079</c:v>
                </c:pt>
                <c:pt idx="37">
                  <c:v>65.30672160623314</c:v>
                </c:pt>
                <c:pt idx="38">
                  <c:v>62.211969740222663</c:v>
                </c:pt>
                <c:pt idx="39">
                  <c:v>59.251911364872214</c:v>
                </c:pt>
                <c:pt idx="40">
                  <c:v>56.45816839378238</c:v>
                </c:pt>
                <c:pt idx="41">
                  <c:v>53.782954096742351</c:v>
                </c:pt>
                <c:pt idx="42">
                  <c:v>51.217045828437129</c:v>
                </c:pt>
                <c:pt idx="43">
                  <c:v>48.797252575011193</c:v>
                </c:pt>
                <c:pt idx="44">
                  <c:v>46.466637526652448</c:v>
                </c:pt>
                <c:pt idx="45">
                  <c:v>44.267424334755233</c:v>
                </c:pt>
                <c:pt idx="46">
                  <c:v>42.160675178951443</c:v>
                </c:pt>
                <c:pt idx="47">
                  <c:v>40.15635341809471</c:v>
                </c:pt>
                <c:pt idx="48">
                  <c:v>45.695753094910593</c:v>
                </c:pt>
                <c:pt idx="49">
                  <c:v>42.590785256410257</c:v>
                </c:pt>
                <c:pt idx="50">
                  <c:v>39.690337514934292</c:v>
                </c:pt>
                <c:pt idx="51">
                  <c:v>36.983927080434178</c:v>
                </c:pt>
                <c:pt idx="52">
                  <c:v>34.44802333117304</c:v>
                </c:pt>
                <c:pt idx="53">
                  <c:v>32.089652257908718</c:v>
                </c:pt>
                <c:pt idx="54">
                  <c:v>29.881549359118505</c:v>
                </c:pt>
                <c:pt idx="55">
                  <c:v>27.820213545483096</c:v>
                </c:pt>
                <c:pt idx="56">
                  <c:v>25.895595829679429</c:v>
                </c:pt>
                <c:pt idx="57">
                  <c:v>24.094877606527653</c:v>
                </c:pt>
                <c:pt idx="58">
                  <c:v>22.416202766531715</c:v>
                </c:pt>
                <c:pt idx="59">
                  <c:v>20.850972854228779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37-944C-A7EC-B3040C3A7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41080"/>
        <c:axId val="165945392"/>
      </c:lineChart>
      <c:dateAx>
        <c:axId val="16594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45392"/>
        <c:crosses val="autoZero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1659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410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Months to Payback CAC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'5-Year Monthly P&amp;L'!$C$101</c:f>
              <c:strCache>
                <c:ptCount val="1"/>
                <c:pt idx="0">
                  <c:v>Months to Pay Back CaC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'5-Year Monthly P&amp;L'!$D$2:$BK$2</c:f>
              <c:numCache>
                <c:formatCode>[$-409]mmm\-yy;@</c:formatCode>
                <c:ptCount val="60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  <c:pt idx="6">
                  <c:v>44835</c:v>
                </c:pt>
                <c:pt idx="7">
                  <c:v>44866</c:v>
                </c:pt>
                <c:pt idx="8">
                  <c:v>44896</c:v>
                </c:pt>
                <c:pt idx="9">
                  <c:v>44927</c:v>
                </c:pt>
                <c:pt idx="10">
                  <c:v>44958</c:v>
                </c:pt>
                <c:pt idx="11">
                  <c:v>44986</c:v>
                </c:pt>
                <c:pt idx="12">
                  <c:v>45017</c:v>
                </c:pt>
                <c:pt idx="13">
                  <c:v>45047</c:v>
                </c:pt>
                <c:pt idx="14">
                  <c:v>45078</c:v>
                </c:pt>
                <c:pt idx="15">
                  <c:v>45108</c:v>
                </c:pt>
                <c:pt idx="16">
                  <c:v>45139</c:v>
                </c:pt>
                <c:pt idx="17">
                  <c:v>45170</c:v>
                </c:pt>
                <c:pt idx="18">
                  <c:v>45200</c:v>
                </c:pt>
                <c:pt idx="19">
                  <c:v>45231</c:v>
                </c:pt>
                <c:pt idx="20">
                  <c:v>45261</c:v>
                </c:pt>
                <c:pt idx="21">
                  <c:v>45292</c:v>
                </c:pt>
                <c:pt idx="22">
                  <c:v>45323</c:v>
                </c:pt>
                <c:pt idx="23">
                  <c:v>45352</c:v>
                </c:pt>
                <c:pt idx="24">
                  <c:v>45383</c:v>
                </c:pt>
                <c:pt idx="25">
                  <c:v>45413</c:v>
                </c:pt>
                <c:pt idx="26">
                  <c:v>45444</c:v>
                </c:pt>
                <c:pt idx="27">
                  <c:v>45474</c:v>
                </c:pt>
                <c:pt idx="28">
                  <c:v>45505</c:v>
                </c:pt>
                <c:pt idx="29">
                  <c:v>45536</c:v>
                </c:pt>
                <c:pt idx="30">
                  <c:v>45566</c:v>
                </c:pt>
                <c:pt idx="31">
                  <c:v>45597</c:v>
                </c:pt>
                <c:pt idx="32">
                  <c:v>45627</c:v>
                </c:pt>
                <c:pt idx="33">
                  <c:v>45658</c:v>
                </c:pt>
                <c:pt idx="34">
                  <c:v>45689</c:v>
                </c:pt>
                <c:pt idx="35">
                  <c:v>45717</c:v>
                </c:pt>
                <c:pt idx="36">
                  <c:v>45748</c:v>
                </c:pt>
                <c:pt idx="37">
                  <c:v>45778</c:v>
                </c:pt>
                <c:pt idx="38">
                  <c:v>45809</c:v>
                </c:pt>
                <c:pt idx="39">
                  <c:v>45839</c:v>
                </c:pt>
                <c:pt idx="40">
                  <c:v>45870</c:v>
                </c:pt>
                <c:pt idx="41">
                  <c:v>45901</c:v>
                </c:pt>
                <c:pt idx="42">
                  <c:v>45931</c:v>
                </c:pt>
                <c:pt idx="43">
                  <c:v>45962</c:v>
                </c:pt>
                <c:pt idx="44">
                  <c:v>45992</c:v>
                </c:pt>
                <c:pt idx="45">
                  <c:v>46023</c:v>
                </c:pt>
                <c:pt idx="46">
                  <c:v>46054</c:v>
                </c:pt>
                <c:pt idx="47">
                  <c:v>46082</c:v>
                </c:pt>
                <c:pt idx="48">
                  <c:v>46113</c:v>
                </c:pt>
                <c:pt idx="49">
                  <c:v>46143</c:v>
                </c:pt>
                <c:pt idx="50">
                  <c:v>46174</c:v>
                </c:pt>
                <c:pt idx="51">
                  <c:v>46204</c:v>
                </c:pt>
                <c:pt idx="52">
                  <c:v>46235</c:v>
                </c:pt>
                <c:pt idx="53">
                  <c:v>46266</c:v>
                </c:pt>
                <c:pt idx="54">
                  <c:v>46296</c:v>
                </c:pt>
                <c:pt idx="55">
                  <c:v>46327</c:v>
                </c:pt>
                <c:pt idx="56">
                  <c:v>46357</c:v>
                </c:pt>
                <c:pt idx="57">
                  <c:v>46388</c:v>
                </c:pt>
                <c:pt idx="58">
                  <c:v>46419</c:v>
                </c:pt>
                <c:pt idx="59">
                  <c:v>46447</c:v>
                </c:pt>
              </c:numCache>
            </c:numRef>
          </c:cat>
          <c:val>
            <c:numRef>
              <c:f>'5-Year Monthly P&amp;L'!$D$101:$BK$101</c:f>
              <c:numCache>
                <c:formatCode>0.0</c:formatCode>
                <c:ptCount val="60"/>
                <c:pt idx="0">
                  <c:v>7.4078507965829212</c:v>
                </c:pt>
                <c:pt idx="1">
                  <c:v>6.5209954195272193</c:v>
                </c:pt>
                <c:pt idx="2">
                  <c:v>5.7873834348304074</c:v>
                </c:pt>
                <c:pt idx="3">
                  <c:v>5.1159190584136205</c:v>
                </c:pt>
                <c:pt idx="4">
                  <c:v>4.5169821930383671</c:v>
                </c:pt>
                <c:pt idx="5">
                  <c:v>4.0085772708782041</c:v>
                </c:pt>
                <c:pt idx="6">
                  <c:v>3.5478212627312842</c:v>
                </c:pt>
                <c:pt idx="7">
                  <c:v>3.1389198290605598</c:v>
                </c:pt>
                <c:pt idx="8">
                  <c:v>2.7723992502181591</c:v>
                </c:pt>
                <c:pt idx="9">
                  <c:v>2.4561839511216581</c:v>
                </c:pt>
                <c:pt idx="10">
                  <c:v>2.1736651398424063</c:v>
                </c:pt>
                <c:pt idx="11">
                  <c:v>1.9211231318939113</c:v>
                </c:pt>
                <c:pt idx="12">
                  <c:v>11.511768611031753</c:v>
                </c:pt>
                <c:pt idx="13">
                  <c:v>10.46058261314244</c:v>
                </c:pt>
                <c:pt idx="14">
                  <c:v>9.5076955329978858</c:v>
                </c:pt>
                <c:pt idx="15">
                  <c:v>8.6497266911619803</c:v>
                </c:pt>
                <c:pt idx="16">
                  <c:v>7.8541832663895574</c:v>
                </c:pt>
                <c:pt idx="17">
                  <c:v>7.1379963424026682</c:v>
                </c:pt>
                <c:pt idx="18">
                  <c:v>6.496267763901737</c:v>
                </c:pt>
                <c:pt idx="19">
                  <c:v>5.9005045141971806</c:v>
                </c:pt>
                <c:pt idx="20">
                  <c:v>5.3677732494868069</c:v>
                </c:pt>
                <c:pt idx="21">
                  <c:v>4.8772602214963197</c:v>
                </c:pt>
                <c:pt idx="22">
                  <c:v>4.4351289832870213</c:v>
                </c:pt>
                <c:pt idx="23">
                  <c:v>4.031589350472923</c:v>
                </c:pt>
                <c:pt idx="24">
                  <c:v>5.6061707336092264</c:v>
                </c:pt>
                <c:pt idx="25">
                  <c:v>5.0637073842180289</c:v>
                </c:pt>
                <c:pt idx="26">
                  <c:v>4.5714389964078697</c:v>
                </c:pt>
                <c:pt idx="27">
                  <c:v>4.1267159335155981</c:v>
                </c:pt>
                <c:pt idx="28">
                  <c:v>3.723230323786122</c:v>
                </c:pt>
                <c:pt idx="29">
                  <c:v>3.3605657220541572</c:v>
                </c:pt>
                <c:pt idx="30">
                  <c:v>3.0317183478529186</c:v>
                </c:pt>
                <c:pt idx="31">
                  <c:v>2.734066712004334</c:v>
                </c:pt>
                <c:pt idx="32">
                  <c:v>2.4657108451421808</c:v>
                </c:pt>
                <c:pt idx="33">
                  <c:v>2.2234131615542565</c:v>
                </c:pt>
                <c:pt idx="34">
                  <c:v>2.0045121995019639</c:v>
                </c:pt>
                <c:pt idx="35">
                  <c:v>1.8073785281243258</c:v>
                </c:pt>
                <c:pt idx="36">
                  <c:v>4.6751074408810211</c:v>
                </c:pt>
                <c:pt idx="37">
                  <c:v>4.4562588132805203</c:v>
                </c:pt>
                <c:pt idx="38">
                  <c:v>4.2511431585512556</c:v>
                </c:pt>
                <c:pt idx="39">
                  <c:v>4.0525328175249147</c:v>
                </c:pt>
                <c:pt idx="40">
                  <c:v>3.8661553617542155</c:v>
                </c:pt>
                <c:pt idx="41">
                  <c:v>3.6863120530238325</c:v>
                </c:pt>
                <c:pt idx="42">
                  <c:v>3.5139170731451856</c:v>
                </c:pt>
                <c:pt idx="43">
                  <c:v>3.3520427926672007</c:v>
                </c:pt>
                <c:pt idx="44">
                  <c:v>3.1949697880547157</c:v>
                </c:pt>
                <c:pt idx="45">
                  <c:v>3.0473012963246862</c:v>
                </c:pt>
                <c:pt idx="46">
                  <c:v>2.9048653745996567</c:v>
                </c:pt>
                <c:pt idx="47">
                  <c:v>2.7693348298494604</c:v>
                </c:pt>
                <c:pt idx="48">
                  <c:v>3.2475979939249737</c:v>
                </c:pt>
                <c:pt idx="49">
                  <c:v>3.0354679169065961</c:v>
                </c:pt>
                <c:pt idx="50">
                  <c:v>2.8363970925265409</c:v>
                </c:pt>
                <c:pt idx="51">
                  <c:v>2.6505839227480799</c:v>
                </c:pt>
                <c:pt idx="52">
                  <c:v>2.4758929498960578</c:v>
                </c:pt>
                <c:pt idx="53">
                  <c:v>2.3139044207273978</c:v>
                </c:pt>
                <c:pt idx="54">
                  <c:v>2.1611704326104109</c:v>
                </c:pt>
                <c:pt idx="55">
                  <c:v>2.0190501956867366</c:v>
                </c:pt>
                <c:pt idx="56">
                  <c:v>1.8857685393978123</c:v>
                </c:pt>
                <c:pt idx="57">
                  <c:v>1.7608563322692488</c:v>
                </c:pt>
                <c:pt idx="58">
                  <c:v>1.6442983450756321</c:v>
                </c:pt>
                <c:pt idx="59">
                  <c:v>1.5355027323437878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4-4CB2-864A-46F68FF9A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41472"/>
        <c:axId val="165941864"/>
      </c:lineChart>
      <c:dateAx>
        <c:axId val="16594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41864"/>
        <c:crosses val="autoZero"/>
        <c:auto val="1"/>
        <c:lblOffset val="100"/>
        <c:baseTimeUnit val="months"/>
        <c:majorUnit val="1"/>
        <c:majorTimeUnit val="months"/>
        <c:minorUnit val="1"/>
        <c:minorTimeUnit val="days"/>
      </c:dateAx>
      <c:valAx>
        <c:axId val="16594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414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gif"/><Relationship Id="rId13" Type="http://schemas.openxmlformats.org/officeDocument/2006/relationships/hyperlink" Target="http://valleyreport.blogspot.com/2013/01/its-back-free-vita-tax-service-resumes.html" TargetMode="External"/><Relationship Id="rId3" Type="http://schemas.openxmlformats.org/officeDocument/2006/relationships/hyperlink" Target="http://www.publicdomainpictures.net/view-image.php?image=4141&amp;picture=three-business-men" TargetMode="External"/><Relationship Id="rId7" Type="http://schemas.openxmlformats.org/officeDocument/2006/relationships/hyperlink" Target="http://pauldunay.com/4-ps-social-media-marketing/" TargetMode="External"/><Relationship Id="rId12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4.png"/><Relationship Id="rId11" Type="http://schemas.openxmlformats.org/officeDocument/2006/relationships/hyperlink" Target="http://www.icscunardo.gov.it/urp/" TargetMode="External"/><Relationship Id="rId5" Type="http://schemas.openxmlformats.org/officeDocument/2006/relationships/hyperlink" Target="http://ia-bc.com/training.php?id=4" TargetMode="External"/><Relationship Id="rId15" Type="http://schemas.openxmlformats.org/officeDocument/2006/relationships/hyperlink" Target="http://cassiuspersonal.blogspot.com/2011/11/quanto-cobrar.html" TargetMode="External"/><Relationship Id="rId10" Type="http://schemas.openxmlformats.org/officeDocument/2006/relationships/image" Target="../media/image6.jpg"/><Relationship Id="rId4" Type="http://schemas.openxmlformats.org/officeDocument/2006/relationships/image" Target="../media/image3.jpeg"/><Relationship Id="rId9" Type="http://schemas.openxmlformats.org/officeDocument/2006/relationships/hyperlink" Target="http://mysterious-kaddu.blogspot.com/2011/07/experiments.html" TargetMode="External"/><Relationship Id="rId14" Type="http://schemas.openxmlformats.org/officeDocument/2006/relationships/image" Target="../media/image8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291352</xdr:colOff>
      <xdr:row>9</xdr:row>
      <xdr:rowOff>33618</xdr:rowOff>
    </xdr:from>
    <xdr:to>
      <xdr:col>1</xdr:col>
      <xdr:colOff>248527</xdr:colOff>
      <xdr:row>12</xdr:row>
      <xdr:rowOff>177612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352" y="1826559"/>
          <a:ext cx="1391528" cy="905995"/>
        </a:xfrm>
        <a:prstGeom prst="rect">
          <a:avLst/>
        </a:prstGeom>
      </xdr:spPr>
    </xdr:pic>
    <xdr:clientData/>
  </xdr:twoCellAnchor>
  <xdr:twoCellAnchor editAs="oneCell">
    <xdr:from>
      <xdr:col>0</xdr:col>
      <xdr:colOff>358588</xdr:colOff>
      <xdr:row>15</xdr:row>
      <xdr:rowOff>87406</xdr:rowOff>
    </xdr:from>
    <xdr:to>
      <xdr:col>1</xdr:col>
      <xdr:colOff>154080</xdr:colOff>
      <xdr:row>18</xdr:row>
      <xdr:rowOff>272707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358588" y="3023347"/>
          <a:ext cx="1229845" cy="73790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21</xdr:row>
      <xdr:rowOff>78440</xdr:rowOff>
    </xdr:from>
    <xdr:to>
      <xdr:col>1</xdr:col>
      <xdr:colOff>219633</xdr:colOff>
      <xdr:row>25</xdr:row>
      <xdr:rowOff>112056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381000" y="4157381"/>
          <a:ext cx="1272986" cy="795616"/>
        </a:xfrm>
        <a:prstGeom prst="rect">
          <a:avLst/>
        </a:prstGeom>
      </xdr:spPr>
    </xdr:pic>
    <xdr:clientData/>
  </xdr:twoCellAnchor>
  <xdr:twoCellAnchor editAs="oneCell">
    <xdr:from>
      <xdr:col>0</xdr:col>
      <xdr:colOff>627530</xdr:colOff>
      <xdr:row>27</xdr:row>
      <xdr:rowOff>66784</xdr:rowOff>
    </xdr:from>
    <xdr:to>
      <xdr:col>1</xdr:col>
      <xdr:colOff>26386</xdr:colOff>
      <xdr:row>31</xdr:row>
      <xdr:rowOff>125898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627530" y="5288725"/>
          <a:ext cx="833209" cy="830808"/>
        </a:xfrm>
        <a:prstGeom prst="rect">
          <a:avLst/>
        </a:prstGeom>
      </xdr:spPr>
    </xdr:pic>
    <xdr:clientData/>
  </xdr:twoCellAnchor>
  <xdr:twoCellAnchor editAs="oneCell">
    <xdr:from>
      <xdr:col>0</xdr:col>
      <xdr:colOff>414616</xdr:colOff>
      <xdr:row>33</xdr:row>
      <xdr:rowOff>67236</xdr:rowOff>
    </xdr:from>
    <xdr:to>
      <xdr:col>1</xdr:col>
      <xdr:colOff>114298</xdr:colOff>
      <xdr:row>37</xdr:row>
      <xdr:rowOff>14006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414616" y="6432177"/>
          <a:ext cx="1134035" cy="708772"/>
        </a:xfrm>
        <a:prstGeom prst="rect">
          <a:avLst/>
        </a:prstGeom>
      </xdr:spPr>
    </xdr:pic>
    <xdr:clientData/>
  </xdr:twoCellAnchor>
  <xdr:twoCellAnchor editAs="oneCell">
    <xdr:from>
      <xdr:col>0</xdr:col>
      <xdr:colOff>448236</xdr:colOff>
      <xdr:row>39</xdr:row>
      <xdr:rowOff>126452</xdr:rowOff>
    </xdr:from>
    <xdr:to>
      <xdr:col>1</xdr:col>
      <xdr:colOff>67236</xdr:colOff>
      <xdr:row>43</xdr:row>
      <xdr:rowOff>4874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448236" y="7634393"/>
          <a:ext cx="1053353" cy="650116"/>
        </a:xfrm>
        <a:prstGeom prst="rect">
          <a:avLst/>
        </a:prstGeom>
      </xdr:spPr>
    </xdr:pic>
    <xdr:clientData/>
  </xdr:twoCellAnchor>
  <xdr:twoCellAnchor editAs="oneCell">
    <xdr:from>
      <xdr:col>0</xdr:col>
      <xdr:colOff>627529</xdr:colOff>
      <xdr:row>45</xdr:row>
      <xdr:rowOff>89647</xdr:rowOff>
    </xdr:from>
    <xdr:to>
      <xdr:col>0</xdr:col>
      <xdr:colOff>1401855</xdr:colOff>
      <xdr:row>49</xdr:row>
      <xdr:rowOff>101972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627529" y="8740588"/>
          <a:ext cx="774326" cy="774326"/>
        </a:xfrm>
        <a:prstGeom prst="rect">
          <a:avLst/>
        </a:prstGeom>
      </xdr:spPr>
    </xdr:pic>
    <xdr:clientData/>
  </xdr:twoCellAnchor>
  <xdr:twoCellAnchor editAs="oneCell">
    <xdr:from>
      <xdr:col>0</xdr:col>
      <xdr:colOff>504264</xdr:colOff>
      <xdr:row>3</xdr:row>
      <xdr:rowOff>78442</xdr:rowOff>
    </xdr:from>
    <xdr:to>
      <xdr:col>1</xdr:col>
      <xdr:colOff>174829</xdr:colOff>
      <xdr:row>7</xdr:row>
      <xdr:rowOff>93567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5"/>
            </a:ext>
          </a:extLst>
        </a:blip>
        <a:stretch>
          <a:fillRect/>
        </a:stretch>
      </xdr:blipFill>
      <xdr:spPr>
        <a:xfrm>
          <a:off x="504264" y="728383"/>
          <a:ext cx="1104918" cy="7771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85725</xdr:rowOff>
    </xdr:from>
    <xdr:to>
      <xdr:col>12</xdr:col>
      <xdr:colOff>57150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15</xdr:row>
      <xdr:rowOff>38100</xdr:rowOff>
    </xdr:from>
    <xdr:to>
      <xdr:col>12</xdr:col>
      <xdr:colOff>66675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29</xdr:row>
      <xdr:rowOff>171450</xdr:rowOff>
    </xdr:from>
    <xdr:to>
      <xdr:col>12</xdr:col>
      <xdr:colOff>47625</xdr:colOff>
      <xdr:row>44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44</xdr:row>
      <xdr:rowOff>95250</xdr:rowOff>
    </xdr:from>
    <xdr:to>
      <xdr:col>12</xdr:col>
      <xdr:colOff>47625</xdr:colOff>
      <xdr:row>58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59</xdr:row>
      <xdr:rowOff>38100</xdr:rowOff>
    </xdr:from>
    <xdr:to>
      <xdr:col>12</xdr:col>
      <xdr:colOff>28575</xdr:colOff>
      <xdr:row>73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73</xdr:row>
      <xdr:rowOff>152400</xdr:rowOff>
    </xdr:from>
    <xdr:to>
      <xdr:col>12</xdr:col>
      <xdr:colOff>9525</xdr:colOff>
      <xdr:row>88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47625</xdr:colOff>
      <xdr:row>88</xdr:row>
      <xdr:rowOff>76200</xdr:rowOff>
    </xdr:from>
    <xdr:to>
      <xdr:col>12</xdr:col>
      <xdr:colOff>0</xdr:colOff>
      <xdr:row>105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A1:BF328"/>
  <sheetViews>
    <sheetView zoomScale="125" zoomScaleNormal="80" workbookViewId="0">
      <selection sqref="A1:O2"/>
    </sheetView>
  </sheetViews>
  <sheetFormatPr baseColWidth="10" defaultColWidth="9.1640625" defaultRowHeight="15" x14ac:dyDescent="0.2"/>
  <cols>
    <col min="1" max="1" width="44.6640625" style="12" customWidth="1"/>
    <col min="2" max="2" width="14.33203125" style="12" customWidth="1"/>
    <col min="3" max="3" width="10.33203125" style="43" bestFit="1" customWidth="1"/>
    <col min="4" max="4" width="1.6640625" style="11" customWidth="1"/>
    <col min="5" max="5" width="39.83203125" style="12" customWidth="1"/>
    <col min="6" max="6" width="12.33203125" style="12" customWidth="1"/>
    <col min="7" max="7" width="10.33203125" style="43" bestFit="1" customWidth="1"/>
    <col min="8" max="8" width="1.83203125" style="11" customWidth="1"/>
    <col min="9" max="9" width="38.83203125" style="12" customWidth="1"/>
    <col min="10" max="10" width="14.6640625" style="12" customWidth="1"/>
    <col min="11" max="11" width="10.83203125" style="43" customWidth="1"/>
    <col min="12" max="12" width="1.33203125" style="11" customWidth="1"/>
    <col min="13" max="13" width="37.6640625" style="12" customWidth="1"/>
    <col min="14" max="14" width="15.6640625" style="12" customWidth="1"/>
    <col min="15" max="15" width="10.6640625" style="43" bestFit="1" customWidth="1"/>
    <col min="16" max="58" width="9.1640625" style="11"/>
    <col min="59" max="16384" width="9.1640625" style="12"/>
  </cols>
  <sheetData>
    <row r="1" spans="1:58" ht="23.25" customHeight="1" x14ac:dyDescent="0.2">
      <c r="A1" s="317" t="s">
        <v>62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</row>
    <row r="2" spans="1:58" ht="23.25" customHeight="1" thickBot="1" x14ac:dyDescent="0.25">
      <c r="A2" s="318"/>
      <c r="B2" s="318"/>
      <c r="C2" s="318"/>
      <c r="D2" s="317"/>
      <c r="E2" s="318"/>
      <c r="F2" s="318"/>
      <c r="G2" s="318"/>
      <c r="H2" s="317"/>
      <c r="I2" s="318"/>
      <c r="J2" s="318"/>
      <c r="K2" s="318"/>
      <c r="L2" s="317"/>
      <c r="M2" s="318"/>
      <c r="N2" s="318"/>
      <c r="O2" s="318"/>
    </row>
    <row r="3" spans="1:58" s="14" customFormat="1" ht="55.5" customHeight="1" x14ac:dyDescent="0.25">
      <c r="A3" s="322" t="s">
        <v>154</v>
      </c>
      <c r="B3" s="323"/>
      <c r="C3" s="324"/>
      <c r="D3" s="13"/>
      <c r="E3" s="322" t="s">
        <v>157</v>
      </c>
      <c r="F3" s="323"/>
      <c r="G3" s="324"/>
      <c r="H3" s="13"/>
      <c r="I3" s="322" t="s">
        <v>160</v>
      </c>
      <c r="J3" s="323"/>
      <c r="K3" s="324"/>
      <c r="L3" s="13"/>
      <c r="M3" s="322" t="s">
        <v>61</v>
      </c>
      <c r="N3" s="323"/>
      <c r="O3" s="324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</row>
    <row r="4" spans="1:58" s="13" customFormat="1" ht="23.25" customHeight="1" x14ac:dyDescent="0.25">
      <c r="A4" s="15"/>
      <c r="B4" s="16" t="s">
        <v>111</v>
      </c>
      <c r="C4" s="17">
        <v>45292</v>
      </c>
      <c r="E4" s="15"/>
      <c r="F4" s="16" t="s">
        <v>111</v>
      </c>
      <c r="G4" s="17">
        <v>44652</v>
      </c>
      <c r="I4" s="15"/>
      <c r="J4" s="16" t="s">
        <v>111</v>
      </c>
      <c r="K4" s="17">
        <v>45658</v>
      </c>
      <c r="M4" s="15"/>
      <c r="N4" s="16" t="s">
        <v>111</v>
      </c>
      <c r="O4" s="17">
        <v>45108</v>
      </c>
    </row>
    <row r="5" spans="1:58" x14ac:dyDescent="0.2">
      <c r="A5" s="18"/>
      <c r="B5" s="19" t="s">
        <v>114</v>
      </c>
      <c r="C5" s="20">
        <v>1000</v>
      </c>
      <c r="E5" s="18"/>
      <c r="F5" s="19" t="s">
        <v>114</v>
      </c>
      <c r="G5" s="20">
        <f>25*25</f>
        <v>625</v>
      </c>
      <c r="I5" s="18"/>
      <c r="J5" s="19" t="s">
        <v>114</v>
      </c>
      <c r="K5" s="20">
        <f>10*100</f>
        <v>1000</v>
      </c>
      <c r="M5" s="18"/>
      <c r="N5" s="19" t="s">
        <v>114</v>
      </c>
      <c r="O5" s="20">
        <v>0</v>
      </c>
    </row>
    <row r="6" spans="1:58" x14ac:dyDescent="0.2">
      <c r="A6" s="325" t="s">
        <v>113</v>
      </c>
      <c r="B6" s="21">
        <v>1</v>
      </c>
      <c r="C6" s="22"/>
      <c r="E6" s="325" t="s">
        <v>113</v>
      </c>
      <c r="F6" s="21">
        <v>1</v>
      </c>
      <c r="G6" s="22">
        <v>0.2</v>
      </c>
      <c r="I6" s="325" t="s">
        <v>113</v>
      </c>
      <c r="J6" s="21">
        <v>1</v>
      </c>
      <c r="K6" s="22"/>
      <c r="M6" s="325" t="s">
        <v>113</v>
      </c>
      <c r="N6" s="21">
        <v>1</v>
      </c>
      <c r="O6" s="22">
        <v>0.1</v>
      </c>
    </row>
    <row r="7" spans="1:58" x14ac:dyDescent="0.2">
      <c r="A7" s="325"/>
      <c r="B7" s="23">
        <v>2</v>
      </c>
      <c r="C7" s="22"/>
      <c r="E7" s="325"/>
      <c r="F7" s="23">
        <v>2</v>
      </c>
      <c r="G7" s="22">
        <v>0.15</v>
      </c>
      <c r="I7" s="325"/>
      <c r="J7" s="23">
        <v>2</v>
      </c>
      <c r="K7" s="22"/>
      <c r="M7" s="325"/>
      <c r="N7" s="23">
        <v>2</v>
      </c>
      <c r="O7" s="22">
        <v>0.1</v>
      </c>
    </row>
    <row r="8" spans="1:58" x14ac:dyDescent="0.2">
      <c r="A8" s="325"/>
      <c r="B8" s="21">
        <v>3</v>
      </c>
      <c r="C8" s="22">
        <v>0.1</v>
      </c>
      <c r="E8" s="325"/>
      <c r="F8" s="21">
        <v>3</v>
      </c>
      <c r="G8" s="22">
        <v>0.18</v>
      </c>
      <c r="I8" s="325"/>
      <c r="J8" s="21">
        <v>3</v>
      </c>
      <c r="K8" s="22"/>
      <c r="M8" s="325"/>
      <c r="N8" s="21">
        <v>3</v>
      </c>
      <c r="O8" s="22">
        <v>0.1</v>
      </c>
    </row>
    <row r="9" spans="1:58" x14ac:dyDescent="0.2">
      <c r="A9" s="325"/>
      <c r="B9" s="24">
        <v>4</v>
      </c>
      <c r="C9" s="22">
        <v>0.15</v>
      </c>
      <c r="E9" s="325"/>
      <c r="F9" s="24">
        <v>4</v>
      </c>
      <c r="G9" s="22">
        <v>0.1</v>
      </c>
      <c r="I9" s="325"/>
      <c r="J9" s="24">
        <v>4</v>
      </c>
      <c r="K9" s="22">
        <v>7.0000000000000007E-2</v>
      </c>
      <c r="M9" s="325"/>
      <c r="N9" s="24">
        <v>4</v>
      </c>
      <c r="O9" s="22">
        <v>0.1</v>
      </c>
    </row>
    <row r="10" spans="1:58" x14ac:dyDescent="0.2">
      <c r="A10" s="325"/>
      <c r="B10" s="21">
        <v>5</v>
      </c>
      <c r="C10" s="22">
        <v>0.2</v>
      </c>
      <c r="E10" s="325"/>
      <c r="F10" s="21">
        <v>5</v>
      </c>
      <c r="G10" s="22">
        <v>0.1</v>
      </c>
      <c r="I10" s="325"/>
      <c r="J10" s="21">
        <v>5</v>
      </c>
      <c r="K10" s="22">
        <v>0.1</v>
      </c>
      <c r="M10" s="325"/>
      <c r="N10" s="21">
        <v>5</v>
      </c>
      <c r="O10" s="22">
        <v>0.1</v>
      </c>
    </row>
    <row r="11" spans="1:58" x14ac:dyDescent="0.2">
      <c r="A11" s="25"/>
      <c r="B11" s="26"/>
      <c r="C11" s="27"/>
      <c r="E11" s="25"/>
      <c r="F11" s="26"/>
      <c r="G11" s="27"/>
      <c r="I11" s="25"/>
      <c r="J11" s="26"/>
      <c r="K11" s="27"/>
      <c r="M11" s="25"/>
      <c r="N11" s="26"/>
      <c r="O11" s="27"/>
    </row>
    <row r="12" spans="1:58" x14ac:dyDescent="0.2">
      <c r="A12" s="326" t="s">
        <v>112</v>
      </c>
      <c r="B12" s="28">
        <v>1</v>
      </c>
      <c r="C12" s="22"/>
      <c r="E12" s="326" t="s">
        <v>112</v>
      </c>
      <c r="F12" s="28">
        <v>1</v>
      </c>
      <c r="G12" s="22">
        <v>7.0000000000000007E-2</v>
      </c>
      <c r="I12" s="326" t="s">
        <v>112</v>
      </c>
      <c r="J12" s="28">
        <v>1</v>
      </c>
      <c r="K12" s="22"/>
      <c r="M12" s="326" t="s">
        <v>112</v>
      </c>
      <c r="N12" s="28">
        <v>1</v>
      </c>
      <c r="O12" s="22">
        <v>0.1</v>
      </c>
    </row>
    <row r="13" spans="1:58" x14ac:dyDescent="0.2">
      <c r="A13" s="326"/>
      <c r="B13" s="28">
        <v>2</v>
      </c>
      <c r="C13" s="22"/>
      <c r="E13" s="326"/>
      <c r="F13" s="28">
        <v>2</v>
      </c>
      <c r="G13" s="22">
        <v>0.05</v>
      </c>
      <c r="I13" s="326"/>
      <c r="J13" s="28">
        <v>2</v>
      </c>
      <c r="K13" s="22"/>
      <c r="M13" s="326"/>
      <c r="N13" s="28">
        <v>2</v>
      </c>
      <c r="O13" s="22">
        <v>0.1</v>
      </c>
    </row>
    <row r="14" spans="1:58" x14ac:dyDescent="0.2">
      <c r="A14" s="326"/>
      <c r="B14" s="28">
        <v>3</v>
      </c>
      <c r="C14" s="22">
        <v>0.12</v>
      </c>
      <c r="E14" s="326"/>
      <c r="F14" s="28">
        <v>3</v>
      </c>
      <c r="G14" s="22">
        <v>7.0000000000000007E-2</v>
      </c>
      <c r="I14" s="326"/>
      <c r="J14" s="28">
        <v>3</v>
      </c>
      <c r="K14" s="22"/>
      <c r="M14" s="326"/>
      <c r="N14" s="28">
        <v>3</v>
      </c>
      <c r="O14" s="22">
        <v>0.1</v>
      </c>
    </row>
    <row r="15" spans="1:58" x14ac:dyDescent="0.2">
      <c r="A15" s="326"/>
      <c r="B15" s="28">
        <v>4</v>
      </c>
      <c r="C15" s="22">
        <v>0.09</v>
      </c>
      <c r="E15" s="326"/>
      <c r="F15" s="28">
        <v>4</v>
      </c>
      <c r="G15" s="22">
        <v>0.05</v>
      </c>
      <c r="I15" s="326"/>
      <c r="J15" s="28">
        <v>4</v>
      </c>
      <c r="K15" s="22">
        <v>0.05</v>
      </c>
      <c r="M15" s="326"/>
      <c r="N15" s="28">
        <v>4</v>
      </c>
      <c r="O15" s="22">
        <v>0.1</v>
      </c>
    </row>
    <row r="16" spans="1:58" x14ac:dyDescent="0.2">
      <c r="A16" s="326"/>
      <c r="B16" s="28">
        <v>5</v>
      </c>
      <c r="C16" s="22">
        <v>7.0000000000000007E-2</v>
      </c>
      <c r="E16" s="326"/>
      <c r="F16" s="28">
        <v>5</v>
      </c>
      <c r="G16" s="22">
        <v>0.03</v>
      </c>
      <c r="I16" s="326"/>
      <c r="J16" s="28">
        <v>5</v>
      </c>
      <c r="K16" s="22">
        <v>0.05</v>
      </c>
      <c r="M16" s="326"/>
      <c r="N16" s="28">
        <v>5</v>
      </c>
      <c r="O16" s="22">
        <v>0.1</v>
      </c>
    </row>
    <row r="17" spans="1:15" x14ac:dyDescent="0.2">
      <c r="A17" s="29"/>
      <c r="B17" s="30"/>
      <c r="C17" s="31"/>
      <c r="E17" s="29"/>
      <c r="F17" s="30"/>
      <c r="G17" s="31"/>
      <c r="I17" s="29"/>
      <c r="J17" s="30"/>
      <c r="K17" s="31"/>
      <c r="M17" s="29"/>
      <c r="N17" s="30"/>
      <c r="O17" s="31"/>
    </row>
    <row r="18" spans="1:15" x14ac:dyDescent="0.2">
      <c r="A18" s="319" t="s">
        <v>3</v>
      </c>
      <c r="B18" s="320"/>
      <c r="C18" s="321"/>
      <c r="E18" s="319" t="s">
        <v>3</v>
      </c>
      <c r="F18" s="320"/>
      <c r="G18" s="321"/>
      <c r="I18" s="319" t="s">
        <v>3</v>
      </c>
      <c r="J18" s="320"/>
      <c r="K18" s="321"/>
      <c r="M18" s="319" t="s">
        <v>3</v>
      </c>
      <c r="N18" s="320"/>
      <c r="O18" s="321"/>
    </row>
    <row r="19" spans="1:15" x14ac:dyDescent="0.2">
      <c r="A19" s="32"/>
      <c r="B19" s="33">
        <v>1</v>
      </c>
      <c r="C19" s="34"/>
      <c r="E19" s="32" t="s">
        <v>4</v>
      </c>
      <c r="F19" s="35">
        <v>1</v>
      </c>
      <c r="G19" s="34">
        <v>40</v>
      </c>
      <c r="I19" s="32" t="s">
        <v>4</v>
      </c>
      <c r="J19" s="35">
        <v>1</v>
      </c>
      <c r="K19" s="34"/>
      <c r="M19" s="32" t="s">
        <v>4</v>
      </c>
      <c r="N19" s="35">
        <v>1</v>
      </c>
      <c r="O19" s="34">
        <v>125</v>
      </c>
    </row>
    <row r="20" spans="1:15" x14ac:dyDescent="0.2">
      <c r="A20" s="32"/>
      <c r="B20" s="36">
        <v>2</v>
      </c>
      <c r="C20" s="34"/>
      <c r="E20" s="32" t="s">
        <v>5</v>
      </c>
      <c r="F20" s="37">
        <v>2</v>
      </c>
      <c r="G20" s="34">
        <v>40</v>
      </c>
      <c r="I20" s="32" t="s">
        <v>5</v>
      </c>
      <c r="J20" s="37">
        <v>2</v>
      </c>
      <c r="K20" s="34"/>
      <c r="M20" s="32" t="s">
        <v>5</v>
      </c>
      <c r="N20" s="37">
        <v>2</v>
      </c>
      <c r="O20" s="34">
        <v>125</v>
      </c>
    </row>
    <row r="21" spans="1:15" x14ac:dyDescent="0.2">
      <c r="A21" s="32"/>
      <c r="B21" s="36">
        <v>3</v>
      </c>
      <c r="C21" s="34">
        <v>20</v>
      </c>
      <c r="E21" s="32" t="s">
        <v>6</v>
      </c>
      <c r="F21" s="37">
        <v>3</v>
      </c>
      <c r="G21" s="34">
        <v>60</v>
      </c>
      <c r="I21" s="32" t="s">
        <v>6</v>
      </c>
      <c r="J21" s="37">
        <v>3</v>
      </c>
      <c r="K21" s="34"/>
      <c r="M21" s="32" t="s">
        <v>6</v>
      </c>
      <c r="N21" s="37">
        <v>3</v>
      </c>
      <c r="O21" s="34">
        <v>125</v>
      </c>
    </row>
    <row r="22" spans="1:15" x14ac:dyDescent="0.2">
      <c r="A22" s="32"/>
      <c r="B22" s="36">
        <v>4</v>
      </c>
      <c r="C22" s="34">
        <v>20</v>
      </c>
      <c r="E22" s="32" t="s">
        <v>7</v>
      </c>
      <c r="F22" s="37">
        <v>4</v>
      </c>
      <c r="G22" s="34">
        <v>60</v>
      </c>
      <c r="I22" s="32" t="s">
        <v>7</v>
      </c>
      <c r="J22" s="37">
        <v>4</v>
      </c>
      <c r="K22" s="34">
        <v>150</v>
      </c>
      <c r="M22" s="32" t="s">
        <v>7</v>
      </c>
      <c r="N22" s="37">
        <v>4</v>
      </c>
      <c r="O22" s="34">
        <v>125</v>
      </c>
    </row>
    <row r="23" spans="1:15" ht="16" thickBot="1" x14ac:dyDescent="0.25">
      <c r="A23" s="38"/>
      <c r="B23" s="39">
        <v>5</v>
      </c>
      <c r="C23" s="34">
        <v>20</v>
      </c>
      <c r="E23" s="38" t="s">
        <v>8</v>
      </c>
      <c r="F23" s="40">
        <v>5</v>
      </c>
      <c r="G23" s="34">
        <v>60</v>
      </c>
      <c r="I23" s="38" t="s">
        <v>8</v>
      </c>
      <c r="J23" s="40">
        <v>5</v>
      </c>
      <c r="K23" s="34">
        <v>150</v>
      </c>
      <c r="M23" s="38" t="s">
        <v>8</v>
      </c>
      <c r="N23" s="40">
        <v>5</v>
      </c>
      <c r="O23" s="34">
        <v>125</v>
      </c>
    </row>
    <row r="24" spans="1:15" s="11" customFormat="1" x14ac:dyDescent="0.2">
      <c r="C24" s="41"/>
      <c r="G24" s="41"/>
      <c r="K24" s="41"/>
      <c r="O24" s="41"/>
    </row>
    <row r="25" spans="1:15" s="11" customFormat="1" x14ac:dyDescent="0.2">
      <c r="A25" s="319" t="s">
        <v>109</v>
      </c>
      <c r="B25" s="320"/>
      <c r="C25" s="321"/>
      <c r="E25" s="319" t="s">
        <v>109</v>
      </c>
      <c r="F25" s="320"/>
      <c r="G25" s="321"/>
      <c r="I25" s="319" t="s">
        <v>109</v>
      </c>
      <c r="J25" s="320"/>
      <c r="K25" s="321"/>
      <c r="M25" s="319" t="s">
        <v>109</v>
      </c>
      <c r="N25" s="320"/>
      <c r="O25" s="321"/>
    </row>
    <row r="26" spans="1:15" s="11" customFormat="1" x14ac:dyDescent="0.2">
      <c r="A26" s="32"/>
      <c r="B26" s="33">
        <v>1</v>
      </c>
      <c r="C26" s="34">
        <v>0</v>
      </c>
      <c r="E26" s="32" t="s">
        <v>4</v>
      </c>
      <c r="F26" s="35">
        <v>1</v>
      </c>
      <c r="G26" s="34">
        <v>0</v>
      </c>
      <c r="I26" s="32" t="s">
        <v>4</v>
      </c>
      <c r="J26" s="35">
        <v>1</v>
      </c>
      <c r="K26" s="34">
        <v>0</v>
      </c>
      <c r="M26" s="32" t="s">
        <v>4</v>
      </c>
      <c r="N26" s="35">
        <v>1</v>
      </c>
      <c r="O26" s="34">
        <v>125</v>
      </c>
    </row>
    <row r="27" spans="1:15" s="11" customFormat="1" x14ac:dyDescent="0.2">
      <c r="A27" s="32"/>
      <c r="B27" s="36">
        <v>2</v>
      </c>
      <c r="C27" s="34">
        <v>0</v>
      </c>
      <c r="E27" s="32" t="s">
        <v>5</v>
      </c>
      <c r="F27" s="37">
        <v>2</v>
      </c>
      <c r="G27" s="34">
        <v>0</v>
      </c>
      <c r="I27" s="32" t="s">
        <v>5</v>
      </c>
      <c r="J27" s="37">
        <v>2</v>
      </c>
      <c r="K27" s="34">
        <v>0</v>
      </c>
      <c r="M27" s="32" t="s">
        <v>5</v>
      </c>
      <c r="N27" s="37">
        <v>2</v>
      </c>
      <c r="O27" s="34">
        <v>125</v>
      </c>
    </row>
    <row r="28" spans="1:15" s="11" customFormat="1" x14ac:dyDescent="0.2">
      <c r="A28" s="32"/>
      <c r="B28" s="36">
        <v>3</v>
      </c>
      <c r="C28" s="34">
        <v>0</v>
      </c>
      <c r="E28" s="32" t="s">
        <v>6</v>
      </c>
      <c r="F28" s="37">
        <v>3</v>
      </c>
      <c r="G28" s="34">
        <v>0</v>
      </c>
      <c r="I28" s="32" t="s">
        <v>6</v>
      </c>
      <c r="J28" s="37">
        <v>3</v>
      </c>
      <c r="K28" s="34">
        <v>0</v>
      </c>
      <c r="M28" s="32" t="s">
        <v>6</v>
      </c>
      <c r="N28" s="37">
        <v>3</v>
      </c>
      <c r="O28" s="34">
        <v>125</v>
      </c>
    </row>
    <row r="29" spans="1:15" s="11" customFormat="1" x14ac:dyDescent="0.2">
      <c r="A29" s="32"/>
      <c r="B29" s="36">
        <v>4</v>
      </c>
      <c r="C29" s="34">
        <v>0</v>
      </c>
      <c r="E29" s="32" t="s">
        <v>7</v>
      </c>
      <c r="F29" s="37">
        <v>4</v>
      </c>
      <c r="G29" s="34">
        <v>0</v>
      </c>
      <c r="I29" s="32" t="s">
        <v>7</v>
      </c>
      <c r="J29" s="37">
        <v>4</v>
      </c>
      <c r="K29" s="34">
        <v>0</v>
      </c>
      <c r="M29" s="32" t="s">
        <v>7</v>
      </c>
      <c r="N29" s="37">
        <v>4</v>
      </c>
      <c r="O29" s="34">
        <v>125</v>
      </c>
    </row>
    <row r="30" spans="1:15" s="11" customFormat="1" x14ac:dyDescent="0.2">
      <c r="A30" s="42"/>
      <c r="B30" s="36">
        <v>5</v>
      </c>
      <c r="C30" s="34">
        <v>0</v>
      </c>
      <c r="E30" s="42" t="s">
        <v>8</v>
      </c>
      <c r="F30" s="37">
        <v>5</v>
      </c>
      <c r="G30" s="34">
        <v>0</v>
      </c>
      <c r="I30" s="42" t="s">
        <v>8</v>
      </c>
      <c r="J30" s="37">
        <v>5</v>
      </c>
      <c r="K30" s="34">
        <v>0</v>
      </c>
      <c r="M30" s="42" t="s">
        <v>8</v>
      </c>
      <c r="N30" s="37">
        <v>5</v>
      </c>
      <c r="O30" s="34">
        <v>125</v>
      </c>
    </row>
    <row r="31" spans="1:15" s="11" customFormat="1" x14ac:dyDescent="0.2">
      <c r="C31" s="41"/>
      <c r="G31" s="41"/>
      <c r="K31" s="41"/>
      <c r="O31" s="41"/>
    </row>
    <row r="32" spans="1:15" s="11" customFormat="1" x14ac:dyDescent="0.2">
      <c r="C32" s="288" t="s">
        <v>148</v>
      </c>
      <c r="G32" s="41"/>
      <c r="K32" s="41"/>
      <c r="O32" s="41"/>
    </row>
    <row r="33" spans="3:15" s="11" customFormat="1" x14ac:dyDescent="0.2">
      <c r="C33" s="41"/>
      <c r="G33" s="41"/>
      <c r="K33" s="41"/>
      <c r="O33" s="41"/>
    </row>
    <row r="34" spans="3:15" s="11" customFormat="1" x14ac:dyDescent="0.2">
      <c r="C34" s="41"/>
      <c r="G34" s="41"/>
      <c r="K34" s="41"/>
      <c r="O34" s="41"/>
    </row>
    <row r="35" spans="3:15" s="11" customFormat="1" x14ac:dyDescent="0.2">
      <c r="C35" s="301"/>
      <c r="G35" s="41"/>
      <c r="K35" s="41"/>
      <c r="O35" s="41"/>
    </row>
    <row r="36" spans="3:15" s="11" customFormat="1" x14ac:dyDescent="0.2">
      <c r="C36" s="41"/>
      <c r="G36" s="41"/>
      <c r="K36" s="41"/>
      <c r="O36" s="41"/>
    </row>
    <row r="37" spans="3:15" s="11" customFormat="1" x14ac:dyDescent="0.2">
      <c r="C37" s="41"/>
      <c r="G37" s="41"/>
      <c r="K37" s="41"/>
      <c r="O37" s="41"/>
    </row>
    <row r="38" spans="3:15" s="11" customFormat="1" x14ac:dyDescent="0.2">
      <c r="C38" s="41"/>
      <c r="G38" s="41"/>
      <c r="K38" s="41"/>
      <c r="O38" s="41"/>
    </row>
    <row r="39" spans="3:15" s="11" customFormat="1" x14ac:dyDescent="0.2">
      <c r="C39" s="41"/>
      <c r="G39" s="41"/>
      <c r="K39" s="41"/>
      <c r="O39" s="41"/>
    </row>
    <row r="40" spans="3:15" s="11" customFormat="1" x14ac:dyDescent="0.2">
      <c r="C40" s="41"/>
      <c r="G40" s="41"/>
      <c r="K40" s="41"/>
      <c r="O40" s="41"/>
    </row>
    <row r="41" spans="3:15" s="11" customFormat="1" x14ac:dyDescent="0.2">
      <c r="C41" s="41"/>
      <c r="G41" s="41"/>
      <c r="K41" s="41"/>
      <c r="O41" s="41"/>
    </row>
    <row r="42" spans="3:15" s="11" customFormat="1" x14ac:dyDescent="0.2">
      <c r="C42" s="41"/>
      <c r="G42" s="41"/>
      <c r="K42" s="41"/>
      <c r="O42" s="41"/>
    </row>
    <row r="43" spans="3:15" s="11" customFormat="1" x14ac:dyDescent="0.2">
      <c r="C43" s="41"/>
      <c r="G43" s="41"/>
      <c r="K43" s="41"/>
      <c r="O43" s="41"/>
    </row>
    <row r="44" spans="3:15" s="11" customFormat="1" x14ac:dyDescent="0.2">
      <c r="C44" s="41"/>
      <c r="G44" s="41"/>
      <c r="K44" s="41"/>
      <c r="O44" s="41"/>
    </row>
    <row r="45" spans="3:15" s="11" customFormat="1" x14ac:dyDescent="0.2">
      <c r="C45" s="41"/>
      <c r="G45" s="41"/>
      <c r="K45" s="41"/>
      <c r="O45" s="41"/>
    </row>
    <row r="46" spans="3:15" s="11" customFormat="1" x14ac:dyDescent="0.2">
      <c r="C46" s="41"/>
      <c r="G46" s="41"/>
      <c r="K46" s="41"/>
      <c r="O46" s="41"/>
    </row>
    <row r="47" spans="3:15" s="11" customFormat="1" x14ac:dyDescent="0.2">
      <c r="C47" s="41"/>
      <c r="G47" s="41"/>
      <c r="K47" s="41"/>
      <c r="O47" s="41"/>
    </row>
    <row r="48" spans="3:15" s="11" customFormat="1" x14ac:dyDescent="0.2">
      <c r="C48" s="41"/>
      <c r="G48" s="41"/>
      <c r="K48" s="41"/>
      <c r="O48" s="41"/>
    </row>
    <row r="49" spans="3:15" s="11" customFormat="1" x14ac:dyDescent="0.2">
      <c r="C49" s="41"/>
      <c r="G49" s="41"/>
      <c r="K49" s="41"/>
      <c r="O49" s="41"/>
    </row>
    <row r="50" spans="3:15" s="11" customFormat="1" x14ac:dyDescent="0.2">
      <c r="C50" s="41"/>
      <c r="G50" s="41"/>
      <c r="K50" s="41"/>
      <c r="O50" s="41"/>
    </row>
    <row r="51" spans="3:15" s="11" customFormat="1" x14ac:dyDescent="0.2">
      <c r="C51" s="41"/>
      <c r="G51" s="41"/>
      <c r="K51" s="41"/>
      <c r="O51" s="41"/>
    </row>
    <row r="52" spans="3:15" s="11" customFormat="1" x14ac:dyDescent="0.2">
      <c r="C52" s="41"/>
      <c r="G52" s="41"/>
      <c r="K52" s="41"/>
      <c r="O52" s="41"/>
    </row>
    <row r="53" spans="3:15" s="11" customFormat="1" x14ac:dyDescent="0.2">
      <c r="C53" s="41"/>
      <c r="G53" s="41"/>
      <c r="K53" s="41"/>
      <c r="O53" s="41"/>
    </row>
    <row r="54" spans="3:15" s="11" customFormat="1" x14ac:dyDescent="0.2">
      <c r="C54" s="41"/>
      <c r="G54" s="41"/>
      <c r="K54" s="41"/>
      <c r="O54" s="41"/>
    </row>
    <row r="55" spans="3:15" s="11" customFormat="1" x14ac:dyDescent="0.2">
      <c r="C55" s="41"/>
      <c r="G55" s="41"/>
      <c r="K55" s="41"/>
      <c r="O55" s="41"/>
    </row>
    <row r="56" spans="3:15" s="11" customFormat="1" x14ac:dyDescent="0.2">
      <c r="C56" s="41"/>
      <c r="G56" s="41"/>
      <c r="K56" s="41"/>
      <c r="O56" s="41"/>
    </row>
    <row r="57" spans="3:15" s="11" customFormat="1" x14ac:dyDescent="0.2">
      <c r="C57" s="41"/>
      <c r="G57" s="41"/>
      <c r="K57" s="41"/>
      <c r="O57" s="41"/>
    </row>
    <row r="58" spans="3:15" s="11" customFormat="1" x14ac:dyDescent="0.2">
      <c r="C58" s="41"/>
      <c r="G58" s="41"/>
      <c r="K58" s="41"/>
      <c r="O58" s="41"/>
    </row>
    <row r="59" spans="3:15" s="11" customFormat="1" x14ac:dyDescent="0.2">
      <c r="C59" s="41"/>
      <c r="G59" s="41"/>
      <c r="K59" s="41"/>
      <c r="O59" s="41"/>
    </row>
    <row r="60" spans="3:15" s="11" customFormat="1" x14ac:dyDescent="0.2">
      <c r="C60" s="41"/>
      <c r="G60" s="41"/>
      <c r="K60" s="41"/>
      <c r="O60" s="41"/>
    </row>
    <row r="61" spans="3:15" s="11" customFormat="1" x14ac:dyDescent="0.2">
      <c r="C61" s="41"/>
      <c r="G61" s="41"/>
      <c r="K61" s="41"/>
      <c r="O61" s="41"/>
    </row>
    <row r="62" spans="3:15" s="11" customFormat="1" x14ac:dyDescent="0.2">
      <c r="C62" s="41"/>
      <c r="G62" s="41"/>
      <c r="K62" s="41"/>
      <c r="O62" s="41"/>
    </row>
    <row r="63" spans="3:15" s="11" customFormat="1" x14ac:dyDescent="0.2">
      <c r="C63" s="41"/>
      <c r="G63" s="41"/>
      <c r="K63" s="41"/>
      <c r="O63" s="41"/>
    </row>
    <row r="64" spans="3:15" s="11" customFormat="1" x14ac:dyDescent="0.2">
      <c r="C64" s="41"/>
      <c r="G64" s="41"/>
      <c r="K64" s="41"/>
      <c r="O64" s="41"/>
    </row>
    <row r="65" spans="3:15" s="11" customFormat="1" x14ac:dyDescent="0.2">
      <c r="C65" s="41"/>
      <c r="G65" s="41"/>
      <c r="K65" s="41"/>
      <c r="O65" s="41"/>
    </row>
    <row r="66" spans="3:15" s="11" customFormat="1" x14ac:dyDescent="0.2">
      <c r="C66" s="41"/>
      <c r="G66" s="41"/>
      <c r="K66" s="41"/>
      <c r="O66" s="41"/>
    </row>
    <row r="67" spans="3:15" s="11" customFormat="1" x14ac:dyDescent="0.2">
      <c r="C67" s="41"/>
      <c r="G67" s="41"/>
      <c r="K67" s="41"/>
      <c r="O67" s="41"/>
    </row>
    <row r="68" spans="3:15" s="11" customFormat="1" x14ac:dyDescent="0.2">
      <c r="C68" s="41"/>
      <c r="G68" s="41"/>
      <c r="K68" s="41"/>
      <c r="O68" s="41"/>
    </row>
    <row r="69" spans="3:15" s="11" customFormat="1" x14ac:dyDescent="0.2">
      <c r="C69" s="41"/>
      <c r="G69" s="41"/>
      <c r="K69" s="41"/>
      <c r="O69" s="41"/>
    </row>
    <row r="70" spans="3:15" s="11" customFormat="1" x14ac:dyDescent="0.2">
      <c r="C70" s="41"/>
      <c r="G70" s="41"/>
      <c r="K70" s="41"/>
      <c r="O70" s="41"/>
    </row>
    <row r="71" spans="3:15" s="11" customFormat="1" x14ac:dyDescent="0.2">
      <c r="C71" s="41"/>
      <c r="G71" s="41"/>
      <c r="K71" s="41"/>
      <c r="O71" s="41"/>
    </row>
    <row r="72" spans="3:15" s="11" customFormat="1" x14ac:dyDescent="0.2">
      <c r="C72" s="41"/>
      <c r="G72" s="41"/>
      <c r="K72" s="41"/>
      <c r="O72" s="41"/>
    </row>
    <row r="73" spans="3:15" s="11" customFormat="1" x14ac:dyDescent="0.2">
      <c r="C73" s="41"/>
      <c r="G73" s="41"/>
      <c r="K73" s="41"/>
      <c r="O73" s="41"/>
    </row>
    <row r="74" spans="3:15" s="11" customFormat="1" x14ac:dyDescent="0.2">
      <c r="C74" s="41"/>
      <c r="G74" s="41"/>
      <c r="K74" s="41"/>
      <c r="O74" s="41"/>
    </row>
    <row r="75" spans="3:15" s="11" customFormat="1" x14ac:dyDescent="0.2">
      <c r="C75" s="41"/>
      <c r="G75" s="41"/>
      <c r="K75" s="41"/>
      <c r="O75" s="41"/>
    </row>
    <row r="76" spans="3:15" s="11" customFormat="1" x14ac:dyDescent="0.2">
      <c r="C76" s="41"/>
      <c r="G76" s="41"/>
      <c r="K76" s="41"/>
      <c r="O76" s="41"/>
    </row>
    <row r="77" spans="3:15" s="11" customFormat="1" x14ac:dyDescent="0.2">
      <c r="C77" s="41"/>
      <c r="G77" s="41"/>
      <c r="K77" s="41"/>
      <c r="O77" s="41"/>
    </row>
    <row r="78" spans="3:15" s="11" customFormat="1" x14ac:dyDescent="0.2">
      <c r="C78" s="41"/>
      <c r="G78" s="41"/>
      <c r="K78" s="41"/>
      <c r="O78" s="41"/>
    </row>
    <row r="79" spans="3:15" s="11" customFormat="1" x14ac:dyDescent="0.2">
      <c r="C79" s="41"/>
      <c r="G79" s="41"/>
      <c r="K79" s="41"/>
      <c r="O79" s="41"/>
    </row>
    <row r="80" spans="3:15" s="11" customFormat="1" x14ac:dyDescent="0.2">
      <c r="C80" s="41"/>
      <c r="G80" s="41"/>
      <c r="K80" s="41"/>
      <c r="O80" s="41"/>
    </row>
    <row r="81" spans="3:15" s="11" customFormat="1" x14ac:dyDescent="0.2">
      <c r="C81" s="41"/>
      <c r="G81" s="41"/>
      <c r="K81" s="41"/>
      <c r="O81" s="41"/>
    </row>
    <row r="82" spans="3:15" s="11" customFormat="1" x14ac:dyDescent="0.2">
      <c r="C82" s="41"/>
      <c r="G82" s="41"/>
      <c r="K82" s="41"/>
      <c r="O82" s="41"/>
    </row>
    <row r="83" spans="3:15" s="11" customFormat="1" x14ac:dyDescent="0.2">
      <c r="C83" s="41"/>
      <c r="G83" s="41"/>
      <c r="K83" s="41"/>
      <c r="O83" s="41"/>
    </row>
    <row r="84" spans="3:15" s="11" customFormat="1" x14ac:dyDescent="0.2">
      <c r="C84" s="41"/>
      <c r="G84" s="41"/>
      <c r="K84" s="41"/>
      <c r="O84" s="41"/>
    </row>
    <row r="85" spans="3:15" s="11" customFormat="1" x14ac:dyDescent="0.2">
      <c r="C85" s="41"/>
      <c r="G85" s="41"/>
      <c r="K85" s="41"/>
      <c r="O85" s="41"/>
    </row>
    <row r="86" spans="3:15" s="11" customFormat="1" x14ac:dyDescent="0.2">
      <c r="C86" s="41"/>
      <c r="G86" s="41"/>
      <c r="K86" s="41"/>
      <c r="O86" s="41"/>
    </row>
    <row r="87" spans="3:15" s="11" customFormat="1" x14ac:dyDescent="0.2">
      <c r="C87" s="41"/>
      <c r="G87" s="41"/>
      <c r="K87" s="41"/>
      <c r="O87" s="41"/>
    </row>
    <row r="88" spans="3:15" s="11" customFormat="1" x14ac:dyDescent="0.2">
      <c r="C88" s="41"/>
      <c r="G88" s="41"/>
      <c r="K88" s="41"/>
      <c r="O88" s="41"/>
    </row>
    <row r="89" spans="3:15" s="11" customFormat="1" x14ac:dyDescent="0.2">
      <c r="C89" s="41"/>
      <c r="G89" s="41"/>
      <c r="K89" s="41"/>
      <c r="O89" s="41"/>
    </row>
    <row r="90" spans="3:15" s="11" customFormat="1" x14ac:dyDescent="0.2">
      <c r="C90" s="41"/>
      <c r="G90" s="41"/>
      <c r="K90" s="41"/>
      <c r="O90" s="41"/>
    </row>
    <row r="91" spans="3:15" s="11" customFormat="1" x14ac:dyDescent="0.2">
      <c r="C91" s="41"/>
      <c r="G91" s="41"/>
      <c r="K91" s="41"/>
      <c r="O91" s="41"/>
    </row>
    <row r="92" spans="3:15" s="11" customFormat="1" x14ac:dyDescent="0.2">
      <c r="C92" s="41"/>
      <c r="G92" s="41"/>
      <c r="K92" s="41"/>
      <c r="O92" s="41"/>
    </row>
    <row r="93" spans="3:15" s="11" customFormat="1" x14ac:dyDescent="0.2">
      <c r="C93" s="41"/>
      <c r="G93" s="41"/>
      <c r="K93" s="41"/>
      <c r="O93" s="41"/>
    </row>
    <row r="94" spans="3:15" s="11" customFormat="1" x14ac:dyDescent="0.2">
      <c r="C94" s="41"/>
      <c r="G94" s="41"/>
      <c r="K94" s="41"/>
      <c r="O94" s="41"/>
    </row>
    <row r="95" spans="3:15" s="11" customFormat="1" x14ac:dyDescent="0.2">
      <c r="C95" s="41"/>
      <c r="G95" s="41"/>
      <c r="K95" s="41"/>
      <c r="O95" s="41"/>
    </row>
    <row r="96" spans="3:15" s="11" customFormat="1" x14ac:dyDescent="0.2">
      <c r="C96" s="41"/>
      <c r="G96" s="41"/>
      <c r="K96" s="41"/>
      <c r="O96" s="41"/>
    </row>
    <row r="97" spans="3:15" s="11" customFormat="1" x14ac:dyDescent="0.2">
      <c r="C97" s="41"/>
      <c r="G97" s="41"/>
      <c r="K97" s="41"/>
      <c r="O97" s="41"/>
    </row>
    <row r="98" spans="3:15" s="11" customFormat="1" x14ac:dyDescent="0.2">
      <c r="C98" s="41"/>
      <c r="G98" s="41"/>
      <c r="K98" s="41"/>
      <c r="O98" s="41"/>
    </row>
    <row r="99" spans="3:15" s="11" customFormat="1" x14ac:dyDescent="0.2">
      <c r="C99" s="41"/>
      <c r="G99" s="41"/>
      <c r="K99" s="41"/>
      <c r="O99" s="41"/>
    </row>
    <row r="100" spans="3:15" s="11" customFormat="1" x14ac:dyDescent="0.2">
      <c r="C100" s="41"/>
      <c r="G100" s="41"/>
      <c r="K100" s="41"/>
      <c r="O100" s="41"/>
    </row>
    <row r="101" spans="3:15" s="11" customFormat="1" x14ac:dyDescent="0.2">
      <c r="C101" s="41"/>
      <c r="G101" s="41"/>
      <c r="K101" s="41"/>
      <c r="O101" s="41"/>
    </row>
    <row r="102" spans="3:15" s="11" customFormat="1" x14ac:dyDescent="0.2">
      <c r="C102" s="41"/>
      <c r="G102" s="41"/>
      <c r="K102" s="41"/>
      <c r="O102" s="41"/>
    </row>
    <row r="103" spans="3:15" s="11" customFormat="1" x14ac:dyDescent="0.2">
      <c r="C103" s="41"/>
      <c r="G103" s="41"/>
      <c r="K103" s="41"/>
      <c r="O103" s="41"/>
    </row>
    <row r="104" spans="3:15" s="11" customFormat="1" x14ac:dyDescent="0.2">
      <c r="C104" s="41"/>
      <c r="G104" s="41"/>
      <c r="K104" s="41"/>
      <c r="O104" s="41"/>
    </row>
    <row r="105" spans="3:15" s="11" customFormat="1" x14ac:dyDescent="0.2">
      <c r="C105" s="41"/>
      <c r="G105" s="41"/>
      <c r="K105" s="41"/>
      <c r="O105" s="41"/>
    </row>
    <row r="106" spans="3:15" s="11" customFormat="1" x14ac:dyDescent="0.2">
      <c r="C106" s="41"/>
      <c r="G106" s="41"/>
      <c r="K106" s="41"/>
      <c r="O106" s="41"/>
    </row>
    <row r="107" spans="3:15" s="11" customFormat="1" x14ac:dyDescent="0.2">
      <c r="C107" s="41"/>
      <c r="G107" s="41"/>
      <c r="K107" s="41"/>
      <c r="O107" s="41"/>
    </row>
    <row r="108" spans="3:15" s="11" customFormat="1" x14ac:dyDescent="0.2">
      <c r="C108" s="41"/>
      <c r="G108" s="41"/>
      <c r="K108" s="41"/>
      <c r="O108" s="41"/>
    </row>
    <row r="109" spans="3:15" s="11" customFormat="1" x14ac:dyDescent="0.2">
      <c r="C109" s="41"/>
      <c r="G109" s="41"/>
      <c r="K109" s="41"/>
      <c r="O109" s="41"/>
    </row>
    <row r="110" spans="3:15" s="11" customFormat="1" x14ac:dyDescent="0.2">
      <c r="C110" s="41"/>
      <c r="G110" s="41"/>
      <c r="K110" s="41"/>
      <c r="O110" s="41"/>
    </row>
    <row r="111" spans="3:15" s="11" customFormat="1" x14ac:dyDescent="0.2">
      <c r="C111" s="41"/>
      <c r="G111" s="41"/>
      <c r="K111" s="41"/>
      <c r="O111" s="41"/>
    </row>
    <row r="112" spans="3:15" s="11" customFormat="1" x14ac:dyDescent="0.2">
      <c r="C112" s="41"/>
      <c r="G112" s="41"/>
      <c r="K112" s="41"/>
      <c r="O112" s="41"/>
    </row>
    <row r="113" spans="3:15" s="11" customFormat="1" x14ac:dyDescent="0.2">
      <c r="C113" s="41"/>
      <c r="G113" s="41"/>
      <c r="K113" s="41"/>
      <c r="O113" s="41"/>
    </row>
    <row r="114" spans="3:15" s="11" customFormat="1" x14ac:dyDescent="0.2">
      <c r="C114" s="41"/>
      <c r="G114" s="41"/>
      <c r="K114" s="41"/>
      <c r="O114" s="41"/>
    </row>
    <row r="115" spans="3:15" s="11" customFormat="1" x14ac:dyDescent="0.2">
      <c r="C115" s="41"/>
      <c r="G115" s="41"/>
      <c r="K115" s="41"/>
      <c r="O115" s="41"/>
    </row>
    <row r="116" spans="3:15" s="11" customFormat="1" x14ac:dyDescent="0.2">
      <c r="C116" s="41"/>
      <c r="G116" s="41"/>
      <c r="K116" s="41"/>
      <c r="O116" s="41"/>
    </row>
    <row r="117" spans="3:15" s="11" customFormat="1" x14ac:dyDescent="0.2">
      <c r="C117" s="41"/>
      <c r="G117" s="41"/>
      <c r="K117" s="41"/>
      <c r="O117" s="41"/>
    </row>
    <row r="118" spans="3:15" s="11" customFormat="1" x14ac:dyDescent="0.2">
      <c r="C118" s="41"/>
      <c r="G118" s="41"/>
      <c r="K118" s="41"/>
      <c r="O118" s="41"/>
    </row>
    <row r="119" spans="3:15" s="11" customFormat="1" x14ac:dyDescent="0.2">
      <c r="C119" s="41"/>
      <c r="G119" s="41"/>
      <c r="K119" s="41"/>
      <c r="O119" s="41"/>
    </row>
    <row r="120" spans="3:15" s="11" customFormat="1" x14ac:dyDescent="0.2">
      <c r="C120" s="41"/>
      <c r="G120" s="41"/>
      <c r="K120" s="41"/>
      <c r="O120" s="41"/>
    </row>
    <row r="121" spans="3:15" s="11" customFormat="1" x14ac:dyDescent="0.2">
      <c r="C121" s="41"/>
      <c r="G121" s="41"/>
      <c r="K121" s="41"/>
      <c r="O121" s="41"/>
    </row>
    <row r="122" spans="3:15" s="11" customFormat="1" x14ac:dyDescent="0.2">
      <c r="C122" s="41"/>
      <c r="G122" s="41"/>
      <c r="K122" s="41"/>
      <c r="O122" s="41"/>
    </row>
    <row r="123" spans="3:15" s="11" customFormat="1" x14ac:dyDescent="0.2">
      <c r="C123" s="41"/>
      <c r="G123" s="41"/>
      <c r="K123" s="41"/>
      <c r="O123" s="41"/>
    </row>
    <row r="124" spans="3:15" s="11" customFormat="1" x14ac:dyDescent="0.2">
      <c r="C124" s="41"/>
      <c r="G124" s="41"/>
      <c r="K124" s="41"/>
      <c r="O124" s="41"/>
    </row>
    <row r="125" spans="3:15" s="11" customFormat="1" x14ac:dyDescent="0.2">
      <c r="C125" s="41"/>
      <c r="G125" s="41"/>
      <c r="K125" s="41"/>
      <c r="O125" s="41"/>
    </row>
    <row r="126" spans="3:15" s="11" customFormat="1" x14ac:dyDescent="0.2">
      <c r="C126" s="41"/>
      <c r="G126" s="41"/>
      <c r="K126" s="41"/>
      <c r="O126" s="41"/>
    </row>
    <row r="127" spans="3:15" s="11" customFormat="1" x14ac:dyDescent="0.2">
      <c r="C127" s="41"/>
      <c r="G127" s="41"/>
      <c r="K127" s="41"/>
      <c r="O127" s="41"/>
    </row>
    <row r="128" spans="3:15" s="11" customFormat="1" x14ac:dyDescent="0.2">
      <c r="C128" s="41"/>
      <c r="G128" s="41"/>
      <c r="K128" s="41"/>
      <c r="O128" s="41"/>
    </row>
    <row r="129" spans="3:15" s="11" customFormat="1" x14ac:dyDescent="0.2">
      <c r="C129" s="41"/>
      <c r="G129" s="41"/>
      <c r="K129" s="41"/>
      <c r="O129" s="41"/>
    </row>
    <row r="130" spans="3:15" s="11" customFormat="1" x14ac:dyDescent="0.2">
      <c r="C130" s="41"/>
      <c r="G130" s="41"/>
      <c r="K130" s="41"/>
      <c r="O130" s="41"/>
    </row>
    <row r="131" spans="3:15" s="11" customFormat="1" x14ac:dyDescent="0.2">
      <c r="C131" s="41"/>
      <c r="G131" s="41"/>
      <c r="K131" s="41"/>
      <c r="O131" s="41"/>
    </row>
    <row r="132" spans="3:15" s="11" customFormat="1" x14ac:dyDescent="0.2">
      <c r="C132" s="41"/>
      <c r="G132" s="41"/>
      <c r="K132" s="41"/>
      <c r="O132" s="41"/>
    </row>
    <row r="133" spans="3:15" s="11" customFormat="1" x14ac:dyDescent="0.2">
      <c r="C133" s="41"/>
      <c r="G133" s="41"/>
      <c r="K133" s="41"/>
      <c r="O133" s="41"/>
    </row>
    <row r="134" spans="3:15" s="11" customFormat="1" x14ac:dyDescent="0.2">
      <c r="C134" s="41"/>
      <c r="G134" s="41"/>
      <c r="K134" s="41"/>
      <c r="O134" s="41"/>
    </row>
    <row r="135" spans="3:15" s="11" customFormat="1" x14ac:dyDescent="0.2">
      <c r="C135" s="41"/>
      <c r="G135" s="41"/>
      <c r="K135" s="41"/>
      <c r="O135" s="41"/>
    </row>
    <row r="136" spans="3:15" s="11" customFormat="1" x14ac:dyDescent="0.2">
      <c r="C136" s="41"/>
      <c r="G136" s="41"/>
      <c r="K136" s="41"/>
      <c r="O136" s="41"/>
    </row>
    <row r="137" spans="3:15" s="11" customFormat="1" x14ac:dyDescent="0.2">
      <c r="C137" s="41"/>
      <c r="G137" s="41"/>
      <c r="K137" s="41"/>
      <c r="O137" s="41"/>
    </row>
    <row r="138" spans="3:15" s="11" customFormat="1" x14ac:dyDescent="0.2">
      <c r="C138" s="41"/>
      <c r="G138" s="41"/>
      <c r="K138" s="41"/>
      <c r="O138" s="41"/>
    </row>
    <row r="139" spans="3:15" s="11" customFormat="1" x14ac:dyDescent="0.2">
      <c r="C139" s="41"/>
      <c r="G139" s="41"/>
      <c r="K139" s="41"/>
      <c r="O139" s="41"/>
    </row>
    <row r="140" spans="3:15" s="11" customFormat="1" x14ac:dyDescent="0.2">
      <c r="C140" s="41"/>
      <c r="G140" s="41"/>
      <c r="K140" s="41"/>
      <c r="O140" s="41"/>
    </row>
    <row r="141" spans="3:15" s="11" customFormat="1" x14ac:dyDescent="0.2">
      <c r="C141" s="41"/>
      <c r="G141" s="41"/>
      <c r="K141" s="41"/>
      <c r="O141" s="41"/>
    </row>
    <row r="142" spans="3:15" s="11" customFormat="1" x14ac:dyDescent="0.2">
      <c r="C142" s="41"/>
      <c r="G142" s="41"/>
      <c r="K142" s="41"/>
      <c r="O142" s="41"/>
    </row>
    <row r="143" spans="3:15" s="11" customFormat="1" x14ac:dyDescent="0.2">
      <c r="C143" s="41"/>
      <c r="G143" s="41"/>
      <c r="K143" s="41"/>
      <c r="O143" s="41"/>
    </row>
    <row r="144" spans="3:15" s="11" customFormat="1" x14ac:dyDescent="0.2">
      <c r="C144" s="41"/>
      <c r="G144" s="41"/>
      <c r="K144" s="41"/>
      <c r="O144" s="41"/>
    </row>
    <row r="145" spans="3:15" s="11" customFormat="1" x14ac:dyDescent="0.2">
      <c r="C145" s="41"/>
      <c r="G145" s="41"/>
      <c r="K145" s="41"/>
      <c r="O145" s="41"/>
    </row>
    <row r="146" spans="3:15" s="11" customFormat="1" x14ac:dyDescent="0.2">
      <c r="C146" s="41"/>
      <c r="G146" s="41"/>
      <c r="K146" s="41"/>
      <c r="O146" s="41"/>
    </row>
    <row r="147" spans="3:15" s="11" customFormat="1" x14ac:dyDescent="0.2">
      <c r="C147" s="41"/>
      <c r="G147" s="41"/>
      <c r="K147" s="41"/>
      <c r="O147" s="41"/>
    </row>
    <row r="148" spans="3:15" s="11" customFormat="1" x14ac:dyDescent="0.2">
      <c r="C148" s="41"/>
      <c r="G148" s="41"/>
      <c r="K148" s="41"/>
      <c r="O148" s="41"/>
    </row>
    <row r="149" spans="3:15" s="11" customFormat="1" x14ac:dyDescent="0.2">
      <c r="C149" s="41"/>
      <c r="G149" s="41"/>
      <c r="K149" s="41"/>
      <c r="O149" s="41"/>
    </row>
    <row r="150" spans="3:15" s="11" customFormat="1" x14ac:dyDescent="0.2">
      <c r="C150" s="41"/>
      <c r="G150" s="41"/>
      <c r="K150" s="41"/>
      <c r="O150" s="41"/>
    </row>
    <row r="151" spans="3:15" s="11" customFormat="1" x14ac:dyDescent="0.2">
      <c r="C151" s="41"/>
      <c r="G151" s="41"/>
      <c r="K151" s="41"/>
      <c r="O151" s="41"/>
    </row>
    <row r="152" spans="3:15" s="11" customFormat="1" x14ac:dyDescent="0.2">
      <c r="C152" s="41"/>
      <c r="G152" s="41"/>
      <c r="K152" s="41"/>
      <c r="O152" s="41"/>
    </row>
    <row r="153" spans="3:15" s="11" customFormat="1" x14ac:dyDescent="0.2">
      <c r="C153" s="41"/>
      <c r="G153" s="41"/>
      <c r="K153" s="41"/>
      <c r="O153" s="41"/>
    </row>
    <row r="154" spans="3:15" s="11" customFormat="1" x14ac:dyDescent="0.2">
      <c r="C154" s="41"/>
      <c r="G154" s="41"/>
      <c r="K154" s="41"/>
      <c r="O154" s="41"/>
    </row>
    <row r="155" spans="3:15" s="11" customFormat="1" x14ac:dyDescent="0.2">
      <c r="C155" s="41"/>
      <c r="G155" s="41"/>
      <c r="K155" s="41"/>
      <c r="O155" s="41"/>
    </row>
    <row r="156" spans="3:15" s="11" customFormat="1" x14ac:dyDescent="0.2">
      <c r="C156" s="41"/>
      <c r="G156" s="41"/>
      <c r="K156" s="41"/>
      <c r="O156" s="41"/>
    </row>
    <row r="157" spans="3:15" s="11" customFormat="1" x14ac:dyDescent="0.2">
      <c r="C157" s="41"/>
      <c r="G157" s="41"/>
      <c r="K157" s="41"/>
      <c r="O157" s="41"/>
    </row>
    <row r="158" spans="3:15" s="11" customFormat="1" x14ac:dyDescent="0.2">
      <c r="C158" s="41"/>
      <c r="G158" s="41"/>
      <c r="K158" s="41"/>
      <c r="O158" s="41"/>
    </row>
    <row r="159" spans="3:15" s="11" customFormat="1" x14ac:dyDescent="0.2">
      <c r="C159" s="41"/>
      <c r="G159" s="41"/>
      <c r="K159" s="41"/>
      <c r="O159" s="41"/>
    </row>
    <row r="160" spans="3:15" s="11" customFormat="1" x14ac:dyDescent="0.2">
      <c r="C160" s="41"/>
      <c r="G160" s="41"/>
      <c r="K160" s="41"/>
      <c r="O160" s="41"/>
    </row>
    <row r="161" spans="3:15" s="11" customFormat="1" x14ac:dyDescent="0.2">
      <c r="C161" s="41"/>
      <c r="G161" s="41"/>
      <c r="K161" s="41"/>
      <c r="O161" s="41"/>
    </row>
    <row r="162" spans="3:15" s="11" customFormat="1" x14ac:dyDescent="0.2">
      <c r="C162" s="41"/>
      <c r="G162" s="41"/>
      <c r="K162" s="41"/>
      <c r="O162" s="41"/>
    </row>
    <row r="163" spans="3:15" s="11" customFormat="1" x14ac:dyDescent="0.2">
      <c r="C163" s="41"/>
      <c r="G163" s="41"/>
      <c r="K163" s="41"/>
      <c r="O163" s="41"/>
    </row>
    <row r="164" spans="3:15" s="11" customFormat="1" x14ac:dyDescent="0.2">
      <c r="C164" s="41"/>
      <c r="G164" s="41"/>
      <c r="K164" s="41"/>
      <c r="O164" s="41"/>
    </row>
    <row r="165" spans="3:15" s="11" customFormat="1" x14ac:dyDescent="0.2">
      <c r="C165" s="41"/>
      <c r="G165" s="41"/>
      <c r="K165" s="41"/>
      <c r="O165" s="41"/>
    </row>
    <row r="166" spans="3:15" s="11" customFormat="1" x14ac:dyDescent="0.2">
      <c r="C166" s="41"/>
      <c r="G166" s="41"/>
      <c r="K166" s="41"/>
      <c r="O166" s="41"/>
    </row>
    <row r="167" spans="3:15" s="11" customFormat="1" x14ac:dyDescent="0.2">
      <c r="C167" s="41"/>
      <c r="G167" s="41"/>
      <c r="K167" s="41"/>
      <c r="O167" s="41"/>
    </row>
    <row r="168" spans="3:15" s="11" customFormat="1" x14ac:dyDescent="0.2">
      <c r="C168" s="41"/>
      <c r="G168" s="41"/>
      <c r="K168" s="41"/>
      <c r="O168" s="41"/>
    </row>
    <row r="169" spans="3:15" s="11" customFormat="1" x14ac:dyDescent="0.2">
      <c r="C169" s="41"/>
      <c r="G169" s="41"/>
      <c r="K169" s="41"/>
      <c r="O169" s="41"/>
    </row>
    <row r="170" spans="3:15" s="11" customFormat="1" x14ac:dyDescent="0.2">
      <c r="C170" s="41"/>
      <c r="G170" s="41"/>
      <c r="K170" s="41"/>
      <c r="O170" s="41"/>
    </row>
    <row r="171" spans="3:15" s="11" customFormat="1" x14ac:dyDescent="0.2">
      <c r="C171" s="41"/>
      <c r="G171" s="41"/>
      <c r="K171" s="41"/>
      <c r="O171" s="41"/>
    </row>
    <row r="172" spans="3:15" s="11" customFormat="1" x14ac:dyDescent="0.2">
      <c r="C172" s="41"/>
      <c r="G172" s="41"/>
      <c r="K172" s="41"/>
      <c r="O172" s="41"/>
    </row>
    <row r="173" spans="3:15" s="11" customFormat="1" x14ac:dyDescent="0.2">
      <c r="C173" s="41"/>
      <c r="G173" s="41"/>
      <c r="K173" s="41"/>
      <c r="O173" s="41"/>
    </row>
    <row r="174" spans="3:15" s="11" customFormat="1" x14ac:dyDescent="0.2">
      <c r="C174" s="41"/>
      <c r="G174" s="41"/>
      <c r="K174" s="41"/>
      <c r="O174" s="41"/>
    </row>
    <row r="175" spans="3:15" s="11" customFormat="1" x14ac:dyDescent="0.2">
      <c r="C175" s="41"/>
      <c r="G175" s="41"/>
      <c r="K175" s="41"/>
      <c r="O175" s="41"/>
    </row>
    <row r="176" spans="3:15" s="11" customFormat="1" x14ac:dyDescent="0.2">
      <c r="C176" s="41"/>
      <c r="G176" s="41"/>
      <c r="K176" s="41"/>
      <c r="O176" s="41"/>
    </row>
    <row r="177" spans="3:15" s="11" customFormat="1" x14ac:dyDescent="0.2">
      <c r="C177" s="41"/>
      <c r="G177" s="41"/>
      <c r="K177" s="41"/>
      <c r="O177" s="41"/>
    </row>
    <row r="178" spans="3:15" s="11" customFormat="1" x14ac:dyDescent="0.2">
      <c r="C178" s="41"/>
      <c r="G178" s="41"/>
      <c r="K178" s="41"/>
      <c r="O178" s="41"/>
    </row>
    <row r="179" spans="3:15" s="11" customFormat="1" x14ac:dyDescent="0.2">
      <c r="C179" s="41"/>
      <c r="G179" s="41"/>
      <c r="K179" s="41"/>
      <c r="O179" s="41"/>
    </row>
    <row r="180" spans="3:15" s="11" customFormat="1" x14ac:dyDescent="0.2">
      <c r="C180" s="41"/>
      <c r="G180" s="41"/>
      <c r="K180" s="41"/>
      <c r="O180" s="41"/>
    </row>
    <row r="181" spans="3:15" s="11" customFormat="1" x14ac:dyDescent="0.2">
      <c r="C181" s="41"/>
      <c r="G181" s="41"/>
      <c r="K181" s="41"/>
      <c r="O181" s="41"/>
    </row>
    <row r="182" spans="3:15" s="11" customFormat="1" x14ac:dyDescent="0.2">
      <c r="C182" s="41"/>
      <c r="G182" s="41"/>
      <c r="K182" s="41"/>
      <c r="O182" s="41"/>
    </row>
    <row r="183" spans="3:15" s="11" customFormat="1" x14ac:dyDescent="0.2">
      <c r="C183" s="41"/>
      <c r="G183" s="41"/>
      <c r="K183" s="41"/>
      <c r="O183" s="41"/>
    </row>
    <row r="184" spans="3:15" s="11" customFormat="1" x14ac:dyDescent="0.2">
      <c r="C184" s="41"/>
      <c r="G184" s="41"/>
      <c r="K184" s="41"/>
      <c r="O184" s="41"/>
    </row>
    <row r="185" spans="3:15" s="11" customFormat="1" x14ac:dyDescent="0.2">
      <c r="C185" s="41"/>
      <c r="G185" s="41"/>
      <c r="K185" s="41"/>
      <c r="O185" s="41"/>
    </row>
    <row r="186" spans="3:15" s="11" customFormat="1" x14ac:dyDescent="0.2">
      <c r="C186" s="41"/>
      <c r="G186" s="41"/>
      <c r="K186" s="41"/>
      <c r="O186" s="41"/>
    </row>
    <row r="187" spans="3:15" s="11" customFormat="1" x14ac:dyDescent="0.2">
      <c r="C187" s="41"/>
      <c r="G187" s="41"/>
      <c r="K187" s="41"/>
      <c r="O187" s="41"/>
    </row>
    <row r="188" spans="3:15" s="11" customFormat="1" x14ac:dyDescent="0.2">
      <c r="C188" s="41"/>
      <c r="G188" s="41"/>
      <c r="K188" s="41"/>
      <c r="O188" s="41"/>
    </row>
    <row r="189" spans="3:15" s="11" customFormat="1" x14ac:dyDescent="0.2">
      <c r="C189" s="41"/>
      <c r="G189" s="41"/>
      <c r="K189" s="41"/>
      <c r="O189" s="41"/>
    </row>
    <row r="190" spans="3:15" s="11" customFormat="1" x14ac:dyDescent="0.2">
      <c r="C190" s="41"/>
      <c r="G190" s="41"/>
      <c r="K190" s="41"/>
      <c r="O190" s="41"/>
    </row>
    <row r="191" spans="3:15" s="11" customFormat="1" x14ac:dyDescent="0.2">
      <c r="C191" s="41"/>
      <c r="G191" s="41"/>
      <c r="K191" s="41"/>
      <c r="O191" s="41"/>
    </row>
    <row r="192" spans="3:15" s="11" customFormat="1" x14ac:dyDescent="0.2">
      <c r="C192" s="41"/>
      <c r="G192" s="41"/>
      <c r="K192" s="41"/>
      <c r="O192" s="41"/>
    </row>
    <row r="193" spans="3:15" s="11" customFormat="1" x14ac:dyDescent="0.2">
      <c r="C193" s="41"/>
      <c r="G193" s="41"/>
      <c r="K193" s="41"/>
      <c r="O193" s="41"/>
    </row>
    <row r="194" spans="3:15" s="11" customFormat="1" x14ac:dyDescent="0.2">
      <c r="C194" s="41"/>
      <c r="G194" s="41"/>
      <c r="K194" s="41"/>
      <c r="O194" s="41"/>
    </row>
    <row r="195" spans="3:15" s="11" customFormat="1" x14ac:dyDescent="0.2">
      <c r="C195" s="41"/>
      <c r="G195" s="41"/>
      <c r="K195" s="41"/>
      <c r="O195" s="41"/>
    </row>
    <row r="196" spans="3:15" s="11" customFormat="1" x14ac:dyDescent="0.2">
      <c r="C196" s="41"/>
      <c r="G196" s="41"/>
      <c r="K196" s="41"/>
      <c r="O196" s="41"/>
    </row>
    <row r="197" spans="3:15" s="11" customFormat="1" x14ac:dyDescent="0.2">
      <c r="C197" s="41"/>
      <c r="G197" s="41"/>
      <c r="K197" s="41"/>
      <c r="O197" s="41"/>
    </row>
    <row r="198" spans="3:15" s="11" customFormat="1" x14ac:dyDescent="0.2">
      <c r="C198" s="41"/>
      <c r="G198" s="41"/>
      <c r="K198" s="41"/>
      <c r="O198" s="41"/>
    </row>
    <row r="199" spans="3:15" s="11" customFormat="1" x14ac:dyDescent="0.2">
      <c r="C199" s="41"/>
      <c r="G199" s="41"/>
      <c r="K199" s="41"/>
      <c r="O199" s="41"/>
    </row>
    <row r="200" spans="3:15" s="11" customFormat="1" x14ac:dyDescent="0.2">
      <c r="C200" s="41"/>
      <c r="G200" s="41"/>
      <c r="K200" s="41"/>
      <c r="O200" s="41"/>
    </row>
    <row r="201" spans="3:15" s="11" customFormat="1" x14ac:dyDescent="0.2">
      <c r="C201" s="41"/>
      <c r="G201" s="41"/>
      <c r="K201" s="41"/>
      <c r="O201" s="41"/>
    </row>
    <row r="202" spans="3:15" s="11" customFormat="1" x14ac:dyDescent="0.2">
      <c r="C202" s="41"/>
      <c r="G202" s="41"/>
      <c r="K202" s="41"/>
      <c r="O202" s="41"/>
    </row>
    <row r="203" spans="3:15" s="11" customFormat="1" x14ac:dyDescent="0.2">
      <c r="C203" s="41"/>
      <c r="G203" s="41"/>
      <c r="K203" s="41"/>
      <c r="O203" s="41"/>
    </row>
    <row r="204" spans="3:15" s="11" customFormat="1" x14ac:dyDescent="0.2">
      <c r="C204" s="41"/>
      <c r="G204" s="41"/>
      <c r="K204" s="41"/>
      <c r="O204" s="41"/>
    </row>
    <row r="205" spans="3:15" s="11" customFormat="1" x14ac:dyDescent="0.2">
      <c r="C205" s="41"/>
      <c r="G205" s="41"/>
      <c r="K205" s="41"/>
      <c r="O205" s="41"/>
    </row>
    <row r="206" spans="3:15" s="11" customFormat="1" x14ac:dyDescent="0.2">
      <c r="C206" s="41"/>
      <c r="G206" s="41"/>
      <c r="K206" s="41"/>
      <c r="O206" s="41"/>
    </row>
    <row r="207" spans="3:15" s="11" customFormat="1" x14ac:dyDescent="0.2">
      <c r="C207" s="41"/>
      <c r="G207" s="41"/>
      <c r="K207" s="41"/>
      <c r="O207" s="41"/>
    </row>
    <row r="208" spans="3:15" s="11" customFormat="1" x14ac:dyDescent="0.2">
      <c r="C208" s="41"/>
      <c r="G208" s="41"/>
      <c r="K208" s="41"/>
      <c r="O208" s="41"/>
    </row>
    <row r="209" spans="3:15" s="11" customFormat="1" x14ac:dyDescent="0.2">
      <c r="C209" s="41"/>
      <c r="G209" s="41"/>
      <c r="K209" s="41"/>
      <c r="O209" s="41"/>
    </row>
    <row r="210" spans="3:15" s="11" customFormat="1" x14ac:dyDescent="0.2">
      <c r="C210" s="41"/>
      <c r="G210" s="41"/>
      <c r="K210" s="41"/>
      <c r="O210" s="41"/>
    </row>
    <row r="211" spans="3:15" s="11" customFormat="1" x14ac:dyDescent="0.2">
      <c r="C211" s="41"/>
      <c r="G211" s="41"/>
      <c r="K211" s="41"/>
      <c r="O211" s="41"/>
    </row>
    <row r="212" spans="3:15" s="11" customFormat="1" x14ac:dyDescent="0.2">
      <c r="C212" s="41"/>
      <c r="G212" s="41"/>
      <c r="K212" s="41"/>
      <c r="O212" s="41"/>
    </row>
    <row r="213" spans="3:15" s="11" customFormat="1" x14ac:dyDescent="0.2">
      <c r="C213" s="41"/>
      <c r="G213" s="41"/>
      <c r="K213" s="41"/>
      <c r="O213" s="41"/>
    </row>
    <row r="214" spans="3:15" s="11" customFormat="1" x14ac:dyDescent="0.2">
      <c r="C214" s="41"/>
      <c r="G214" s="41"/>
      <c r="K214" s="41"/>
      <c r="O214" s="41"/>
    </row>
    <row r="215" spans="3:15" s="11" customFormat="1" x14ac:dyDescent="0.2">
      <c r="C215" s="41"/>
      <c r="G215" s="41"/>
      <c r="K215" s="41"/>
      <c r="O215" s="41"/>
    </row>
    <row r="216" spans="3:15" s="11" customFormat="1" x14ac:dyDescent="0.2">
      <c r="C216" s="41"/>
      <c r="G216" s="41"/>
      <c r="K216" s="41"/>
      <c r="O216" s="41"/>
    </row>
    <row r="217" spans="3:15" s="11" customFormat="1" x14ac:dyDescent="0.2">
      <c r="C217" s="41"/>
      <c r="G217" s="41"/>
      <c r="K217" s="41"/>
      <c r="O217" s="41"/>
    </row>
    <row r="218" spans="3:15" s="11" customFormat="1" x14ac:dyDescent="0.2">
      <c r="C218" s="41"/>
      <c r="G218" s="41"/>
      <c r="K218" s="41"/>
      <c r="O218" s="41"/>
    </row>
    <row r="219" spans="3:15" s="11" customFormat="1" x14ac:dyDescent="0.2">
      <c r="C219" s="41"/>
      <c r="G219" s="41"/>
      <c r="K219" s="41"/>
      <c r="O219" s="41"/>
    </row>
    <row r="220" spans="3:15" s="11" customFormat="1" x14ac:dyDescent="0.2">
      <c r="C220" s="41"/>
      <c r="G220" s="41"/>
      <c r="K220" s="41"/>
      <c r="O220" s="41"/>
    </row>
    <row r="221" spans="3:15" s="11" customFormat="1" x14ac:dyDescent="0.2">
      <c r="C221" s="41"/>
      <c r="G221" s="41"/>
      <c r="K221" s="41"/>
      <c r="O221" s="41"/>
    </row>
    <row r="222" spans="3:15" s="11" customFormat="1" x14ac:dyDescent="0.2">
      <c r="C222" s="41"/>
      <c r="G222" s="41"/>
      <c r="K222" s="41"/>
      <c r="O222" s="41"/>
    </row>
    <row r="223" spans="3:15" s="11" customFormat="1" x14ac:dyDescent="0.2">
      <c r="C223" s="41"/>
      <c r="G223" s="41"/>
      <c r="K223" s="41"/>
      <c r="O223" s="41"/>
    </row>
    <row r="224" spans="3:15" s="11" customFormat="1" x14ac:dyDescent="0.2">
      <c r="C224" s="41"/>
      <c r="G224" s="41"/>
      <c r="K224" s="41"/>
      <c r="O224" s="41"/>
    </row>
    <row r="225" spans="3:15" s="11" customFormat="1" x14ac:dyDescent="0.2">
      <c r="C225" s="41"/>
      <c r="G225" s="41"/>
      <c r="K225" s="41"/>
      <c r="O225" s="41"/>
    </row>
    <row r="226" spans="3:15" s="11" customFormat="1" x14ac:dyDescent="0.2">
      <c r="C226" s="41"/>
      <c r="G226" s="41"/>
      <c r="K226" s="41"/>
      <c r="O226" s="41"/>
    </row>
    <row r="227" spans="3:15" s="11" customFormat="1" x14ac:dyDescent="0.2">
      <c r="C227" s="41"/>
      <c r="G227" s="41"/>
      <c r="K227" s="41"/>
      <c r="O227" s="41"/>
    </row>
    <row r="228" spans="3:15" s="11" customFormat="1" x14ac:dyDescent="0.2">
      <c r="C228" s="41"/>
      <c r="G228" s="41"/>
      <c r="K228" s="41"/>
      <c r="O228" s="41"/>
    </row>
    <row r="229" spans="3:15" s="11" customFormat="1" x14ac:dyDescent="0.2">
      <c r="C229" s="41"/>
      <c r="G229" s="41"/>
      <c r="K229" s="41"/>
      <c r="O229" s="41"/>
    </row>
    <row r="230" spans="3:15" s="11" customFormat="1" x14ac:dyDescent="0.2">
      <c r="C230" s="41"/>
      <c r="G230" s="41"/>
      <c r="K230" s="41"/>
      <c r="O230" s="41"/>
    </row>
    <row r="231" spans="3:15" s="11" customFormat="1" x14ac:dyDescent="0.2">
      <c r="C231" s="41"/>
      <c r="G231" s="41"/>
      <c r="K231" s="41"/>
      <c r="O231" s="41"/>
    </row>
    <row r="232" spans="3:15" s="11" customFormat="1" x14ac:dyDescent="0.2">
      <c r="C232" s="41"/>
      <c r="G232" s="41"/>
      <c r="K232" s="41"/>
      <c r="O232" s="41"/>
    </row>
    <row r="233" spans="3:15" s="11" customFormat="1" x14ac:dyDescent="0.2">
      <c r="C233" s="41"/>
      <c r="G233" s="41"/>
      <c r="K233" s="41"/>
      <c r="O233" s="41"/>
    </row>
    <row r="234" spans="3:15" s="11" customFormat="1" x14ac:dyDescent="0.2">
      <c r="C234" s="41"/>
      <c r="G234" s="41"/>
      <c r="K234" s="41"/>
      <c r="O234" s="41"/>
    </row>
    <row r="235" spans="3:15" s="11" customFormat="1" x14ac:dyDescent="0.2">
      <c r="C235" s="41"/>
      <c r="G235" s="41"/>
      <c r="K235" s="41"/>
      <c r="O235" s="41"/>
    </row>
    <row r="236" spans="3:15" s="11" customFormat="1" x14ac:dyDescent="0.2">
      <c r="C236" s="41"/>
      <c r="G236" s="41"/>
      <c r="K236" s="41"/>
      <c r="O236" s="41"/>
    </row>
    <row r="237" spans="3:15" s="11" customFormat="1" x14ac:dyDescent="0.2">
      <c r="C237" s="41"/>
      <c r="G237" s="41"/>
      <c r="K237" s="41"/>
      <c r="O237" s="41"/>
    </row>
    <row r="238" spans="3:15" s="11" customFormat="1" x14ac:dyDescent="0.2">
      <c r="C238" s="41"/>
      <c r="G238" s="41"/>
      <c r="K238" s="41"/>
      <c r="O238" s="41"/>
    </row>
    <row r="239" spans="3:15" s="11" customFormat="1" x14ac:dyDescent="0.2">
      <c r="C239" s="41"/>
      <c r="G239" s="41"/>
      <c r="K239" s="41"/>
      <c r="O239" s="41"/>
    </row>
    <row r="240" spans="3:15" s="11" customFormat="1" x14ac:dyDescent="0.2">
      <c r="C240" s="41"/>
      <c r="G240" s="41"/>
      <c r="K240" s="41"/>
      <c r="O240" s="41"/>
    </row>
    <row r="241" spans="3:15" s="11" customFormat="1" x14ac:dyDescent="0.2">
      <c r="C241" s="41"/>
      <c r="G241" s="41"/>
      <c r="K241" s="41"/>
      <c r="O241" s="41"/>
    </row>
    <row r="242" spans="3:15" s="11" customFormat="1" x14ac:dyDescent="0.2">
      <c r="C242" s="41"/>
      <c r="G242" s="41"/>
      <c r="K242" s="41"/>
      <c r="O242" s="41"/>
    </row>
    <row r="243" spans="3:15" s="11" customFormat="1" x14ac:dyDescent="0.2">
      <c r="C243" s="41"/>
      <c r="G243" s="41"/>
      <c r="K243" s="41"/>
      <c r="O243" s="41"/>
    </row>
    <row r="244" spans="3:15" s="11" customFormat="1" x14ac:dyDescent="0.2">
      <c r="C244" s="41"/>
      <c r="G244" s="41"/>
      <c r="K244" s="41"/>
      <c r="O244" s="41"/>
    </row>
    <row r="245" spans="3:15" s="11" customFormat="1" x14ac:dyDescent="0.2">
      <c r="C245" s="41"/>
      <c r="G245" s="41"/>
      <c r="K245" s="41"/>
      <c r="O245" s="41"/>
    </row>
    <row r="246" spans="3:15" s="11" customFormat="1" x14ac:dyDescent="0.2">
      <c r="C246" s="41"/>
      <c r="G246" s="41"/>
      <c r="K246" s="41"/>
      <c r="O246" s="41"/>
    </row>
    <row r="247" spans="3:15" s="11" customFormat="1" x14ac:dyDescent="0.2">
      <c r="C247" s="41"/>
      <c r="G247" s="41"/>
      <c r="K247" s="41"/>
      <c r="O247" s="41"/>
    </row>
    <row r="248" spans="3:15" s="11" customFormat="1" x14ac:dyDescent="0.2">
      <c r="C248" s="41"/>
      <c r="G248" s="41"/>
      <c r="K248" s="41"/>
      <c r="O248" s="41"/>
    </row>
    <row r="249" spans="3:15" s="11" customFormat="1" x14ac:dyDescent="0.2">
      <c r="C249" s="41"/>
      <c r="G249" s="41"/>
      <c r="K249" s="41"/>
      <c r="O249" s="41"/>
    </row>
    <row r="250" spans="3:15" s="11" customFormat="1" x14ac:dyDescent="0.2">
      <c r="C250" s="41"/>
      <c r="G250" s="41"/>
      <c r="K250" s="41"/>
      <c r="O250" s="41"/>
    </row>
    <row r="251" spans="3:15" s="11" customFormat="1" x14ac:dyDescent="0.2">
      <c r="C251" s="41"/>
      <c r="G251" s="41"/>
      <c r="K251" s="41"/>
      <c r="O251" s="41"/>
    </row>
    <row r="252" spans="3:15" s="11" customFormat="1" x14ac:dyDescent="0.2">
      <c r="C252" s="41"/>
      <c r="G252" s="41"/>
      <c r="K252" s="41"/>
      <c r="O252" s="41"/>
    </row>
    <row r="253" spans="3:15" s="11" customFormat="1" x14ac:dyDescent="0.2">
      <c r="C253" s="41"/>
      <c r="G253" s="41"/>
      <c r="K253" s="41"/>
      <c r="O253" s="41"/>
    </row>
    <row r="254" spans="3:15" s="11" customFormat="1" x14ac:dyDescent="0.2">
      <c r="C254" s="41"/>
      <c r="G254" s="41"/>
      <c r="K254" s="41"/>
      <c r="O254" s="41"/>
    </row>
    <row r="255" spans="3:15" s="11" customFormat="1" x14ac:dyDescent="0.2">
      <c r="C255" s="41"/>
      <c r="G255" s="41"/>
      <c r="K255" s="41"/>
      <c r="O255" s="41"/>
    </row>
    <row r="256" spans="3:15" s="11" customFormat="1" x14ac:dyDescent="0.2">
      <c r="C256" s="41"/>
      <c r="G256" s="41"/>
      <c r="K256" s="41"/>
      <c r="O256" s="41"/>
    </row>
    <row r="257" spans="3:15" s="11" customFormat="1" x14ac:dyDescent="0.2">
      <c r="C257" s="41"/>
      <c r="G257" s="41"/>
      <c r="K257" s="41"/>
      <c r="O257" s="41"/>
    </row>
    <row r="258" spans="3:15" s="11" customFormat="1" x14ac:dyDescent="0.2">
      <c r="C258" s="41"/>
      <c r="G258" s="41"/>
      <c r="K258" s="41"/>
      <c r="O258" s="41"/>
    </row>
    <row r="259" spans="3:15" s="11" customFormat="1" x14ac:dyDescent="0.2">
      <c r="C259" s="41"/>
      <c r="G259" s="41"/>
      <c r="K259" s="41"/>
      <c r="O259" s="41"/>
    </row>
    <row r="260" spans="3:15" s="11" customFormat="1" x14ac:dyDescent="0.2">
      <c r="C260" s="41"/>
      <c r="G260" s="41"/>
      <c r="K260" s="41"/>
      <c r="O260" s="41"/>
    </row>
    <row r="261" spans="3:15" s="11" customFormat="1" x14ac:dyDescent="0.2">
      <c r="C261" s="41"/>
      <c r="G261" s="41"/>
      <c r="K261" s="41"/>
      <c r="O261" s="41"/>
    </row>
    <row r="262" spans="3:15" s="11" customFormat="1" x14ac:dyDescent="0.2">
      <c r="C262" s="41"/>
      <c r="G262" s="41"/>
      <c r="K262" s="41"/>
      <c r="O262" s="41"/>
    </row>
    <row r="263" spans="3:15" s="11" customFormat="1" x14ac:dyDescent="0.2">
      <c r="C263" s="41"/>
      <c r="G263" s="41"/>
      <c r="K263" s="41"/>
      <c r="O263" s="41"/>
    </row>
    <row r="264" spans="3:15" s="11" customFormat="1" x14ac:dyDescent="0.2">
      <c r="C264" s="41"/>
      <c r="G264" s="41"/>
      <c r="K264" s="41"/>
      <c r="O264" s="41"/>
    </row>
    <row r="265" spans="3:15" s="11" customFormat="1" x14ac:dyDescent="0.2">
      <c r="C265" s="41"/>
      <c r="G265" s="41"/>
      <c r="K265" s="41"/>
      <c r="O265" s="41"/>
    </row>
    <row r="266" spans="3:15" s="11" customFormat="1" x14ac:dyDescent="0.2">
      <c r="C266" s="41"/>
      <c r="G266" s="41"/>
      <c r="K266" s="41"/>
      <c r="O266" s="41"/>
    </row>
    <row r="267" spans="3:15" s="11" customFormat="1" x14ac:dyDescent="0.2">
      <c r="C267" s="41"/>
      <c r="G267" s="41"/>
      <c r="K267" s="41"/>
      <c r="O267" s="41"/>
    </row>
    <row r="268" spans="3:15" s="11" customFormat="1" x14ac:dyDescent="0.2">
      <c r="C268" s="41"/>
      <c r="G268" s="41"/>
      <c r="K268" s="41"/>
      <c r="O268" s="41"/>
    </row>
    <row r="269" spans="3:15" s="11" customFormat="1" x14ac:dyDescent="0.2">
      <c r="C269" s="41"/>
      <c r="G269" s="41"/>
      <c r="K269" s="41"/>
      <c r="O269" s="41"/>
    </row>
    <row r="270" spans="3:15" s="11" customFormat="1" x14ac:dyDescent="0.2">
      <c r="C270" s="41"/>
      <c r="G270" s="41"/>
      <c r="K270" s="41"/>
      <c r="O270" s="41"/>
    </row>
    <row r="271" spans="3:15" s="11" customFormat="1" x14ac:dyDescent="0.2">
      <c r="C271" s="41"/>
      <c r="G271" s="41"/>
      <c r="K271" s="41"/>
      <c r="O271" s="41"/>
    </row>
    <row r="272" spans="3:15" s="11" customFormat="1" x14ac:dyDescent="0.2">
      <c r="C272" s="41"/>
      <c r="G272" s="41"/>
      <c r="K272" s="41"/>
      <c r="O272" s="41"/>
    </row>
    <row r="273" spans="3:15" s="11" customFormat="1" x14ac:dyDescent="0.2">
      <c r="C273" s="41"/>
      <c r="G273" s="41"/>
      <c r="K273" s="41"/>
      <c r="O273" s="41"/>
    </row>
    <row r="274" spans="3:15" s="11" customFormat="1" x14ac:dyDescent="0.2">
      <c r="C274" s="41"/>
      <c r="G274" s="41"/>
      <c r="K274" s="41"/>
      <c r="O274" s="41"/>
    </row>
    <row r="275" spans="3:15" s="11" customFormat="1" x14ac:dyDescent="0.2">
      <c r="C275" s="41"/>
      <c r="G275" s="41"/>
      <c r="K275" s="41"/>
      <c r="O275" s="41"/>
    </row>
    <row r="276" spans="3:15" s="11" customFormat="1" x14ac:dyDescent="0.2">
      <c r="C276" s="41"/>
      <c r="G276" s="41"/>
      <c r="K276" s="41"/>
      <c r="O276" s="41"/>
    </row>
    <row r="277" spans="3:15" s="11" customFormat="1" x14ac:dyDescent="0.2">
      <c r="C277" s="41"/>
      <c r="G277" s="41"/>
      <c r="K277" s="41"/>
      <c r="O277" s="41"/>
    </row>
    <row r="278" spans="3:15" s="11" customFormat="1" x14ac:dyDescent="0.2">
      <c r="C278" s="41"/>
      <c r="G278" s="41"/>
      <c r="K278" s="41"/>
      <c r="O278" s="41"/>
    </row>
    <row r="279" spans="3:15" s="11" customFormat="1" x14ac:dyDescent="0.2">
      <c r="C279" s="41"/>
      <c r="G279" s="41"/>
      <c r="K279" s="41"/>
      <c r="O279" s="41"/>
    </row>
    <row r="280" spans="3:15" s="11" customFormat="1" x14ac:dyDescent="0.2">
      <c r="C280" s="41"/>
      <c r="G280" s="41"/>
      <c r="K280" s="41"/>
      <c r="O280" s="41"/>
    </row>
    <row r="281" spans="3:15" s="11" customFormat="1" x14ac:dyDescent="0.2">
      <c r="C281" s="41"/>
      <c r="G281" s="41"/>
      <c r="K281" s="41"/>
      <c r="O281" s="41"/>
    </row>
    <row r="282" spans="3:15" s="11" customFormat="1" x14ac:dyDescent="0.2">
      <c r="C282" s="41"/>
      <c r="G282" s="41"/>
      <c r="K282" s="41"/>
      <c r="O282" s="41"/>
    </row>
    <row r="283" spans="3:15" s="11" customFormat="1" x14ac:dyDescent="0.2">
      <c r="C283" s="41"/>
      <c r="G283" s="41"/>
      <c r="K283" s="41"/>
      <c r="O283" s="41"/>
    </row>
    <row r="284" spans="3:15" s="11" customFormat="1" x14ac:dyDescent="0.2">
      <c r="C284" s="41"/>
      <c r="G284" s="41"/>
      <c r="K284" s="41"/>
      <c r="O284" s="41"/>
    </row>
    <row r="285" spans="3:15" s="11" customFormat="1" x14ac:dyDescent="0.2">
      <c r="C285" s="41"/>
      <c r="G285" s="41"/>
      <c r="K285" s="41"/>
      <c r="O285" s="41"/>
    </row>
    <row r="286" spans="3:15" s="11" customFormat="1" x14ac:dyDescent="0.2">
      <c r="C286" s="41"/>
      <c r="G286" s="41"/>
      <c r="K286" s="41"/>
      <c r="O286" s="41"/>
    </row>
    <row r="287" spans="3:15" s="11" customFormat="1" x14ac:dyDescent="0.2">
      <c r="C287" s="41"/>
      <c r="G287" s="41"/>
      <c r="K287" s="41"/>
      <c r="O287" s="41"/>
    </row>
    <row r="288" spans="3:15" s="11" customFormat="1" x14ac:dyDescent="0.2">
      <c r="C288" s="41"/>
      <c r="G288" s="41"/>
      <c r="K288" s="41"/>
      <c r="O288" s="41"/>
    </row>
    <row r="289" spans="3:15" s="11" customFormat="1" x14ac:dyDescent="0.2">
      <c r="C289" s="41"/>
      <c r="G289" s="41"/>
      <c r="K289" s="41"/>
      <c r="O289" s="41"/>
    </row>
    <row r="290" spans="3:15" s="11" customFormat="1" x14ac:dyDescent="0.2">
      <c r="C290" s="41"/>
      <c r="G290" s="41"/>
      <c r="K290" s="41"/>
      <c r="O290" s="41"/>
    </row>
    <row r="291" spans="3:15" s="11" customFormat="1" x14ac:dyDescent="0.2">
      <c r="C291" s="41"/>
      <c r="G291" s="41"/>
      <c r="K291" s="41"/>
      <c r="O291" s="41"/>
    </row>
    <row r="292" spans="3:15" s="11" customFormat="1" x14ac:dyDescent="0.2">
      <c r="C292" s="41"/>
      <c r="G292" s="41"/>
      <c r="K292" s="41"/>
      <c r="O292" s="41"/>
    </row>
    <row r="293" spans="3:15" s="11" customFormat="1" x14ac:dyDescent="0.2">
      <c r="C293" s="41"/>
      <c r="G293" s="41"/>
      <c r="K293" s="41"/>
      <c r="O293" s="41"/>
    </row>
    <row r="294" spans="3:15" s="11" customFormat="1" x14ac:dyDescent="0.2">
      <c r="C294" s="41"/>
      <c r="G294" s="41"/>
      <c r="K294" s="41"/>
      <c r="O294" s="41"/>
    </row>
    <row r="295" spans="3:15" s="11" customFormat="1" x14ac:dyDescent="0.2">
      <c r="C295" s="41"/>
      <c r="G295" s="41"/>
      <c r="K295" s="41"/>
      <c r="O295" s="41"/>
    </row>
    <row r="296" spans="3:15" s="11" customFormat="1" x14ac:dyDescent="0.2">
      <c r="C296" s="41"/>
      <c r="G296" s="41"/>
      <c r="K296" s="41"/>
      <c r="O296" s="41"/>
    </row>
    <row r="297" spans="3:15" s="11" customFormat="1" x14ac:dyDescent="0.2">
      <c r="C297" s="41"/>
      <c r="G297" s="41"/>
      <c r="K297" s="41"/>
      <c r="O297" s="41"/>
    </row>
    <row r="298" spans="3:15" s="11" customFormat="1" x14ac:dyDescent="0.2">
      <c r="C298" s="41"/>
      <c r="G298" s="41"/>
      <c r="K298" s="41"/>
      <c r="O298" s="41"/>
    </row>
    <row r="299" spans="3:15" s="11" customFormat="1" x14ac:dyDescent="0.2">
      <c r="C299" s="41"/>
      <c r="G299" s="41"/>
      <c r="K299" s="41"/>
      <c r="O299" s="41"/>
    </row>
    <row r="300" spans="3:15" s="11" customFormat="1" x14ac:dyDescent="0.2">
      <c r="C300" s="41"/>
      <c r="G300" s="41"/>
      <c r="K300" s="41"/>
      <c r="O300" s="41"/>
    </row>
    <row r="301" spans="3:15" s="11" customFormat="1" x14ac:dyDescent="0.2">
      <c r="C301" s="41"/>
      <c r="G301" s="41"/>
      <c r="K301" s="41"/>
      <c r="O301" s="41"/>
    </row>
    <row r="302" spans="3:15" s="11" customFormat="1" x14ac:dyDescent="0.2">
      <c r="C302" s="41"/>
      <c r="G302" s="41"/>
      <c r="K302" s="41"/>
      <c r="O302" s="41"/>
    </row>
    <row r="303" spans="3:15" s="11" customFormat="1" x14ac:dyDescent="0.2">
      <c r="C303" s="41"/>
      <c r="G303" s="41"/>
      <c r="K303" s="41"/>
      <c r="O303" s="41"/>
    </row>
    <row r="304" spans="3:15" s="11" customFormat="1" x14ac:dyDescent="0.2">
      <c r="C304" s="41"/>
      <c r="G304" s="41"/>
      <c r="K304" s="41"/>
      <c r="O304" s="41"/>
    </row>
    <row r="305" spans="3:15" s="11" customFormat="1" x14ac:dyDescent="0.2">
      <c r="C305" s="41"/>
      <c r="G305" s="41"/>
      <c r="K305" s="41"/>
      <c r="O305" s="41"/>
    </row>
    <row r="306" spans="3:15" s="11" customFormat="1" x14ac:dyDescent="0.2">
      <c r="C306" s="41"/>
      <c r="G306" s="41"/>
      <c r="K306" s="41"/>
      <c r="O306" s="41"/>
    </row>
    <row r="307" spans="3:15" s="11" customFormat="1" x14ac:dyDescent="0.2">
      <c r="C307" s="41"/>
      <c r="G307" s="41"/>
      <c r="K307" s="41"/>
      <c r="O307" s="41"/>
    </row>
    <row r="308" spans="3:15" s="11" customFormat="1" x14ac:dyDescent="0.2">
      <c r="C308" s="41"/>
      <c r="G308" s="41"/>
      <c r="K308" s="41"/>
      <c r="O308" s="41"/>
    </row>
    <row r="309" spans="3:15" s="11" customFormat="1" x14ac:dyDescent="0.2">
      <c r="C309" s="41"/>
      <c r="G309" s="41"/>
      <c r="K309" s="41"/>
      <c r="O309" s="41"/>
    </row>
    <row r="310" spans="3:15" s="11" customFormat="1" x14ac:dyDescent="0.2">
      <c r="C310" s="41"/>
      <c r="G310" s="41"/>
      <c r="K310" s="41"/>
      <c r="O310" s="41"/>
    </row>
    <row r="311" spans="3:15" s="11" customFormat="1" x14ac:dyDescent="0.2">
      <c r="C311" s="41"/>
      <c r="G311" s="41"/>
      <c r="K311" s="41"/>
      <c r="O311" s="41"/>
    </row>
    <row r="312" spans="3:15" s="11" customFormat="1" x14ac:dyDescent="0.2">
      <c r="C312" s="41"/>
      <c r="G312" s="41"/>
      <c r="K312" s="41"/>
      <c r="O312" s="41"/>
    </row>
    <row r="313" spans="3:15" s="11" customFormat="1" x14ac:dyDescent="0.2">
      <c r="C313" s="41"/>
      <c r="G313" s="41"/>
      <c r="K313" s="41"/>
      <c r="O313" s="41"/>
    </row>
    <row r="314" spans="3:15" s="11" customFormat="1" x14ac:dyDescent="0.2">
      <c r="C314" s="41"/>
      <c r="G314" s="41"/>
      <c r="K314" s="41"/>
      <c r="O314" s="41"/>
    </row>
    <row r="315" spans="3:15" s="11" customFormat="1" x14ac:dyDescent="0.2">
      <c r="C315" s="41"/>
      <c r="G315" s="41"/>
      <c r="K315" s="41"/>
      <c r="O315" s="41"/>
    </row>
    <row r="316" spans="3:15" s="11" customFormat="1" x14ac:dyDescent="0.2">
      <c r="C316" s="41"/>
      <c r="G316" s="41"/>
      <c r="K316" s="41"/>
      <c r="O316" s="41"/>
    </row>
    <row r="317" spans="3:15" s="11" customFormat="1" x14ac:dyDescent="0.2">
      <c r="C317" s="41"/>
      <c r="G317" s="41"/>
      <c r="K317" s="41"/>
      <c r="O317" s="41"/>
    </row>
    <row r="318" spans="3:15" s="11" customFormat="1" x14ac:dyDescent="0.2">
      <c r="C318" s="41"/>
      <c r="G318" s="41"/>
      <c r="K318" s="41"/>
      <c r="O318" s="41"/>
    </row>
    <row r="319" spans="3:15" s="11" customFormat="1" x14ac:dyDescent="0.2">
      <c r="C319" s="41"/>
      <c r="G319" s="41"/>
      <c r="K319" s="41"/>
      <c r="O319" s="41"/>
    </row>
    <row r="320" spans="3:15" s="11" customFormat="1" x14ac:dyDescent="0.2">
      <c r="C320" s="41"/>
      <c r="G320" s="41"/>
      <c r="K320" s="41"/>
      <c r="O320" s="41"/>
    </row>
    <row r="321" spans="3:15" s="11" customFormat="1" x14ac:dyDescent="0.2">
      <c r="C321" s="41"/>
      <c r="G321" s="41"/>
      <c r="K321" s="41"/>
      <c r="O321" s="41"/>
    </row>
    <row r="322" spans="3:15" s="11" customFormat="1" x14ac:dyDescent="0.2">
      <c r="C322" s="41"/>
      <c r="G322" s="41"/>
      <c r="K322" s="41"/>
      <c r="O322" s="41"/>
    </row>
    <row r="323" spans="3:15" s="11" customFormat="1" x14ac:dyDescent="0.2">
      <c r="C323" s="41"/>
      <c r="G323" s="41"/>
      <c r="K323" s="41"/>
      <c r="O323" s="41"/>
    </row>
    <row r="324" spans="3:15" s="11" customFormat="1" x14ac:dyDescent="0.2">
      <c r="C324" s="41"/>
      <c r="G324" s="41"/>
      <c r="K324" s="41"/>
      <c r="O324" s="41"/>
    </row>
    <row r="325" spans="3:15" s="11" customFormat="1" x14ac:dyDescent="0.2">
      <c r="C325" s="41"/>
      <c r="G325" s="41"/>
      <c r="K325" s="41"/>
      <c r="O325" s="41"/>
    </row>
    <row r="326" spans="3:15" s="11" customFormat="1" x14ac:dyDescent="0.2">
      <c r="C326" s="41"/>
      <c r="G326" s="41"/>
      <c r="K326" s="41"/>
      <c r="O326" s="41"/>
    </row>
    <row r="327" spans="3:15" s="11" customFormat="1" x14ac:dyDescent="0.2">
      <c r="C327" s="41"/>
      <c r="G327" s="41"/>
      <c r="K327" s="41"/>
      <c r="O327" s="41"/>
    </row>
    <row r="328" spans="3:15" s="11" customFormat="1" x14ac:dyDescent="0.2">
      <c r="C328" s="41"/>
      <c r="G328" s="41"/>
      <c r="K328" s="41"/>
      <c r="O328" s="41"/>
    </row>
  </sheetData>
  <mergeCells count="21">
    <mergeCell ref="A25:C25"/>
    <mergeCell ref="E25:G25"/>
    <mergeCell ref="I25:K25"/>
    <mergeCell ref="M25:O25"/>
    <mergeCell ref="I3:K3"/>
    <mergeCell ref="I18:K18"/>
    <mergeCell ref="M3:O3"/>
    <mergeCell ref="M18:O18"/>
    <mergeCell ref="A6:A10"/>
    <mergeCell ref="A12:A16"/>
    <mergeCell ref="E6:E10"/>
    <mergeCell ref="E12:E16"/>
    <mergeCell ref="I6:I10"/>
    <mergeCell ref="I12:I16"/>
    <mergeCell ref="M6:M10"/>
    <mergeCell ref="M12:M16"/>
    <mergeCell ref="A1:O2"/>
    <mergeCell ref="A18:C18"/>
    <mergeCell ref="A3:C3"/>
    <mergeCell ref="E3:G3"/>
    <mergeCell ref="E18:G18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rgb="FFFFFF66"/>
  </sheetPr>
  <dimension ref="B2:B6"/>
  <sheetViews>
    <sheetView workbookViewId="0">
      <selection activeCell="I23" sqref="I23"/>
    </sheetView>
  </sheetViews>
  <sheetFormatPr baseColWidth="10" defaultColWidth="9.1640625" defaultRowHeight="15" x14ac:dyDescent="0.2"/>
  <cols>
    <col min="1" max="1" width="3.1640625" style="1" customWidth="1"/>
    <col min="2" max="16384" width="9.1640625" style="1"/>
  </cols>
  <sheetData>
    <row r="2" spans="2:2" x14ac:dyDescent="0.2">
      <c r="B2" s="1" t="s">
        <v>68</v>
      </c>
    </row>
    <row r="3" spans="2:2" x14ac:dyDescent="0.2">
      <c r="B3" s="1" t="s">
        <v>69</v>
      </c>
    </row>
    <row r="4" spans="2:2" x14ac:dyDescent="0.2">
      <c r="B4" s="1" t="s">
        <v>60</v>
      </c>
    </row>
    <row r="5" spans="2:2" x14ac:dyDescent="0.2">
      <c r="B5" s="1" t="s">
        <v>70</v>
      </c>
    </row>
    <row r="6" spans="2:2" x14ac:dyDescent="0.2">
      <c r="B6" s="1" t="s">
        <v>91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AQ278"/>
  <sheetViews>
    <sheetView zoomScale="116" zoomScaleNormal="85" workbookViewId="0">
      <selection activeCell="F37" sqref="F37"/>
    </sheetView>
  </sheetViews>
  <sheetFormatPr baseColWidth="10" defaultColWidth="9.1640625" defaultRowHeight="15" x14ac:dyDescent="0.2"/>
  <cols>
    <col min="1" max="1" width="21.6640625" style="12" customWidth="1"/>
    <col min="2" max="2" width="28.1640625" style="51" customWidth="1"/>
    <col min="3" max="3" width="15" style="43" customWidth="1"/>
    <col min="4" max="4" width="41.33203125" style="80" customWidth="1"/>
    <col min="5" max="5" width="20.5" style="11" customWidth="1"/>
    <col min="6" max="6" width="19.5" style="11" customWidth="1"/>
    <col min="7" max="7" width="15.6640625" style="11" customWidth="1"/>
    <col min="8" max="8" width="9.6640625" style="11" customWidth="1"/>
    <col min="9" max="9" width="15.6640625" style="11" customWidth="1"/>
    <col min="10" max="10" width="14.1640625" style="11" customWidth="1"/>
    <col min="11" max="11" width="12" style="11" customWidth="1"/>
    <col min="12" max="12" width="18.33203125" style="11" customWidth="1"/>
    <col min="13" max="13" width="16.83203125" style="11" customWidth="1"/>
    <col min="14" max="43" width="9.1640625" style="11"/>
    <col min="44" max="16384" width="9.1640625" style="12"/>
  </cols>
  <sheetData>
    <row r="1" spans="1:15" s="11" customFormat="1" x14ac:dyDescent="0.2">
      <c r="B1" s="44"/>
      <c r="C1" s="41"/>
      <c r="D1" s="80"/>
    </row>
    <row r="2" spans="1:15" ht="22" customHeight="1" x14ac:dyDescent="0.25">
      <c r="A2" s="330" t="s">
        <v>101</v>
      </c>
      <c r="B2" s="330"/>
      <c r="C2" s="330"/>
      <c r="D2" s="291" t="s">
        <v>163</v>
      </c>
      <c r="F2" s="305" t="s">
        <v>182</v>
      </c>
      <c r="G2" s="304"/>
      <c r="H2" s="304"/>
      <c r="I2" s="304"/>
      <c r="J2" s="304"/>
      <c r="K2" s="304"/>
      <c r="L2" s="294"/>
      <c r="M2" s="294"/>
      <c r="N2" s="294"/>
      <c r="O2" s="294"/>
    </row>
    <row r="3" spans="1:15" ht="32" x14ac:dyDescent="0.2">
      <c r="A3" s="327" t="s">
        <v>102</v>
      </c>
      <c r="B3" s="328"/>
      <c r="C3" s="329"/>
      <c r="F3" s="311" t="s">
        <v>165</v>
      </c>
      <c r="G3" s="312" t="s">
        <v>166</v>
      </c>
      <c r="H3" s="312" t="s">
        <v>167</v>
      </c>
      <c r="I3" s="310" t="s">
        <v>177</v>
      </c>
      <c r="J3" s="310" t="s">
        <v>172</v>
      </c>
      <c r="K3" s="310" t="s">
        <v>171</v>
      </c>
      <c r="L3" s="294"/>
      <c r="M3" s="294"/>
      <c r="N3" s="294"/>
      <c r="O3" s="294"/>
    </row>
    <row r="4" spans="1:15" ht="15" customHeight="1" x14ac:dyDescent="0.2">
      <c r="A4" s="45"/>
      <c r="B4" s="46">
        <v>1</v>
      </c>
      <c r="C4" s="22">
        <f>D4 / '5-Year Annual P&amp;L'!$C$66</f>
        <v>0.43051596037424328</v>
      </c>
      <c r="D4" s="292">
        <f>SUM(F20:L20)</f>
        <v>312899</v>
      </c>
      <c r="E4" s="47"/>
      <c r="F4" s="296">
        <v>0</v>
      </c>
      <c r="G4" s="295">
        <v>4</v>
      </c>
      <c r="H4" s="295">
        <v>3</v>
      </c>
      <c r="I4" s="295">
        <v>1</v>
      </c>
      <c r="J4" s="295">
        <v>6</v>
      </c>
      <c r="K4" s="295">
        <f>SUM(G4:J4)</f>
        <v>14</v>
      </c>
      <c r="L4" s="300"/>
      <c r="M4" s="300"/>
      <c r="N4" s="300"/>
      <c r="O4" s="294"/>
    </row>
    <row r="5" spans="1:15" x14ac:dyDescent="0.2">
      <c r="A5" s="45"/>
      <c r="B5" s="46">
        <v>2</v>
      </c>
      <c r="C5" s="22">
        <f>D5 / '5-Year Annual P&amp;L'!$D$66</f>
        <v>0.33950742187499999</v>
      </c>
      <c r="D5" s="292">
        <f>SUM(F21:L21)</f>
        <v>869139</v>
      </c>
      <c r="E5" s="47"/>
      <c r="F5" s="296">
        <v>1000000</v>
      </c>
      <c r="G5" s="299">
        <v>12</v>
      </c>
      <c r="H5" s="299">
        <v>9</v>
      </c>
      <c r="I5" s="295">
        <v>1</v>
      </c>
      <c r="J5" s="295">
        <v>6</v>
      </c>
      <c r="K5" s="295">
        <f t="shared" ref="K5:K8" si="0">SUM(G5:J5)</f>
        <v>28</v>
      </c>
      <c r="L5" s="300"/>
      <c r="M5" s="300"/>
      <c r="N5" s="300"/>
      <c r="O5" s="294"/>
    </row>
    <row r="6" spans="1:15" x14ac:dyDescent="0.2">
      <c r="A6" s="45"/>
      <c r="B6" s="46">
        <v>3</v>
      </c>
      <c r="C6" s="22">
        <f>D6 / '5-Year Annual P&amp;L'!$E$66</f>
        <v>0.27152392510402218</v>
      </c>
      <c r="D6" s="292">
        <f>SUM(F22:L22)</f>
        <v>2944362</v>
      </c>
      <c r="E6" s="47"/>
      <c r="F6" s="296">
        <v>5000000</v>
      </c>
      <c r="G6" s="299">
        <v>30</v>
      </c>
      <c r="H6" s="299">
        <v>24</v>
      </c>
      <c r="I6" s="295">
        <v>3</v>
      </c>
      <c r="J6" s="295">
        <v>6</v>
      </c>
      <c r="K6" s="295">
        <f t="shared" si="0"/>
        <v>63</v>
      </c>
      <c r="L6" s="300"/>
      <c r="M6" s="300"/>
      <c r="N6" s="300"/>
      <c r="O6" s="294"/>
    </row>
    <row r="7" spans="1:15" x14ac:dyDescent="0.2">
      <c r="A7" s="45"/>
      <c r="B7" s="46">
        <v>4</v>
      </c>
      <c r="C7" s="22">
        <f>D7 / '5-Year Annual P&amp;L'!$F$66</f>
        <v>0.24250679972889658</v>
      </c>
      <c r="D7" s="292">
        <f>SUM(F23:L23)</f>
        <v>6844849</v>
      </c>
      <c r="E7" s="47"/>
      <c r="F7" s="296">
        <v>20000000</v>
      </c>
      <c r="G7" s="299">
        <v>54</v>
      </c>
      <c r="H7" s="299">
        <v>50</v>
      </c>
      <c r="I7" s="295">
        <v>5</v>
      </c>
      <c r="J7" s="295">
        <v>7</v>
      </c>
      <c r="K7" s="295">
        <f t="shared" si="0"/>
        <v>116</v>
      </c>
      <c r="L7" s="300"/>
      <c r="M7" s="300"/>
      <c r="N7" s="300"/>
      <c r="O7" s="294"/>
    </row>
    <row r="8" spans="1:15" x14ac:dyDescent="0.2">
      <c r="A8" s="45"/>
      <c r="B8" s="46">
        <v>5</v>
      </c>
      <c r="C8" s="22">
        <f>D8 / '5-Year Annual P&amp;L'!$G$66</f>
        <v>0.23534680216872012</v>
      </c>
      <c r="D8" s="292">
        <f>SUM(F24:L24)</f>
        <v>14519375</v>
      </c>
      <c r="E8" s="47"/>
      <c r="F8" s="296">
        <v>50000000</v>
      </c>
      <c r="G8" s="299">
        <v>68</v>
      </c>
      <c r="H8" s="299">
        <v>72</v>
      </c>
      <c r="I8" s="295">
        <v>6</v>
      </c>
      <c r="J8" s="295">
        <v>7</v>
      </c>
      <c r="K8" s="295">
        <f t="shared" si="0"/>
        <v>153</v>
      </c>
      <c r="L8" s="294"/>
      <c r="M8" s="294"/>
      <c r="N8" s="294"/>
      <c r="O8" s="294"/>
    </row>
    <row r="9" spans="1:15" ht="11" customHeight="1" x14ac:dyDescent="0.2">
      <c r="A9" s="327" t="s">
        <v>149</v>
      </c>
      <c r="B9" s="328"/>
      <c r="C9" s="329"/>
      <c r="F9" s="294"/>
      <c r="G9" s="294"/>
      <c r="H9" s="294"/>
      <c r="I9" s="294"/>
      <c r="J9" s="294"/>
      <c r="K9" s="294"/>
      <c r="L9" s="294"/>
      <c r="M9" s="294"/>
      <c r="N9" s="294"/>
      <c r="O9" s="294"/>
    </row>
    <row r="10" spans="1:15" ht="24" customHeight="1" x14ac:dyDescent="0.2">
      <c r="A10" s="45"/>
      <c r="B10" s="46">
        <v>1</v>
      </c>
      <c r="C10" s="48">
        <v>56500</v>
      </c>
      <c r="E10" s="289"/>
      <c r="F10" s="305" t="s">
        <v>183</v>
      </c>
      <c r="G10" s="304"/>
      <c r="H10" s="305"/>
      <c r="I10" s="304"/>
      <c r="J10" s="304"/>
      <c r="K10" s="304"/>
      <c r="L10" s="304"/>
      <c r="O10" s="300"/>
    </row>
    <row r="11" spans="1:15" ht="20" customHeight="1" x14ac:dyDescent="0.2">
      <c r="A11" s="45"/>
      <c r="B11" s="46">
        <v>2</v>
      </c>
      <c r="C11" s="48">
        <v>59000</v>
      </c>
      <c r="F11" s="306" t="s">
        <v>168</v>
      </c>
      <c r="G11" s="307" t="s">
        <v>179</v>
      </c>
      <c r="H11" s="308" t="s">
        <v>169</v>
      </c>
      <c r="I11" s="308" t="s">
        <v>167</v>
      </c>
      <c r="J11" s="309" t="s">
        <v>176</v>
      </c>
      <c r="K11" s="307" t="s">
        <v>172</v>
      </c>
      <c r="L11" s="307" t="s">
        <v>171</v>
      </c>
      <c r="O11" s="300"/>
    </row>
    <row r="12" spans="1:15" x14ac:dyDescent="0.2">
      <c r="A12" s="45"/>
      <c r="B12" s="46">
        <v>3</v>
      </c>
      <c r="C12" s="48">
        <v>65000</v>
      </c>
      <c r="F12" s="296">
        <f>'5-Year Annual P&amp;L'!$C$66</f>
        <v>726800</v>
      </c>
      <c r="G12" s="303"/>
      <c r="H12" s="302">
        <f>VLOOKUP('5-Year Annual P&amp;L'!$C$66, $F$4:$I$8,2)</f>
        <v>4</v>
      </c>
      <c r="I12" s="302">
        <f>VLOOKUP('5-Year Annual P&amp;L'!$C$66, $F$4:$I$8,3)</f>
        <v>3</v>
      </c>
      <c r="J12" s="302">
        <f>VLOOKUP('5-Year Annual P&amp;L'!$C$66, $F$4:$I$8,4)</f>
        <v>1</v>
      </c>
      <c r="K12" s="303">
        <v>6</v>
      </c>
      <c r="L12" s="303">
        <f>SUM(H12:K12)</f>
        <v>14</v>
      </c>
      <c r="O12" s="300"/>
    </row>
    <row r="13" spans="1:15" x14ac:dyDescent="0.2">
      <c r="A13" s="45"/>
      <c r="B13" s="46">
        <v>4</v>
      </c>
      <c r="C13" s="48">
        <f>68250</f>
        <v>68250</v>
      </c>
      <c r="F13" s="296">
        <f>'5-Year Annual P&amp;L'!$D$66</f>
        <v>2560000</v>
      </c>
      <c r="G13" s="303">
        <f>F13/F6</f>
        <v>0.51200000000000001</v>
      </c>
      <c r="H13" s="302">
        <f>ROUND(G6*$G$13,0)</f>
        <v>15</v>
      </c>
      <c r="I13" s="302">
        <f>ROUND(H6*$G$13,0)</f>
        <v>12</v>
      </c>
      <c r="J13" s="302">
        <f>ROUND(I6*$G$13,0)</f>
        <v>2</v>
      </c>
      <c r="K13" s="302">
        <v>6</v>
      </c>
      <c r="L13" s="303">
        <f>SUM(H13:K13) + 3</f>
        <v>38</v>
      </c>
      <c r="O13" s="300"/>
    </row>
    <row r="14" spans="1:15" x14ac:dyDescent="0.2">
      <c r="A14" s="45"/>
      <c r="B14" s="46">
        <v>5</v>
      </c>
      <c r="C14" s="48">
        <v>71660</v>
      </c>
      <c r="F14" s="296">
        <f>'5-Year Annual P&amp;L'!$E$66</f>
        <v>10843840</v>
      </c>
      <c r="G14" s="303">
        <f>F14/F7</f>
        <v>0.54219200000000001</v>
      </c>
      <c r="H14" s="302">
        <f>ROUND(G7*$G$14,0)</f>
        <v>29</v>
      </c>
      <c r="I14" s="302">
        <f>ROUND(H7*$G$14,0)</f>
        <v>27</v>
      </c>
      <c r="J14" s="302">
        <f>ROUND(I7*$G$14,0)</f>
        <v>3</v>
      </c>
      <c r="K14" s="302">
        <v>6</v>
      </c>
      <c r="L14" s="303">
        <f t="shared" ref="L14:L15" si="1">SUM(H14:K14)</f>
        <v>65</v>
      </c>
      <c r="O14" s="300"/>
    </row>
    <row r="15" spans="1:15" x14ac:dyDescent="0.2">
      <c r="A15" s="327" t="s">
        <v>96</v>
      </c>
      <c r="B15" s="328"/>
      <c r="C15" s="329"/>
      <c r="D15" s="297" t="s">
        <v>164</v>
      </c>
      <c r="F15" s="296">
        <f>'5-Year Annual P&amp;L'!$F$66</f>
        <v>28225390</v>
      </c>
      <c r="G15" s="303">
        <f>F15/F8</f>
        <v>0.5645078</v>
      </c>
      <c r="H15" s="302">
        <f>ROUNDUP(G8*$G$15,0)</f>
        <v>39</v>
      </c>
      <c r="I15" s="302">
        <f>ROUNDUP(H8*$G$15,0)</f>
        <v>41</v>
      </c>
      <c r="J15" s="302">
        <f>ROUNDUP(I8*$G$15,0)</f>
        <v>4</v>
      </c>
      <c r="K15" s="302">
        <v>7</v>
      </c>
      <c r="L15" s="303">
        <f t="shared" si="1"/>
        <v>91</v>
      </c>
    </row>
    <row r="16" spans="1:15" x14ac:dyDescent="0.2">
      <c r="A16" s="45"/>
      <c r="B16" s="46">
        <v>1</v>
      </c>
      <c r="C16" s="48">
        <v>0</v>
      </c>
      <c r="F16" s="296">
        <f>'5-Year Annual P&amp;L'!$G$66</f>
        <v>61693530</v>
      </c>
      <c r="G16" s="303">
        <f>1</f>
        <v>1</v>
      </c>
      <c r="H16" s="302">
        <f>ROUNDUP(G7*$G$16,0)</f>
        <v>54</v>
      </c>
      <c r="I16" s="302">
        <f>ROUNDUP(H7*$G$16,0)</f>
        <v>50</v>
      </c>
      <c r="J16" s="302">
        <f>ROUNDUP(I7*$G$16,0)</f>
        <v>5</v>
      </c>
      <c r="K16" s="303">
        <v>7</v>
      </c>
      <c r="L16" s="303">
        <f>SUM(H16:K16) + 12</f>
        <v>128</v>
      </c>
    </row>
    <row r="17" spans="1:12" x14ac:dyDescent="0.2">
      <c r="A17" s="45"/>
      <c r="B17" s="46">
        <v>2</v>
      </c>
      <c r="C17" s="48">
        <v>0</v>
      </c>
    </row>
    <row r="18" spans="1:12" ht="15" customHeight="1" x14ac:dyDescent="0.2">
      <c r="A18" s="45"/>
      <c r="B18" s="46">
        <v>3</v>
      </c>
      <c r="C18" s="48">
        <v>0</v>
      </c>
      <c r="F18" s="305" t="s">
        <v>102</v>
      </c>
      <c r="G18" s="304"/>
      <c r="H18" s="304"/>
      <c r="I18" s="304"/>
      <c r="J18" s="304"/>
      <c r="K18" s="304"/>
      <c r="L18" s="304"/>
    </row>
    <row r="19" spans="1:12" ht="22" customHeight="1" x14ac:dyDescent="0.2">
      <c r="A19" s="45"/>
      <c r="B19" s="46">
        <v>4</v>
      </c>
      <c r="C19" s="48">
        <v>0</v>
      </c>
      <c r="F19" s="313" t="s">
        <v>173</v>
      </c>
      <c r="G19" s="314" t="s">
        <v>184</v>
      </c>
      <c r="H19" s="313" t="s">
        <v>174</v>
      </c>
      <c r="I19" s="313" t="s">
        <v>185</v>
      </c>
      <c r="J19" s="313" t="s">
        <v>175</v>
      </c>
      <c r="K19" s="313" t="s">
        <v>178</v>
      </c>
      <c r="L19" s="313" t="s">
        <v>180</v>
      </c>
    </row>
    <row r="20" spans="1:12" x14ac:dyDescent="0.2">
      <c r="A20" s="45"/>
      <c r="B20" s="46">
        <v>5</v>
      </c>
      <c r="C20" s="48">
        <v>0</v>
      </c>
      <c r="F20" s="315">
        <f>L12*85 * 12</f>
        <v>14280</v>
      </c>
      <c r="G20" s="316">
        <f>F12*0.1</f>
        <v>72680</v>
      </c>
      <c r="H20" s="315">
        <v>250</v>
      </c>
      <c r="I20" s="315">
        <f>11 * '5-Year Annual P&amp;L'!$C$59</f>
        <v>51920</v>
      </c>
      <c r="J20" s="315">
        <f>J12*101089</f>
        <v>101089</v>
      </c>
      <c r="K20" s="315"/>
      <c r="L20" s="315">
        <f>0.1*F12</f>
        <v>72680</v>
      </c>
    </row>
    <row r="21" spans="1:12" x14ac:dyDescent="0.2">
      <c r="A21" s="327" t="s">
        <v>97</v>
      </c>
      <c r="B21" s="328"/>
      <c r="C21" s="329"/>
      <c r="F21" s="315">
        <f t="shared" ref="F21:F24" si="2">L13*85 * 12</f>
        <v>38760</v>
      </c>
      <c r="G21" s="316">
        <f>F13*0.1</f>
        <v>256000</v>
      </c>
      <c r="H21" s="315">
        <v>250</v>
      </c>
      <c r="I21" s="315">
        <f>11 * '5-Year Annual P&amp;L'!$D$59</f>
        <v>115951</v>
      </c>
      <c r="J21" s="315">
        <f>J13*101089</f>
        <v>202178</v>
      </c>
      <c r="K21" s="315"/>
      <c r="L21" s="315">
        <f>0.1*F13</f>
        <v>256000</v>
      </c>
    </row>
    <row r="22" spans="1:12" x14ac:dyDescent="0.2">
      <c r="A22" s="45"/>
      <c r="B22" s="46">
        <v>1</v>
      </c>
      <c r="C22" s="293">
        <f>'5-Year Annual P&amp;L'!$C$59 * 0.64 / 52 /21 * 2985.83</f>
        <v>8259.7026227106235</v>
      </c>
      <c r="D22" s="298"/>
      <c r="F22" s="315">
        <f t="shared" si="2"/>
        <v>66300</v>
      </c>
      <c r="G22" s="316">
        <f>F14*0.1</f>
        <v>1084384</v>
      </c>
      <c r="H22" s="315">
        <v>250</v>
      </c>
      <c r="I22" s="315">
        <f>11 * '5-Year Annual P&amp;L'!$E$59</f>
        <v>348447</v>
      </c>
      <c r="J22" s="315">
        <f>J14*101089</f>
        <v>303267</v>
      </c>
      <c r="K22" s="315">
        <f>73.5*L14 * 12</f>
        <v>57330</v>
      </c>
      <c r="L22" s="315">
        <f>0.1*F14</f>
        <v>1084384</v>
      </c>
    </row>
    <row r="23" spans="1:12" x14ac:dyDescent="0.2">
      <c r="A23" s="45"/>
      <c r="B23" s="46">
        <v>2</v>
      </c>
      <c r="C23" s="293">
        <f>'5-Year Annual P&amp;L'!$D$59 * 0.64 / 52 / 21 * 2985.83</f>
        <v>18446.085878388276</v>
      </c>
      <c r="D23" s="298"/>
      <c r="F23" s="315">
        <f t="shared" si="2"/>
        <v>92820</v>
      </c>
      <c r="G23" s="316">
        <f>F15*0.1</f>
        <v>2822539</v>
      </c>
      <c r="H23" s="315">
        <v>250</v>
      </c>
      <c r="I23" s="315">
        <f>11 * '5-Year Annual P&amp;L'!$F$59</f>
        <v>622083</v>
      </c>
      <c r="J23" s="315">
        <f>J15*101089</f>
        <v>404356</v>
      </c>
      <c r="K23" s="315">
        <f>73.5*L15 * 12</f>
        <v>80262</v>
      </c>
      <c r="L23" s="315">
        <f>0.1*F15</f>
        <v>2822539</v>
      </c>
    </row>
    <row r="24" spans="1:12" x14ac:dyDescent="0.2">
      <c r="A24" s="45"/>
      <c r="B24" s="46">
        <v>3</v>
      </c>
      <c r="C24" s="293">
        <f>'5-Year Annual P&amp;L'!$E$59 * 0.64 / 52 /21 * 2985.83</f>
        <v>55432.754232967032</v>
      </c>
      <c r="D24" s="298"/>
      <c r="F24" s="315">
        <f t="shared" si="2"/>
        <v>130560</v>
      </c>
      <c r="G24" s="316">
        <f>F16*0.1</f>
        <v>6169353</v>
      </c>
      <c r="H24" s="315">
        <v>250</v>
      </c>
      <c r="I24" s="315">
        <f>11 * '5-Year Annual P&amp;L'!$G$59</f>
        <v>1431518</v>
      </c>
      <c r="J24" s="315">
        <f>J16*101089</f>
        <v>505445</v>
      </c>
      <c r="K24" s="315">
        <f>73.5*L16 * 12</f>
        <v>112896</v>
      </c>
      <c r="L24" s="315">
        <f>0.1*F16</f>
        <v>6169353</v>
      </c>
    </row>
    <row r="25" spans="1:12" x14ac:dyDescent="0.2">
      <c r="A25" s="45"/>
      <c r="B25" s="46">
        <v>4</v>
      </c>
      <c r="C25" s="293">
        <f>'5-Year Annual P&amp;L'!$F$59 * 0.64 / 52 /21 * 2985.83</f>
        <v>98964.186953846147</v>
      </c>
      <c r="D25" s="298"/>
      <c r="G25" s="86"/>
      <c r="H25" s="86"/>
    </row>
    <row r="26" spans="1:12" x14ac:dyDescent="0.2">
      <c r="A26" s="45"/>
      <c r="B26" s="46">
        <v>5</v>
      </c>
      <c r="C26" s="293">
        <f>'5-Year Annual P&amp;L'!$G$59 * 0.64 / 52 / 21 * 2985.83</f>
        <v>227733.30082930406</v>
      </c>
      <c r="D26" s="298"/>
      <c r="G26" s="86"/>
      <c r="H26" s="86"/>
      <c r="I26" s="86"/>
    </row>
    <row r="27" spans="1:12" x14ac:dyDescent="0.2">
      <c r="A27" s="327" t="s">
        <v>98</v>
      </c>
      <c r="B27" s="328"/>
      <c r="C27" s="329"/>
      <c r="G27" s="86"/>
      <c r="H27" s="86"/>
      <c r="I27" s="86"/>
    </row>
    <row r="28" spans="1:12" ht="16" x14ac:dyDescent="0.2">
      <c r="A28" s="45"/>
      <c r="B28" s="46">
        <v>1</v>
      </c>
      <c r="C28" s="48">
        <f xml:space="preserve"> 5315.33 * I12</f>
        <v>15945.99</v>
      </c>
      <c r="D28" s="292"/>
      <c r="E28" s="290"/>
    </row>
    <row r="29" spans="1:12" x14ac:dyDescent="0.2">
      <c r="A29" s="45"/>
      <c r="B29" s="46">
        <v>2</v>
      </c>
      <c r="C29" s="48">
        <f xml:space="preserve"> 5315.33 * I13</f>
        <v>63783.96</v>
      </c>
      <c r="D29" s="292"/>
    </row>
    <row r="30" spans="1:12" x14ac:dyDescent="0.2">
      <c r="A30" s="45"/>
      <c r="B30" s="46">
        <v>3</v>
      </c>
      <c r="C30" s="48">
        <f xml:space="preserve"> 5315.33 * I14</f>
        <v>143513.91</v>
      </c>
      <c r="D30" s="292"/>
    </row>
    <row r="31" spans="1:12" x14ac:dyDescent="0.2">
      <c r="A31" s="45"/>
      <c r="B31" s="46">
        <v>4</v>
      </c>
      <c r="C31" s="48">
        <f xml:space="preserve"> 5315.33 * I15</f>
        <v>217928.53</v>
      </c>
      <c r="D31" s="292"/>
    </row>
    <row r="32" spans="1:12" x14ac:dyDescent="0.2">
      <c r="A32" s="45"/>
      <c r="B32" s="46">
        <v>5</v>
      </c>
      <c r="C32" s="48">
        <f xml:space="preserve"> 5315.33 * I16</f>
        <v>265766.5</v>
      </c>
      <c r="D32" s="292"/>
    </row>
    <row r="33" spans="1:6" x14ac:dyDescent="0.2">
      <c r="A33" s="327" t="s">
        <v>170</v>
      </c>
      <c r="B33" s="328"/>
      <c r="C33" s="329"/>
    </row>
    <row r="34" spans="1:6" x14ac:dyDescent="0.2">
      <c r="A34" s="45"/>
      <c r="B34" s="46">
        <v>1</v>
      </c>
      <c r="C34" s="48">
        <f>7608.25*H12+15118.58</f>
        <v>45551.58</v>
      </c>
      <c r="D34" s="292"/>
      <c r="E34" s="11" t="s">
        <v>151</v>
      </c>
      <c r="F34" s="289"/>
    </row>
    <row r="35" spans="1:6" x14ac:dyDescent="0.2">
      <c r="A35" s="45"/>
      <c r="B35" s="46">
        <v>2</v>
      </c>
      <c r="C35" s="48">
        <f>7608.25*H13 +7608.25</f>
        <v>121732</v>
      </c>
      <c r="D35" s="292"/>
      <c r="E35" s="11" t="s">
        <v>150</v>
      </c>
      <c r="F35" s="289"/>
    </row>
    <row r="36" spans="1:6" x14ac:dyDescent="0.2">
      <c r="A36" s="45"/>
      <c r="B36" s="46">
        <v>3</v>
      </c>
      <c r="C36" s="48">
        <f>7608.25*H14</f>
        <v>220639.25</v>
      </c>
      <c r="D36" s="292"/>
      <c r="E36" s="11" t="s">
        <v>152</v>
      </c>
      <c r="F36" s="289"/>
    </row>
    <row r="37" spans="1:6" x14ac:dyDescent="0.2">
      <c r="A37" s="45"/>
      <c r="B37" s="46">
        <v>4</v>
      </c>
      <c r="C37" s="48">
        <f>7608.25*H15</f>
        <v>296721.75</v>
      </c>
      <c r="D37" s="292"/>
    </row>
    <row r="38" spans="1:6" x14ac:dyDescent="0.2">
      <c r="A38" s="45"/>
      <c r="B38" s="46">
        <v>5</v>
      </c>
      <c r="C38" s="48">
        <f>7608.25*H16</f>
        <v>410845.5</v>
      </c>
      <c r="D38" s="292"/>
    </row>
    <row r="39" spans="1:6" x14ac:dyDescent="0.2">
      <c r="A39" s="327" t="s">
        <v>99</v>
      </c>
      <c r="B39" s="328"/>
      <c r="C39" s="329"/>
    </row>
    <row r="40" spans="1:6" ht="16" x14ac:dyDescent="0.2">
      <c r="A40" s="45"/>
      <c r="B40" s="46">
        <v>1</v>
      </c>
      <c r="C40" s="48">
        <f>'5-Year Annual P&amp;L'!$C$66 * 0.22 / 12</f>
        <v>13324.666666666666</v>
      </c>
      <c r="D40" s="292"/>
      <c r="E40" s="290" t="s">
        <v>153</v>
      </c>
      <c r="F40" s="290"/>
    </row>
    <row r="41" spans="1:6" x14ac:dyDescent="0.2">
      <c r="A41" s="45"/>
      <c r="B41" s="46">
        <v>2</v>
      </c>
      <c r="C41" s="48">
        <f>'5-Year Annual P&amp;L'!$D$66 * 0.2 / 12 + 10083.33</f>
        <v>52749.996666666666</v>
      </c>
      <c r="D41" s="292"/>
    </row>
    <row r="42" spans="1:6" x14ac:dyDescent="0.2">
      <c r="A42" s="45"/>
      <c r="B42" s="46">
        <v>3</v>
      </c>
      <c r="C42" s="48">
        <f>'5-Year Annual P&amp;L'!$E$66 * 0.14 / 12 + 17624.16</f>
        <v>144135.62666666668</v>
      </c>
      <c r="D42" s="292"/>
    </row>
    <row r="43" spans="1:6" x14ac:dyDescent="0.2">
      <c r="A43" s="45"/>
      <c r="B43" s="46">
        <v>4</v>
      </c>
      <c r="C43" s="48">
        <f>'5-Year Annual P&amp;L'!$F$66 * 0.17 / 12</f>
        <v>399859.69166666671</v>
      </c>
      <c r="D43" s="292"/>
    </row>
    <row r="44" spans="1:6" x14ac:dyDescent="0.2">
      <c r="A44" s="45"/>
      <c r="B44" s="46">
        <v>5</v>
      </c>
      <c r="C44" s="48">
        <f>'5-Year Annual P&amp;L'!$G$66 * 0.15 / 12</f>
        <v>771169.125</v>
      </c>
      <c r="D44" s="292"/>
    </row>
    <row r="45" spans="1:6" x14ac:dyDescent="0.2">
      <c r="A45" s="334" t="s">
        <v>27</v>
      </c>
      <c r="B45" s="335"/>
      <c r="C45" s="336"/>
    </row>
    <row r="46" spans="1:6" x14ac:dyDescent="0.2">
      <c r="A46" s="45"/>
      <c r="B46" s="46">
        <v>1</v>
      </c>
      <c r="C46" s="331" t="s">
        <v>147</v>
      </c>
      <c r="D46" s="80" t="s">
        <v>116</v>
      </c>
    </row>
    <row r="47" spans="1:6" x14ac:dyDescent="0.2">
      <c r="A47" s="45"/>
      <c r="B47" s="46">
        <v>2</v>
      </c>
      <c r="C47" s="332"/>
      <c r="D47" s="80" t="s">
        <v>116</v>
      </c>
    </row>
    <row r="48" spans="1:6" x14ac:dyDescent="0.2">
      <c r="A48" s="45"/>
      <c r="B48" s="46">
        <v>3</v>
      </c>
      <c r="C48" s="332"/>
      <c r="D48" s="80" t="s">
        <v>116</v>
      </c>
    </row>
    <row r="49" spans="1:4" x14ac:dyDescent="0.2">
      <c r="A49" s="45"/>
      <c r="B49" s="46">
        <v>4</v>
      </c>
      <c r="C49" s="332"/>
      <c r="D49" s="80" t="s">
        <v>116</v>
      </c>
    </row>
    <row r="50" spans="1:4" ht="16" thickBot="1" x14ac:dyDescent="0.25">
      <c r="A50" s="49"/>
      <c r="B50" s="50">
        <v>5</v>
      </c>
      <c r="C50" s="333"/>
      <c r="D50" s="80" t="s">
        <v>116</v>
      </c>
    </row>
    <row r="51" spans="1:4" s="11" customFormat="1" x14ac:dyDescent="0.2">
      <c r="B51" s="44"/>
      <c r="C51" s="41"/>
      <c r="D51" s="80"/>
    </row>
    <row r="52" spans="1:4" s="11" customFormat="1" x14ac:dyDescent="0.2">
      <c r="B52" s="44"/>
      <c r="C52" s="41"/>
      <c r="D52" s="80"/>
    </row>
    <row r="53" spans="1:4" s="11" customFormat="1" x14ac:dyDescent="0.2">
      <c r="B53" s="44"/>
      <c r="C53" s="41"/>
      <c r="D53" s="80"/>
    </row>
    <row r="54" spans="1:4" s="11" customFormat="1" x14ac:dyDescent="0.2">
      <c r="B54" s="44"/>
      <c r="C54" s="41"/>
      <c r="D54" s="80"/>
    </row>
    <row r="55" spans="1:4" s="11" customFormat="1" x14ac:dyDescent="0.2">
      <c r="B55" s="44"/>
      <c r="C55" s="41"/>
      <c r="D55" s="80"/>
    </row>
    <row r="56" spans="1:4" s="11" customFormat="1" x14ac:dyDescent="0.2">
      <c r="B56" s="44"/>
      <c r="C56" s="41"/>
      <c r="D56" s="80"/>
    </row>
    <row r="57" spans="1:4" s="11" customFormat="1" x14ac:dyDescent="0.2">
      <c r="B57" s="44"/>
      <c r="C57" s="41"/>
      <c r="D57" s="80"/>
    </row>
    <row r="58" spans="1:4" s="11" customFormat="1" x14ac:dyDescent="0.2">
      <c r="B58" s="44"/>
      <c r="C58" s="41"/>
      <c r="D58" s="80"/>
    </row>
    <row r="59" spans="1:4" s="11" customFormat="1" x14ac:dyDescent="0.2">
      <c r="B59" s="44"/>
      <c r="C59" s="41"/>
      <c r="D59" s="80"/>
    </row>
    <row r="60" spans="1:4" s="11" customFormat="1" x14ac:dyDescent="0.2">
      <c r="B60" s="44"/>
      <c r="C60" s="41"/>
      <c r="D60" s="80"/>
    </row>
    <row r="61" spans="1:4" s="11" customFormat="1" x14ac:dyDescent="0.2">
      <c r="B61" s="44"/>
      <c r="C61" s="41"/>
      <c r="D61" s="80"/>
    </row>
    <row r="62" spans="1:4" s="11" customFormat="1" x14ac:dyDescent="0.2">
      <c r="B62" s="44"/>
      <c r="C62" s="41"/>
      <c r="D62" s="80"/>
    </row>
    <row r="63" spans="1:4" s="11" customFormat="1" x14ac:dyDescent="0.2">
      <c r="B63" s="44"/>
      <c r="C63" s="41"/>
      <c r="D63" s="80"/>
    </row>
    <row r="64" spans="1:4" s="11" customFormat="1" x14ac:dyDescent="0.2">
      <c r="B64" s="44"/>
      <c r="C64" s="41"/>
      <c r="D64" s="80"/>
    </row>
    <row r="65" spans="2:4" s="11" customFormat="1" x14ac:dyDescent="0.2">
      <c r="B65" s="44"/>
      <c r="C65" s="41"/>
      <c r="D65" s="80"/>
    </row>
    <row r="66" spans="2:4" s="11" customFormat="1" x14ac:dyDescent="0.2">
      <c r="B66" s="44"/>
      <c r="C66" s="41"/>
      <c r="D66" s="80"/>
    </row>
    <row r="67" spans="2:4" s="11" customFormat="1" x14ac:dyDescent="0.2">
      <c r="B67" s="44"/>
      <c r="C67" s="41"/>
      <c r="D67" s="80"/>
    </row>
    <row r="68" spans="2:4" s="11" customFormat="1" x14ac:dyDescent="0.2">
      <c r="B68" s="44"/>
      <c r="C68" s="41"/>
      <c r="D68" s="80"/>
    </row>
    <row r="69" spans="2:4" s="11" customFormat="1" x14ac:dyDescent="0.2">
      <c r="B69" s="44"/>
      <c r="C69" s="41"/>
      <c r="D69" s="80"/>
    </row>
    <row r="70" spans="2:4" s="11" customFormat="1" x14ac:dyDescent="0.2">
      <c r="B70" s="44"/>
      <c r="C70" s="41"/>
      <c r="D70" s="80"/>
    </row>
    <row r="71" spans="2:4" s="11" customFormat="1" x14ac:dyDescent="0.2">
      <c r="B71" s="44"/>
      <c r="C71" s="41"/>
      <c r="D71" s="80"/>
    </row>
    <row r="72" spans="2:4" s="11" customFormat="1" x14ac:dyDescent="0.2">
      <c r="B72" s="44"/>
      <c r="C72" s="41"/>
      <c r="D72" s="80"/>
    </row>
    <row r="73" spans="2:4" s="11" customFormat="1" x14ac:dyDescent="0.2">
      <c r="B73" s="44"/>
      <c r="C73" s="41"/>
      <c r="D73" s="80"/>
    </row>
    <row r="74" spans="2:4" s="11" customFormat="1" x14ac:dyDescent="0.2">
      <c r="B74" s="44"/>
      <c r="C74" s="41"/>
      <c r="D74" s="80"/>
    </row>
    <row r="75" spans="2:4" s="11" customFormat="1" x14ac:dyDescent="0.2">
      <c r="B75" s="44"/>
      <c r="C75" s="41"/>
      <c r="D75" s="80"/>
    </row>
    <row r="76" spans="2:4" s="11" customFormat="1" x14ac:dyDescent="0.2">
      <c r="B76" s="44"/>
      <c r="C76" s="41"/>
      <c r="D76" s="80"/>
    </row>
    <row r="77" spans="2:4" s="11" customFormat="1" x14ac:dyDescent="0.2">
      <c r="B77" s="44"/>
      <c r="C77" s="41"/>
      <c r="D77" s="80"/>
    </row>
    <row r="78" spans="2:4" s="11" customFormat="1" x14ac:dyDescent="0.2">
      <c r="B78" s="44"/>
      <c r="C78" s="41"/>
      <c r="D78" s="80"/>
    </row>
    <row r="79" spans="2:4" s="11" customFormat="1" x14ac:dyDescent="0.2">
      <c r="B79" s="44"/>
      <c r="C79" s="41"/>
      <c r="D79" s="80"/>
    </row>
    <row r="80" spans="2:4" s="11" customFormat="1" x14ac:dyDescent="0.2">
      <c r="B80" s="44"/>
      <c r="C80" s="41"/>
      <c r="D80" s="80"/>
    </row>
    <row r="81" spans="2:4" s="11" customFormat="1" x14ac:dyDescent="0.2">
      <c r="B81" s="44"/>
      <c r="C81" s="41"/>
      <c r="D81" s="80"/>
    </row>
    <row r="82" spans="2:4" s="11" customFormat="1" x14ac:dyDescent="0.2">
      <c r="B82" s="44"/>
      <c r="C82" s="41"/>
      <c r="D82" s="80"/>
    </row>
    <row r="83" spans="2:4" s="11" customFormat="1" x14ac:dyDescent="0.2">
      <c r="B83" s="44"/>
      <c r="C83" s="41"/>
      <c r="D83" s="80"/>
    </row>
    <row r="84" spans="2:4" s="11" customFormat="1" x14ac:dyDescent="0.2">
      <c r="B84" s="44"/>
      <c r="C84" s="41"/>
      <c r="D84" s="80"/>
    </row>
    <row r="85" spans="2:4" s="11" customFormat="1" x14ac:dyDescent="0.2">
      <c r="B85" s="44"/>
      <c r="C85" s="41"/>
      <c r="D85" s="80"/>
    </row>
    <row r="86" spans="2:4" s="11" customFormat="1" x14ac:dyDescent="0.2">
      <c r="B86" s="44"/>
      <c r="C86" s="41"/>
      <c r="D86" s="80"/>
    </row>
    <row r="87" spans="2:4" s="11" customFormat="1" x14ac:dyDescent="0.2">
      <c r="B87" s="44"/>
      <c r="C87" s="41"/>
      <c r="D87" s="80"/>
    </row>
    <row r="88" spans="2:4" s="11" customFormat="1" x14ac:dyDescent="0.2">
      <c r="B88" s="44"/>
      <c r="C88" s="41"/>
      <c r="D88" s="80"/>
    </row>
    <row r="89" spans="2:4" s="11" customFormat="1" x14ac:dyDescent="0.2">
      <c r="B89" s="44"/>
      <c r="C89" s="41"/>
      <c r="D89" s="80"/>
    </row>
    <row r="90" spans="2:4" s="11" customFormat="1" x14ac:dyDescent="0.2">
      <c r="B90" s="44"/>
      <c r="C90" s="41"/>
      <c r="D90" s="80"/>
    </row>
    <row r="91" spans="2:4" s="11" customFormat="1" x14ac:dyDescent="0.2">
      <c r="B91" s="44"/>
      <c r="C91" s="41"/>
      <c r="D91" s="80"/>
    </row>
    <row r="92" spans="2:4" s="11" customFormat="1" x14ac:dyDescent="0.2">
      <c r="B92" s="44"/>
      <c r="C92" s="41"/>
      <c r="D92" s="80"/>
    </row>
    <row r="93" spans="2:4" s="11" customFormat="1" x14ac:dyDescent="0.2">
      <c r="B93" s="44"/>
      <c r="C93" s="41"/>
      <c r="D93" s="80"/>
    </row>
    <row r="94" spans="2:4" s="11" customFormat="1" x14ac:dyDescent="0.2">
      <c r="B94" s="44"/>
      <c r="C94" s="41"/>
      <c r="D94" s="80"/>
    </row>
    <row r="95" spans="2:4" s="11" customFormat="1" x14ac:dyDescent="0.2">
      <c r="B95" s="44"/>
      <c r="C95" s="41"/>
      <c r="D95" s="80"/>
    </row>
    <row r="96" spans="2:4" s="11" customFormat="1" x14ac:dyDescent="0.2">
      <c r="B96" s="44"/>
      <c r="C96" s="41"/>
      <c r="D96" s="80"/>
    </row>
    <row r="97" spans="2:4" s="11" customFormat="1" x14ac:dyDescent="0.2">
      <c r="B97" s="44"/>
      <c r="C97" s="41"/>
      <c r="D97" s="80"/>
    </row>
    <row r="98" spans="2:4" s="11" customFormat="1" x14ac:dyDescent="0.2">
      <c r="B98" s="44"/>
      <c r="C98" s="41"/>
      <c r="D98" s="80"/>
    </row>
    <row r="99" spans="2:4" s="11" customFormat="1" x14ac:dyDescent="0.2">
      <c r="B99" s="44"/>
      <c r="C99" s="41"/>
      <c r="D99" s="80"/>
    </row>
    <row r="100" spans="2:4" s="11" customFormat="1" x14ac:dyDescent="0.2">
      <c r="B100" s="44"/>
      <c r="C100" s="41"/>
      <c r="D100" s="80"/>
    </row>
    <row r="101" spans="2:4" s="11" customFormat="1" x14ac:dyDescent="0.2">
      <c r="B101" s="44"/>
      <c r="C101" s="41"/>
      <c r="D101" s="80"/>
    </row>
    <row r="102" spans="2:4" s="11" customFormat="1" x14ac:dyDescent="0.2">
      <c r="B102" s="44"/>
      <c r="C102" s="41"/>
      <c r="D102" s="80"/>
    </row>
    <row r="103" spans="2:4" s="11" customFormat="1" x14ac:dyDescent="0.2">
      <c r="B103" s="44"/>
      <c r="C103" s="41"/>
      <c r="D103" s="80"/>
    </row>
    <row r="104" spans="2:4" s="11" customFormat="1" x14ac:dyDescent="0.2">
      <c r="B104" s="44"/>
      <c r="C104" s="41"/>
      <c r="D104" s="80"/>
    </row>
    <row r="105" spans="2:4" s="11" customFormat="1" x14ac:dyDescent="0.2">
      <c r="B105" s="44"/>
      <c r="C105" s="41"/>
      <c r="D105" s="80"/>
    </row>
    <row r="106" spans="2:4" s="11" customFormat="1" x14ac:dyDescent="0.2">
      <c r="B106" s="44"/>
      <c r="C106" s="41"/>
      <c r="D106" s="80"/>
    </row>
    <row r="107" spans="2:4" s="11" customFormat="1" x14ac:dyDescent="0.2">
      <c r="B107" s="44"/>
      <c r="C107" s="41"/>
      <c r="D107" s="80"/>
    </row>
    <row r="108" spans="2:4" s="11" customFormat="1" x14ac:dyDescent="0.2">
      <c r="B108" s="44"/>
      <c r="C108" s="41"/>
      <c r="D108" s="80"/>
    </row>
    <row r="109" spans="2:4" s="11" customFormat="1" x14ac:dyDescent="0.2">
      <c r="B109" s="44"/>
      <c r="C109" s="41"/>
      <c r="D109" s="80"/>
    </row>
    <row r="110" spans="2:4" s="11" customFormat="1" x14ac:dyDescent="0.2">
      <c r="B110" s="44"/>
      <c r="C110" s="41"/>
      <c r="D110" s="80"/>
    </row>
    <row r="111" spans="2:4" s="11" customFormat="1" x14ac:dyDescent="0.2">
      <c r="B111" s="44"/>
      <c r="C111" s="41"/>
      <c r="D111" s="80"/>
    </row>
    <row r="112" spans="2:4" s="11" customFormat="1" x14ac:dyDescent="0.2">
      <c r="B112" s="44"/>
      <c r="C112" s="41"/>
      <c r="D112" s="80"/>
    </row>
    <row r="113" spans="2:4" s="11" customFormat="1" x14ac:dyDescent="0.2">
      <c r="B113" s="44"/>
      <c r="C113" s="41"/>
      <c r="D113" s="80"/>
    </row>
    <row r="114" spans="2:4" s="11" customFormat="1" x14ac:dyDescent="0.2">
      <c r="B114" s="44"/>
      <c r="C114" s="41"/>
      <c r="D114" s="80"/>
    </row>
    <row r="115" spans="2:4" s="11" customFormat="1" x14ac:dyDescent="0.2">
      <c r="B115" s="44"/>
      <c r="C115" s="41"/>
      <c r="D115" s="80"/>
    </row>
    <row r="116" spans="2:4" s="11" customFormat="1" x14ac:dyDescent="0.2">
      <c r="B116" s="44"/>
      <c r="C116" s="41"/>
      <c r="D116" s="80"/>
    </row>
    <row r="117" spans="2:4" s="11" customFormat="1" x14ac:dyDescent="0.2">
      <c r="B117" s="44"/>
      <c r="C117" s="41"/>
      <c r="D117" s="80"/>
    </row>
    <row r="118" spans="2:4" s="11" customFormat="1" x14ac:dyDescent="0.2">
      <c r="B118" s="44"/>
      <c r="C118" s="41"/>
      <c r="D118" s="80"/>
    </row>
    <row r="119" spans="2:4" s="11" customFormat="1" x14ac:dyDescent="0.2">
      <c r="B119" s="44"/>
      <c r="C119" s="41"/>
      <c r="D119" s="80"/>
    </row>
    <row r="120" spans="2:4" s="11" customFormat="1" x14ac:dyDescent="0.2">
      <c r="B120" s="44"/>
      <c r="C120" s="41"/>
      <c r="D120" s="80"/>
    </row>
    <row r="121" spans="2:4" s="11" customFormat="1" x14ac:dyDescent="0.2">
      <c r="B121" s="44"/>
      <c r="C121" s="41"/>
      <c r="D121" s="80"/>
    </row>
    <row r="122" spans="2:4" s="11" customFormat="1" x14ac:dyDescent="0.2">
      <c r="B122" s="44"/>
      <c r="C122" s="41"/>
      <c r="D122" s="80"/>
    </row>
    <row r="123" spans="2:4" s="11" customFormat="1" x14ac:dyDescent="0.2">
      <c r="B123" s="44"/>
      <c r="C123" s="41"/>
      <c r="D123" s="80"/>
    </row>
    <row r="124" spans="2:4" s="11" customFormat="1" x14ac:dyDescent="0.2">
      <c r="B124" s="44"/>
      <c r="C124" s="41"/>
      <c r="D124" s="80"/>
    </row>
    <row r="125" spans="2:4" s="11" customFormat="1" x14ac:dyDescent="0.2">
      <c r="B125" s="44"/>
      <c r="C125" s="41"/>
      <c r="D125" s="80"/>
    </row>
    <row r="126" spans="2:4" s="11" customFormat="1" x14ac:dyDescent="0.2">
      <c r="B126" s="44"/>
      <c r="C126" s="41"/>
      <c r="D126" s="80"/>
    </row>
    <row r="127" spans="2:4" s="11" customFormat="1" x14ac:dyDescent="0.2">
      <c r="B127" s="44"/>
      <c r="C127" s="41"/>
      <c r="D127" s="80"/>
    </row>
    <row r="128" spans="2:4" s="11" customFormat="1" x14ac:dyDescent="0.2">
      <c r="B128" s="44"/>
      <c r="C128" s="41"/>
      <c r="D128" s="80"/>
    </row>
    <row r="129" spans="2:4" s="11" customFormat="1" x14ac:dyDescent="0.2">
      <c r="B129" s="44"/>
      <c r="C129" s="41"/>
      <c r="D129" s="80"/>
    </row>
    <row r="130" spans="2:4" s="11" customFormat="1" x14ac:dyDescent="0.2">
      <c r="B130" s="44"/>
      <c r="C130" s="41"/>
      <c r="D130" s="80"/>
    </row>
    <row r="131" spans="2:4" s="11" customFormat="1" x14ac:dyDescent="0.2">
      <c r="B131" s="44"/>
      <c r="C131" s="41"/>
      <c r="D131" s="80"/>
    </row>
    <row r="132" spans="2:4" s="11" customFormat="1" x14ac:dyDescent="0.2">
      <c r="B132" s="44"/>
      <c r="C132" s="41"/>
      <c r="D132" s="80"/>
    </row>
    <row r="133" spans="2:4" s="11" customFormat="1" x14ac:dyDescent="0.2">
      <c r="B133" s="44"/>
      <c r="C133" s="41"/>
      <c r="D133" s="80"/>
    </row>
    <row r="134" spans="2:4" s="11" customFormat="1" x14ac:dyDescent="0.2">
      <c r="B134" s="44"/>
      <c r="C134" s="41"/>
      <c r="D134" s="80"/>
    </row>
    <row r="135" spans="2:4" s="11" customFormat="1" x14ac:dyDescent="0.2">
      <c r="B135" s="44"/>
      <c r="C135" s="41"/>
      <c r="D135" s="80"/>
    </row>
    <row r="136" spans="2:4" s="11" customFormat="1" x14ac:dyDescent="0.2">
      <c r="B136" s="44"/>
      <c r="C136" s="41"/>
      <c r="D136" s="80"/>
    </row>
    <row r="137" spans="2:4" s="11" customFormat="1" x14ac:dyDescent="0.2">
      <c r="B137" s="44"/>
      <c r="C137" s="41"/>
      <c r="D137" s="80"/>
    </row>
    <row r="138" spans="2:4" s="11" customFormat="1" x14ac:dyDescent="0.2">
      <c r="B138" s="44"/>
      <c r="C138" s="41"/>
      <c r="D138" s="80"/>
    </row>
    <row r="139" spans="2:4" s="11" customFormat="1" x14ac:dyDescent="0.2">
      <c r="B139" s="44"/>
      <c r="C139" s="41"/>
      <c r="D139" s="80"/>
    </row>
    <row r="140" spans="2:4" s="11" customFormat="1" x14ac:dyDescent="0.2">
      <c r="B140" s="44"/>
      <c r="C140" s="41"/>
      <c r="D140" s="80"/>
    </row>
    <row r="141" spans="2:4" s="11" customFormat="1" x14ac:dyDescent="0.2">
      <c r="B141" s="44"/>
      <c r="C141" s="41"/>
      <c r="D141" s="80"/>
    </row>
    <row r="142" spans="2:4" s="11" customFormat="1" x14ac:dyDescent="0.2">
      <c r="B142" s="44"/>
      <c r="C142" s="41"/>
      <c r="D142" s="80"/>
    </row>
    <row r="143" spans="2:4" s="11" customFormat="1" x14ac:dyDescent="0.2">
      <c r="B143" s="44"/>
      <c r="C143" s="41"/>
      <c r="D143" s="80"/>
    </row>
    <row r="144" spans="2:4" s="11" customFormat="1" x14ac:dyDescent="0.2">
      <c r="B144" s="44"/>
      <c r="C144" s="41"/>
      <c r="D144" s="80"/>
    </row>
    <row r="145" spans="2:4" s="11" customFormat="1" x14ac:dyDescent="0.2">
      <c r="B145" s="44"/>
      <c r="C145" s="41"/>
      <c r="D145" s="80"/>
    </row>
    <row r="146" spans="2:4" s="11" customFormat="1" x14ac:dyDescent="0.2">
      <c r="B146" s="44"/>
      <c r="C146" s="41"/>
      <c r="D146" s="80"/>
    </row>
    <row r="147" spans="2:4" s="11" customFormat="1" x14ac:dyDescent="0.2">
      <c r="B147" s="44"/>
      <c r="C147" s="41"/>
      <c r="D147" s="80"/>
    </row>
    <row r="148" spans="2:4" s="11" customFormat="1" x14ac:dyDescent="0.2">
      <c r="B148" s="44"/>
      <c r="C148" s="41"/>
      <c r="D148" s="80"/>
    </row>
    <row r="149" spans="2:4" s="11" customFormat="1" x14ac:dyDescent="0.2">
      <c r="B149" s="44"/>
      <c r="C149" s="41"/>
      <c r="D149" s="80"/>
    </row>
    <row r="150" spans="2:4" s="11" customFormat="1" x14ac:dyDescent="0.2">
      <c r="B150" s="44"/>
      <c r="C150" s="41"/>
      <c r="D150" s="80"/>
    </row>
    <row r="151" spans="2:4" s="11" customFormat="1" x14ac:dyDescent="0.2">
      <c r="B151" s="44"/>
      <c r="C151" s="41"/>
      <c r="D151" s="80"/>
    </row>
    <row r="152" spans="2:4" s="11" customFormat="1" x14ac:dyDescent="0.2">
      <c r="B152" s="44"/>
      <c r="C152" s="41"/>
      <c r="D152" s="80"/>
    </row>
    <row r="153" spans="2:4" s="11" customFormat="1" x14ac:dyDescent="0.2">
      <c r="B153" s="44"/>
      <c r="C153" s="41"/>
      <c r="D153" s="80"/>
    </row>
    <row r="154" spans="2:4" s="11" customFormat="1" x14ac:dyDescent="0.2">
      <c r="B154" s="44"/>
      <c r="C154" s="41"/>
      <c r="D154" s="80"/>
    </row>
    <row r="155" spans="2:4" s="11" customFormat="1" x14ac:dyDescent="0.2">
      <c r="B155" s="44"/>
      <c r="C155" s="41"/>
      <c r="D155" s="80"/>
    </row>
    <row r="156" spans="2:4" s="11" customFormat="1" x14ac:dyDescent="0.2">
      <c r="B156" s="44"/>
      <c r="C156" s="41"/>
      <c r="D156" s="80"/>
    </row>
    <row r="157" spans="2:4" s="11" customFormat="1" x14ac:dyDescent="0.2">
      <c r="B157" s="44"/>
      <c r="C157" s="41"/>
      <c r="D157" s="80"/>
    </row>
    <row r="158" spans="2:4" s="11" customFormat="1" x14ac:dyDescent="0.2">
      <c r="B158" s="44"/>
      <c r="C158" s="41"/>
      <c r="D158" s="80"/>
    </row>
    <row r="159" spans="2:4" s="11" customFormat="1" x14ac:dyDescent="0.2">
      <c r="B159" s="44"/>
      <c r="C159" s="41"/>
      <c r="D159" s="80"/>
    </row>
    <row r="160" spans="2:4" s="11" customFormat="1" x14ac:dyDescent="0.2">
      <c r="B160" s="44"/>
      <c r="C160" s="41"/>
      <c r="D160" s="80"/>
    </row>
    <row r="161" spans="2:4" s="11" customFormat="1" x14ac:dyDescent="0.2">
      <c r="B161" s="44"/>
      <c r="C161" s="41"/>
      <c r="D161" s="80"/>
    </row>
    <row r="162" spans="2:4" s="11" customFormat="1" x14ac:dyDescent="0.2">
      <c r="B162" s="44"/>
      <c r="C162" s="41"/>
      <c r="D162" s="80"/>
    </row>
    <row r="163" spans="2:4" s="11" customFormat="1" x14ac:dyDescent="0.2">
      <c r="B163" s="44"/>
      <c r="C163" s="41"/>
      <c r="D163" s="80"/>
    </row>
    <row r="164" spans="2:4" s="11" customFormat="1" x14ac:dyDescent="0.2">
      <c r="B164" s="44"/>
      <c r="C164" s="41"/>
      <c r="D164" s="80"/>
    </row>
    <row r="165" spans="2:4" s="11" customFormat="1" x14ac:dyDescent="0.2">
      <c r="B165" s="44"/>
      <c r="C165" s="41"/>
      <c r="D165" s="80"/>
    </row>
    <row r="166" spans="2:4" s="11" customFormat="1" x14ac:dyDescent="0.2">
      <c r="B166" s="44"/>
      <c r="C166" s="41"/>
      <c r="D166" s="80"/>
    </row>
    <row r="167" spans="2:4" s="11" customFormat="1" x14ac:dyDescent="0.2">
      <c r="B167" s="44"/>
      <c r="C167" s="41"/>
      <c r="D167" s="80"/>
    </row>
    <row r="168" spans="2:4" s="11" customFormat="1" x14ac:dyDescent="0.2">
      <c r="B168" s="44"/>
      <c r="C168" s="41"/>
      <c r="D168" s="80"/>
    </row>
    <row r="169" spans="2:4" s="11" customFormat="1" x14ac:dyDescent="0.2">
      <c r="B169" s="44"/>
      <c r="C169" s="41"/>
      <c r="D169" s="80"/>
    </row>
    <row r="170" spans="2:4" s="11" customFormat="1" x14ac:dyDescent="0.2">
      <c r="B170" s="44"/>
      <c r="C170" s="41"/>
      <c r="D170" s="80"/>
    </row>
    <row r="171" spans="2:4" s="11" customFormat="1" x14ac:dyDescent="0.2">
      <c r="B171" s="44"/>
      <c r="C171" s="41"/>
      <c r="D171" s="80"/>
    </row>
    <row r="172" spans="2:4" s="11" customFormat="1" x14ac:dyDescent="0.2">
      <c r="B172" s="44"/>
      <c r="C172" s="41"/>
      <c r="D172" s="80"/>
    </row>
    <row r="173" spans="2:4" s="11" customFormat="1" x14ac:dyDescent="0.2">
      <c r="B173" s="44"/>
      <c r="C173" s="41"/>
      <c r="D173" s="80"/>
    </row>
    <row r="174" spans="2:4" s="11" customFormat="1" x14ac:dyDescent="0.2">
      <c r="B174" s="44"/>
      <c r="C174" s="41"/>
      <c r="D174" s="80"/>
    </row>
    <row r="175" spans="2:4" s="11" customFormat="1" x14ac:dyDescent="0.2">
      <c r="B175" s="44"/>
      <c r="C175" s="41"/>
      <c r="D175" s="80"/>
    </row>
    <row r="176" spans="2:4" s="11" customFormat="1" x14ac:dyDescent="0.2">
      <c r="B176" s="44"/>
      <c r="C176" s="41"/>
      <c r="D176" s="80"/>
    </row>
    <row r="177" spans="2:4" s="11" customFormat="1" x14ac:dyDescent="0.2">
      <c r="B177" s="44"/>
      <c r="C177" s="41"/>
      <c r="D177" s="80"/>
    </row>
    <row r="178" spans="2:4" s="11" customFormat="1" x14ac:dyDescent="0.2">
      <c r="B178" s="44"/>
      <c r="C178" s="41"/>
      <c r="D178" s="80"/>
    </row>
    <row r="179" spans="2:4" s="11" customFormat="1" x14ac:dyDescent="0.2">
      <c r="B179" s="44"/>
      <c r="C179" s="41"/>
      <c r="D179" s="80"/>
    </row>
    <row r="180" spans="2:4" s="11" customFormat="1" x14ac:dyDescent="0.2">
      <c r="B180" s="44"/>
      <c r="C180" s="41"/>
      <c r="D180" s="80"/>
    </row>
    <row r="181" spans="2:4" s="11" customFormat="1" x14ac:dyDescent="0.2">
      <c r="B181" s="44"/>
      <c r="C181" s="41"/>
      <c r="D181" s="80"/>
    </row>
    <row r="182" spans="2:4" s="11" customFormat="1" x14ac:dyDescent="0.2">
      <c r="B182" s="44"/>
      <c r="C182" s="41"/>
      <c r="D182" s="80"/>
    </row>
    <row r="183" spans="2:4" s="11" customFormat="1" x14ac:dyDescent="0.2">
      <c r="B183" s="44"/>
      <c r="C183" s="41"/>
      <c r="D183" s="80"/>
    </row>
    <row r="184" spans="2:4" s="11" customFormat="1" x14ac:dyDescent="0.2">
      <c r="B184" s="44"/>
      <c r="C184" s="41"/>
      <c r="D184" s="80"/>
    </row>
    <row r="185" spans="2:4" s="11" customFormat="1" x14ac:dyDescent="0.2">
      <c r="B185" s="44"/>
      <c r="C185" s="41"/>
      <c r="D185" s="80"/>
    </row>
    <row r="186" spans="2:4" s="11" customFormat="1" x14ac:dyDescent="0.2">
      <c r="B186" s="44"/>
      <c r="C186" s="41"/>
      <c r="D186" s="80"/>
    </row>
    <row r="187" spans="2:4" s="11" customFormat="1" x14ac:dyDescent="0.2">
      <c r="B187" s="44"/>
      <c r="C187" s="41"/>
      <c r="D187" s="80"/>
    </row>
    <row r="188" spans="2:4" s="11" customFormat="1" x14ac:dyDescent="0.2">
      <c r="B188" s="44"/>
      <c r="C188" s="41"/>
      <c r="D188" s="80"/>
    </row>
    <row r="189" spans="2:4" s="11" customFormat="1" x14ac:dyDescent="0.2">
      <c r="B189" s="44"/>
      <c r="C189" s="41"/>
      <c r="D189" s="80"/>
    </row>
    <row r="190" spans="2:4" s="11" customFormat="1" x14ac:dyDescent="0.2">
      <c r="B190" s="44"/>
      <c r="C190" s="41"/>
      <c r="D190" s="80"/>
    </row>
    <row r="191" spans="2:4" s="11" customFormat="1" x14ac:dyDescent="0.2">
      <c r="B191" s="44"/>
      <c r="C191" s="41"/>
      <c r="D191" s="80"/>
    </row>
    <row r="192" spans="2:4" s="11" customFormat="1" x14ac:dyDescent="0.2">
      <c r="B192" s="44"/>
      <c r="C192" s="41"/>
      <c r="D192" s="80"/>
    </row>
    <row r="193" spans="2:4" s="11" customFormat="1" x14ac:dyDescent="0.2">
      <c r="B193" s="44"/>
      <c r="C193" s="41"/>
      <c r="D193" s="80"/>
    </row>
    <row r="194" spans="2:4" s="11" customFormat="1" x14ac:dyDescent="0.2">
      <c r="B194" s="44"/>
      <c r="C194" s="41"/>
      <c r="D194" s="80"/>
    </row>
    <row r="195" spans="2:4" s="11" customFormat="1" x14ac:dyDescent="0.2">
      <c r="B195" s="44"/>
      <c r="C195" s="41"/>
      <c r="D195" s="80"/>
    </row>
    <row r="196" spans="2:4" s="11" customFormat="1" x14ac:dyDescent="0.2">
      <c r="B196" s="44"/>
      <c r="C196" s="41"/>
      <c r="D196" s="80"/>
    </row>
    <row r="197" spans="2:4" s="11" customFormat="1" x14ac:dyDescent="0.2">
      <c r="B197" s="44"/>
      <c r="C197" s="41"/>
      <c r="D197" s="80"/>
    </row>
    <row r="198" spans="2:4" s="11" customFormat="1" x14ac:dyDescent="0.2">
      <c r="B198" s="44"/>
      <c r="C198" s="41"/>
      <c r="D198" s="80"/>
    </row>
    <row r="199" spans="2:4" s="11" customFormat="1" x14ac:dyDescent="0.2">
      <c r="B199" s="44"/>
      <c r="C199" s="41"/>
      <c r="D199" s="80"/>
    </row>
    <row r="200" spans="2:4" s="11" customFormat="1" x14ac:dyDescent="0.2">
      <c r="B200" s="44"/>
      <c r="C200" s="41"/>
      <c r="D200" s="80"/>
    </row>
    <row r="201" spans="2:4" s="11" customFormat="1" x14ac:dyDescent="0.2">
      <c r="B201" s="44"/>
      <c r="C201" s="41"/>
      <c r="D201" s="80"/>
    </row>
    <row r="202" spans="2:4" s="11" customFormat="1" x14ac:dyDescent="0.2">
      <c r="B202" s="44"/>
      <c r="C202" s="41"/>
      <c r="D202" s="80"/>
    </row>
    <row r="203" spans="2:4" s="11" customFormat="1" x14ac:dyDescent="0.2">
      <c r="B203" s="44"/>
      <c r="C203" s="41"/>
      <c r="D203" s="80"/>
    </row>
    <row r="204" spans="2:4" s="11" customFormat="1" x14ac:dyDescent="0.2">
      <c r="B204" s="44"/>
      <c r="C204" s="41"/>
      <c r="D204" s="80"/>
    </row>
    <row r="205" spans="2:4" s="11" customFormat="1" x14ac:dyDescent="0.2">
      <c r="B205" s="44"/>
      <c r="C205" s="41"/>
      <c r="D205" s="80"/>
    </row>
    <row r="206" spans="2:4" s="11" customFormat="1" x14ac:dyDescent="0.2">
      <c r="B206" s="44"/>
      <c r="C206" s="41"/>
      <c r="D206" s="80"/>
    </row>
    <row r="207" spans="2:4" s="11" customFormat="1" x14ac:dyDescent="0.2">
      <c r="B207" s="44"/>
      <c r="C207" s="41"/>
      <c r="D207" s="80"/>
    </row>
    <row r="208" spans="2:4" s="11" customFormat="1" x14ac:dyDescent="0.2">
      <c r="B208" s="44"/>
      <c r="C208" s="41"/>
      <c r="D208" s="80"/>
    </row>
    <row r="209" spans="2:4" s="11" customFormat="1" x14ac:dyDescent="0.2">
      <c r="B209" s="44"/>
      <c r="C209" s="41"/>
      <c r="D209" s="80"/>
    </row>
    <row r="210" spans="2:4" s="11" customFormat="1" x14ac:dyDescent="0.2">
      <c r="B210" s="44"/>
      <c r="C210" s="41"/>
      <c r="D210" s="80"/>
    </row>
    <row r="211" spans="2:4" s="11" customFormat="1" x14ac:dyDescent="0.2">
      <c r="B211" s="44"/>
      <c r="C211" s="41"/>
      <c r="D211" s="80"/>
    </row>
    <row r="212" spans="2:4" s="11" customFormat="1" x14ac:dyDescent="0.2">
      <c r="B212" s="44"/>
      <c r="C212" s="41"/>
      <c r="D212" s="80"/>
    </row>
    <row r="213" spans="2:4" s="11" customFormat="1" x14ac:dyDescent="0.2">
      <c r="B213" s="44"/>
      <c r="C213" s="41"/>
      <c r="D213" s="80"/>
    </row>
    <row r="214" spans="2:4" s="11" customFormat="1" x14ac:dyDescent="0.2">
      <c r="B214" s="44"/>
      <c r="C214" s="41"/>
      <c r="D214" s="80"/>
    </row>
    <row r="215" spans="2:4" s="11" customFormat="1" x14ac:dyDescent="0.2">
      <c r="B215" s="44"/>
      <c r="C215" s="41"/>
      <c r="D215" s="80"/>
    </row>
    <row r="216" spans="2:4" s="11" customFormat="1" x14ac:dyDescent="0.2">
      <c r="B216" s="44"/>
      <c r="C216" s="41"/>
      <c r="D216" s="80"/>
    </row>
    <row r="217" spans="2:4" s="11" customFormat="1" x14ac:dyDescent="0.2">
      <c r="B217" s="44"/>
      <c r="C217" s="41"/>
      <c r="D217" s="80"/>
    </row>
    <row r="218" spans="2:4" s="11" customFormat="1" x14ac:dyDescent="0.2">
      <c r="B218" s="44"/>
      <c r="C218" s="41"/>
      <c r="D218" s="80"/>
    </row>
    <row r="219" spans="2:4" s="11" customFormat="1" x14ac:dyDescent="0.2">
      <c r="B219" s="44"/>
      <c r="C219" s="41"/>
      <c r="D219" s="80"/>
    </row>
    <row r="220" spans="2:4" s="11" customFormat="1" x14ac:dyDescent="0.2">
      <c r="B220" s="44"/>
      <c r="C220" s="41"/>
      <c r="D220" s="80"/>
    </row>
    <row r="221" spans="2:4" s="11" customFormat="1" x14ac:dyDescent="0.2">
      <c r="B221" s="44"/>
      <c r="C221" s="41"/>
      <c r="D221" s="80"/>
    </row>
    <row r="222" spans="2:4" s="11" customFormat="1" x14ac:dyDescent="0.2">
      <c r="B222" s="44"/>
      <c r="C222" s="41"/>
      <c r="D222" s="80"/>
    </row>
    <row r="223" spans="2:4" s="11" customFormat="1" x14ac:dyDescent="0.2">
      <c r="B223" s="44"/>
      <c r="C223" s="41"/>
      <c r="D223" s="80"/>
    </row>
    <row r="224" spans="2:4" s="11" customFormat="1" x14ac:dyDescent="0.2">
      <c r="B224" s="44"/>
      <c r="C224" s="41"/>
      <c r="D224" s="80"/>
    </row>
    <row r="225" spans="2:4" s="11" customFormat="1" x14ac:dyDescent="0.2">
      <c r="B225" s="44"/>
      <c r="C225" s="41"/>
      <c r="D225" s="80"/>
    </row>
    <row r="226" spans="2:4" s="11" customFormat="1" x14ac:dyDescent="0.2">
      <c r="B226" s="44"/>
      <c r="C226" s="41"/>
      <c r="D226" s="80"/>
    </row>
    <row r="227" spans="2:4" s="11" customFormat="1" x14ac:dyDescent="0.2">
      <c r="B227" s="44"/>
      <c r="C227" s="41"/>
      <c r="D227" s="80"/>
    </row>
    <row r="228" spans="2:4" s="11" customFormat="1" x14ac:dyDescent="0.2">
      <c r="B228" s="44"/>
      <c r="C228" s="41"/>
      <c r="D228" s="80"/>
    </row>
    <row r="229" spans="2:4" s="11" customFormat="1" x14ac:dyDescent="0.2">
      <c r="B229" s="44"/>
      <c r="C229" s="41"/>
      <c r="D229" s="80"/>
    </row>
    <row r="230" spans="2:4" s="11" customFormat="1" x14ac:dyDescent="0.2">
      <c r="B230" s="44"/>
      <c r="C230" s="41"/>
      <c r="D230" s="80"/>
    </row>
    <row r="231" spans="2:4" s="11" customFormat="1" x14ac:dyDescent="0.2">
      <c r="B231" s="44"/>
      <c r="C231" s="41"/>
      <c r="D231" s="80"/>
    </row>
    <row r="232" spans="2:4" s="11" customFormat="1" x14ac:dyDescent="0.2">
      <c r="B232" s="44"/>
      <c r="C232" s="41"/>
      <c r="D232" s="80"/>
    </row>
    <row r="233" spans="2:4" s="11" customFormat="1" x14ac:dyDescent="0.2">
      <c r="B233" s="44"/>
      <c r="C233" s="41"/>
      <c r="D233" s="80"/>
    </row>
    <row r="234" spans="2:4" s="11" customFormat="1" x14ac:dyDescent="0.2">
      <c r="B234" s="44"/>
      <c r="C234" s="41"/>
      <c r="D234" s="80"/>
    </row>
    <row r="235" spans="2:4" s="11" customFormat="1" x14ac:dyDescent="0.2">
      <c r="B235" s="44"/>
      <c r="C235" s="41"/>
      <c r="D235" s="80"/>
    </row>
    <row r="236" spans="2:4" s="11" customFormat="1" x14ac:dyDescent="0.2">
      <c r="B236" s="44"/>
      <c r="C236" s="41"/>
      <c r="D236" s="80"/>
    </row>
    <row r="237" spans="2:4" s="11" customFormat="1" x14ac:dyDescent="0.2">
      <c r="B237" s="44"/>
      <c r="C237" s="41"/>
      <c r="D237" s="80"/>
    </row>
    <row r="238" spans="2:4" s="11" customFormat="1" x14ac:dyDescent="0.2">
      <c r="B238" s="44"/>
      <c r="C238" s="41"/>
      <c r="D238" s="80"/>
    </row>
    <row r="239" spans="2:4" s="11" customFormat="1" x14ac:dyDescent="0.2">
      <c r="B239" s="44"/>
      <c r="C239" s="41"/>
      <c r="D239" s="80"/>
    </row>
    <row r="240" spans="2:4" s="11" customFormat="1" x14ac:dyDescent="0.2">
      <c r="B240" s="44"/>
      <c r="C240" s="41"/>
      <c r="D240" s="80"/>
    </row>
    <row r="241" spans="2:4" s="11" customFormat="1" x14ac:dyDescent="0.2">
      <c r="B241" s="44"/>
      <c r="C241" s="41"/>
      <c r="D241" s="80"/>
    </row>
    <row r="242" spans="2:4" s="11" customFormat="1" x14ac:dyDescent="0.2">
      <c r="B242" s="44"/>
      <c r="C242" s="41"/>
      <c r="D242" s="80"/>
    </row>
    <row r="243" spans="2:4" s="11" customFormat="1" x14ac:dyDescent="0.2">
      <c r="B243" s="44"/>
      <c r="C243" s="41"/>
      <c r="D243" s="80"/>
    </row>
    <row r="244" spans="2:4" s="11" customFormat="1" x14ac:dyDescent="0.2">
      <c r="B244" s="44"/>
      <c r="C244" s="41"/>
      <c r="D244" s="80"/>
    </row>
    <row r="245" spans="2:4" s="11" customFormat="1" x14ac:dyDescent="0.2">
      <c r="B245" s="44"/>
      <c r="C245" s="41"/>
      <c r="D245" s="80"/>
    </row>
    <row r="246" spans="2:4" s="11" customFormat="1" x14ac:dyDescent="0.2">
      <c r="B246" s="44"/>
      <c r="C246" s="41"/>
      <c r="D246" s="80"/>
    </row>
    <row r="247" spans="2:4" s="11" customFormat="1" x14ac:dyDescent="0.2">
      <c r="B247" s="44"/>
      <c r="C247" s="41"/>
      <c r="D247" s="80"/>
    </row>
    <row r="248" spans="2:4" s="11" customFormat="1" x14ac:dyDescent="0.2">
      <c r="B248" s="44"/>
      <c r="C248" s="41"/>
      <c r="D248" s="80"/>
    </row>
    <row r="249" spans="2:4" s="11" customFormat="1" x14ac:dyDescent="0.2">
      <c r="B249" s="44"/>
      <c r="C249" s="41"/>
      <c r="D249" s="80"/>
    </row>
    <row r="250" spans="2:4" s="11" customFormat="1" x14ac:dyDescent="0.2">
      <c r="B250" s="44"/>
      <c r="C250" s="41"/>
      <c r="D250" s="80"/>
    </row>
    <row r="251" spans="2:4" s="11" customFormat="1" x14ac:dyDescent="0.2">
      <c r="B251" s="44"/>
      <c r="C251" s="41"/>
      <c r="D251" s="80"/>
    </row>
    <row r="252" spans="2:4" s="11" customFormat="1" x14ac:dyDescent="0.2">
      <c r="B252" s="44"/>
      <c r="C252" s="41"/>
      <c r="D252" s="80"/>
    </row>
    <row r="253" spans="2:4" s="11" customFormat="1" x14ac:dyDescent="0.2">
      <c r="B253" s="44"/>
      <c r="C253" s="41"/>
      <c r="D253" s="80"/>
    </row>
    <row r="254" spans="2:4" s="11" customFormat="1" x14ac:dyDescent="0.2">
      <c r="B254" s="44"/>
      <c r="C254" s="41"/>
      <c r="D254" s="80"/>
    </row>
    <row r="255" spans="2:4" s="11" customFormat="1" x14ac:dyDescent="0.2">
      <c r="B255" s="44"/>
      <c r="C255" s="41"/>
      <c r="D255" s="80"/>
    </row>
    <row r="256" spans="2:4" s="11" customFormat="1" x14ac:dyDescent="0.2">
      <c r="B256" s="44"/>
      <c r="C256" s="41"/>
      <c r="D256" s="80"/>
    </row>
    <row r="257" spans="2:4" s="11" customFormat="1" x14ac:dyDescent="0.2">
      <c r="B257" s="44"/>
      <c r="C257" s="41"/>
      <c r="D257" s="80"/>
    </row>
    <row r="258" spans="2:4" s="11" customFormat="1" x14ac:dyDescent="0.2">
      <c r="B258" s="44"/>
      <c r="C258" s="41"/>
      <c r="D258" s="80"/>
    </row>
    <row r="259" spans="2:4" s="11" customFormat="1" x14ac:dyDescent="0.2">
      <c r="B259" s="44"/>
      <c r="C259" s="41"/>
      <c r="D259" s="80"/>
    </row>
    <row r="260" spans="2:4" s="11" customFormat="1" x14ac:dyDescent="0.2">
      <c r="B260" s="44"/>
      <c r="C260" s="41"/>
      <c r="D260" s="80"/>
    </row>
    <row r="261" spans="2:4" s="11" customFormat="1" x14ac:dyDescent="0.2">
      <c r="B261" s="44"/>
      <c r="C261" s="41"/>
      <c r="D261" s="80"/>
    </row>
    <row r="262" spans="2:4" s="11" customFormat="1" x14ac:dyDescent="0.2">
      <c r="B262" s="44"/>
      <c r="C262" s="41"/>
      <c r="D262" s="80"/>
    </row>
    <row r="263" spans="2:4" s="11" customFormat="1" x14ac:dyDescent="0.2">
      <c r="B263" s="44"/>
      <c r="C263" s="41"/>
      <c r="D263" s="80"/>
    </row>
    <row r="264" spans="2:4" s="11" customFormat="1" x14ac:dyDescent="0.2">
      <c r="B264" s="44"/>
      <c r="C264" s="41"/>
      <c r="D264" s="80"/>
    </row>
    <row r="265" spans="2:4" s="11" customFormat="1" x14ac:dyDescent="0.2">
      <c r="B265" s="44"/>
      <c r="C265" s="41"/>
      <c r="D265" s="80"/>
    </row>
    <row r="266" spans="2:4" s="11" customFormat="1" x14ac:dyDescent="0.2">
      <c r="B266" s="44"/>
      <c r="C266" s="41"/>
      <c r="D266" s="80"/>
    </row>
    <row r="267" spans="2:4" s="11" customFormat="1" x14ac:dyDescent="0.2">
      <c r="B267" s="44"/>
      <c r="C267" s="41"/>
      <c r="D267" s="80"/>
    </row>
    <row r="268" spans="2:4" s="11" customFormat="1" x14ac:dyDescent="0.2">
      <c r="B268" s="44"/>
      <c r="C268" s="41"/>
      <c r="D268" s="80"/>
    </row>
    <row r="269" spans="2:4" s="11" customFormat="1" x14ac:dyDescent="0.2">
      <c r="B269" s="44"/>
      <c r="C269" s="41"/>
      <c r="D269" s="80"/>
    </row>
    <row r="270" spans="2:4" s="11" customFormat="1" x14ac:dyDescent="0.2">
      <c r="B270" s="44"/>
      <c r="C270" s="41"/>
      <c r="D270" s="80"/>
    </row>
    <row r="271" spans="2:4" s="11" customFormat="1" x14ac:dyDescent="0.2">
      <c r="B271" s="44"/>
      <c r="C271" s="41"/>
      <c r="D271" s="80"/>
    </row>
    <row r="272" spans="2:4" s="11" customFormat="1" x14ac:dyDescent="0.2">
      <c r="B272" s="44"/>
      <c r="C272" s="41"/>
      <c r="D272" s="80"/>
    </row>
    <row r="273" spans="2:4" s="11" customFormat="1" x14ac:dyDescent="0.2">
      <c r="B273" s="44"/>
      <c r="C273" s="41"/>
      <c r="D273" s="80"/>
    </row>
    <row r="274" spans="2:4" s="11" customFormat="1" x14ac:dyDescent="0.2">
      <c r="B274" s="44"/>
      <c r="C274" s="41"/>
      <c r="D274" s="80"/>
    </row>
    <row r="275" spans="2:4" s="11" customFormat="1" x14ac:dyDescent="0.2">
      <c r="B275" s="44"/>
      <c r="C275" s="41"/>
      <c r="D275" s="80"/>
    </row>
    <row r="276" spans="2:4" s="11" customFormat="1" x14ac:dyDescent="0.2">
      <c r="B276" s="44"/>
      <c r="C276" s="41"/>
      <c r="D276" s="80"/>
    </row>
    <row r="277" spans="2:4" s="11" customFormat="1" x14ac:dyDescent="0.2">
      <c r="B277" s="44"/>
      <c r="C277" s="41"/>
      <c r="D277" s="80"/>
    </row>
    <row r="278" spans="2:4" s="11" customFormat="1" x14ac:dyDescent="0.2">
      <c r="B278" s="44"/>
      <c r="C278" s="41"/>
      <c r="D278" s="80"/>
    </row>
  </sheetData>
  <mergeCells count="10">
    <mergeCell ref="A9:C9"/>
    <mergeCell ref="A3:C3"/>
    <mergeCell ref="A2:C2"/>
    <mergeCell ref="C46:C50"/>
    <mergeCell ref="A15:C15"/>
    <mergeCell ref="A45:C45"/>
    <mergeCell ref="A39:C39"/>
    <mergeCell ref="A33:C33"/>
    <mergeCell ref="A27:C27"/>
    <mergeCell ref="A21:C21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4" tint="-0.249977111117893"/>
  </sheetPr>
  <dimension ref="A117:I126"/>
  <sheetViews>
    <sheetView zoomScale="125" zoomScaleNormal="70" workbookViewId="0">
      <selection activeCell="N13" sqref="N13"/>
    </sheetView>
  </sheetViews>
  <sheetFormatPr baseColWidth="10" defaultColWidth="9" defaultRowHeight="15" x14ac:dyDescent="0.2"/>
  <cols>
    <col min="1" max="1" width="9" style="2" customWidth="1"/>
    <col min="2" max="2" width="11.33203125" style="2" bestFit="1" customWidth="1"/>
    <col min="3" max="3" width="10.33203125" style="2" customWidth="1"/>
    <col min="4" max="4" width="12.33203125" style="2" customWidth="1"/>
    <col min="5" max="6" width="12.33203125" style="2" bestFit="1" customWidth="1"/>
    <col min="7" max="7" width="8.33203125" style="2" bestFit="1" customWidth="1"/>
    <col min="8" max="16384" width="9" style="2"/>
  </cols>
  <sheetData>
    <row r="117" spans="1:9" x14ac:dyDescent="0.2">
      <c r="A117" s="2" t="s">
        <v>53</v>
      </c>
      <c r="B117" s="3">
        <f>'5-Year Annual P&amp;L'!C2</f>
        <v>44652</v>
      </c>
      <c r="C117" s="3">
        <f>'5-Year Annual P&amp;L'!D2</f>
        <v>45017</v>
      </c>
      <c r="D117" s="3">
        <f>'5-Year Annual P&amp;L'!E2</f>
        <v>45383</v>
      </c>
      <c r="E117" s="3">
        <f>'5-Year Annual P&amp;L'!F2</f>
        <v>45748</v>
      </c>
      <c r="F117" s="3">
        <f>'5-Year Annual P&amp;L'!G2</f>
        <v>46113</v>
      </c>
      <c r="G117" s="3">
        <f>'5-Year Annual P&amp;L'!H2</f>
        <v>46478</v>
      </c>
      <c r="H117" s="4"/>
      <c r="I117" s="4"/>
    </row>
    <row r="118" spans="1:9" x14ac:dyDescent="0.2">
      <c r="G118" s="5"/>
      <c r="H118" s="6"/>
    </row>
    <row r="119" spans="1:9" ht="16" thickBot="1" x14ac:dyDescent="0.25">
      <c r="A119" s="7" t="s">
        <v>56</v>
      </c>
      <c r="B119" s="8">
        <f>'5-Year Annual P&amp;L'!C70</f>
        <v>726800</v>
      </c>
      <c r="C119" s="8">
        <f>'5-Year Annual P&amp;L'!D70</f>
        <v>2560000</v>
      </c>
      <c r="D119" s="8">
        <f>'5-Year Annual P&amp;L'!E70</f>
        <v>10843840</v>
      </c>
      <c r="E119" s="8">
        <f>'5-Year Annual P&amp;L'!F70</f>
        <v>28225390</v>
      </c>
      <c r="F119" s="8">
        <f>'5-Year Annual P&amp;L'!G70</f>
        <v>61693530</v>
      </c>
      <c r="G119" s="5"/>
    </row>
    <row r="120" spans="1:9" ht="16" thickTop="1" x14ac:dyDescent="0.2"/>
    <row r="121" spans="1:9" x14ac:dyDescent="0.2">
      <c r="A121" s="2" t="s">
        <v>54</v>
      </c>
      <c r="B121" s="5">
        <f>SUMIFS('5-Year Monthly P&amp;L'!D80:BK80,'5-Year Monthly P&amp;L'!D2:BK2,"&gt;="&amp;Visualize!B117,'5-Year Monthly P&amp;L'!D2:BK2,"&lt;"&amp;Visualize!C117)</f>
        <v>0</v>
      </c>
      <c r="C121" s="5">
        <f>SUMIFS('5-Year Monthly P&amp;L'!E80:BL80,'5-Year Monthly P&amp;L'!E2:BL2,"&gt;="&amp;Visualize!C117,'5-Year Monthly P&amp;L'!E2:BL2,"&lt;"&amp;Visualize!D117)</f>
        <v>0</v>
      </c>
      <c r="D121" s="5">
        <f>SUMIFS('5-Year Monthly P&amp;L'!F80:BM80,'5-Year Monthly P&amp;L'!F2:BM2,"&gt;="&amp;Visualize!D117,'5-Year Monthly P&amp;L'!F2:BM2,"&lt;"&amp;Visualize!E117)</f>
        <v>0</v>
      </c>
      <c r="E121" s="5">
        <f>SUMIFS('5-Year Monthly P&amp;L'!G80:BN80,'5-Year Monthly P&amp;L'!G2:BN2,"&gt;="&amp;Visualize!E117,'5-Year Monthly P&amp;L'!G2:BN2,"&lt;"&amp;Visualize!F117)</f>
        <v>0</v>
      </c>
      <c r="F121" s="5">
        <f>SUMIFS('5-Year Monthly P&amp;L'!H80:BO80,'5-Year Monthly P&amp;L'!H2:BO2,"&gt;="&amp;Visualize!F117,'5-Year Monthly P&amp;L'!H2:BO2,"&lt;"&amp;Visualize!G117)</f>
        <v>0</v>
      </c>
      <c r="G121" s="5"/>
    </row>
    <row r="122" spans="1:9" x14ac:dyDescent="0.2">
      <c r="A122" s="2" t="s">
        <v>55</v>
      </c>
      <c r="B122" s="5">
        <f>'5-Year Annual P&amp;L'!C81</f>
        <v>191351.87999999998</v>
      </c>
      <c r="C122" s="5">
        <f>'5-Year Annual P&amp;L'!D81</f>
        <v>765407.5199999999</v>
      </c>
      <c r="D122" s="5">
        <f>'5-Year Annual P&amp;L'!E81</f>
        <v>1722166.9199999997</v>
      </c>
      <c r="E122" s="5">
        <f>'5-Year Annual P&amp;L'!F81</f>
        <v>2615142.3599999994</v>
      </c>
      <c r="F122" s="5">
        <f>'5-Year Annual P&amp;L'!G81</f>
        <v>3189198</v>
      </c>
    </row>
    <row r="123" spans="1:9" ht="16" thickBot="1" x14ac:dyDescent="0.25">
      <c r="A123" s="7" t="s">
        <v>57</v>
      </c>
      <c r="B123" s="9">
        <f>SUM(B121:B122)</f>
        <v>191351.87999999998</v>
      </c>
      <c r="C123" s="9">
        <f>SUM(C121:C122)</f>
        <v>765407.5199999999</v>
      </c>
      <c r="D123" s="9">
        <f>SUM(D121:D122)</f>
        <v>1722166.9199999997</v>
      </c>
      <c r="E123" s="9">
        <f>SUM(E121:E122)</f>
        <v>2615142.3599999994</v>
      </c>
      <c r="F123" s="9">
        <f>SUM(F121:F122)</f>
        <v>3189198</v>
      </c>
    </row>
    <row r="124" spans="1:9" ht="16" thickTop="1" x14ac:dyDescent="0.2"/>
    <row r="126" spans="1:9" x14ac:dyDescent="0.2">
      <c r="A126" s="2" t="s">
        <v>58</v>
      </c>
      <c r="B126" s="10">
        <f>B119/B123</f>
        <v>3.7982380941331755</v>
      </c>
      <c r="C126" s="10">
        <f>C119/C123</f>
        <v>3.3446235281304793</v>
      </c>
      <c r="D126" s="10">
        <f>D119/D123</f>
        <v>6.2966254165420867</v>
      </c>
      <c r="E126" s="10">
        <f>E119/E123</f>
        <v>10.79306061181312</v>
      </c>
      <c r="F126" s="10">
        <f>F119/F123</f>
        <v>19.344527997320956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59999389629810485"/>
  </sheetPr>
  <dimension ref="B2:G30"/>
  <sheetViews>
    <sheetView showGridLines="0" tabSelected="1" topLeftCell="B1" zoomScale="125" zoomScaleNormal="85" workbookViewId="0">
      <selection activeCell="H25" sqref="H25"/>
    </sheetView>
  </sheetViews>
  <sheetFormatPr baseColWidth="10" defaultColWidth="8.83203125" defaultRowHeight="15" x14ac:dyDescent="0.2"/>
  <cols>
    <col min="1" max="1" width="1.83203125" customWidth="1"/>
    <col min="2" max="2" width="30.83203125" style="258" bestFit="1" customWidth="1"/>
    <col min="3" max="7" width="12.6640625" customWidth="1"/>
  </cols>
  <sheetData>
    <row r="2" spans="2:7" ht="20" thickBot="1" x14ac:dyDescent="0.3">
      <c r="B2" s="337" t="s">
        <v>128</v>
      </c>
      <c r="C2" s="337"/>
      <c r="D2" s="337"/>
      <c r="E2" s="337"/>
      <c r="F2" s="337"/>
      <c r="G2" s="337"/>
    </row>
    <row r="3" spans="2:7" x14ac:dyDescent="0.2">
      <c r="B3" s="259"/>
      <c r="C3" s="255">
        <f>'5-Year Annual P&amp;L'!C2</f>
        <v>44652</v>
      </c>
      <c r="D3" s="255">
        <f>DATE(YEAR(C3)+1,MONTH(C3),DAY(C3))</f>
        <v>45017</v>
      </c>
      <c r="E3" s="255">
        <f>DATE(YEAR(D3)+1,MONTH(D3),DAY(D3))</f>
        <v>45383</v>
      </c>
      <c r="F3" s="255">
        <f>DATE(YEAR(E3)+1,MONTH(E3),DAY(E3))</f>
        <v>45748</v>
      </c>
      <c r="G3" s="255">
        <f>DATE(YEAR(F3)+1,MONTH(F3),DAY(F3))</f>
        <v>46113</v>
      </c>
    </row>
    <row r="5" spans="2:7" x14ac:dyDescent="0.2">
      <c r="B5" s="258" t="s">
        <v>130</v>
      </c>
      <c r="C5" s="257">
        <f>'5-Year Annual P&amp;L'!C66</f>
        <v>726800</v>
      </c>
      <c r="D5" s="257">
        <f>'5-Year Annual P&amp;L'!D66</f>
        <v>2560000</v>
      </c>
      <c r="E5" s="257">
        <f>'5-Year Annual P&amp;L'!E66</f>
        <v>10843840</v>
      </c>
      <c r="F5" s="257">
        <f>'5-Year Annual P&amp;L'!F66</f>
        <v>28225390</v>
      </c>
      <c r="G5" s="257">
        <f>'5-Year Annual P&amp;L'!G66</f>
        <v>61693530</v>
      </c>
    </row>
    <row r="6" spans="2:7" x14ac:dyDescent="0.2">
      <c r="B6" s="258" t="s">
        <v>107</v>
      </c>
      <c r="C6" s="257">
        <f>'5-Year Annual P&amp;L'!C68</f>
        <v>0</v>
      </c>
      <c r="D6" s="257">
        <f>'5-Year Annual P&amp;L'!D68</f>
        <v>0</v>
      </c>
      <c r="E6" s="257">
        <f>'5-Year Annual P&amp;L'!E68</f>
        <v>0</v>
      </c>
      <c r="F6" s="257">
        <f>'5-Year Annual P&amp;L'!F68</f>
        <v>0</v>
      </c>
      <c r="G6" s="257">
        <f>'5-Year Annual P&amp;L'!G68</f>
        <v>0</v>
      </c>
    </row>
    <row r="7" spans="2:7" ht="16" thickBot="1" x14ac:dyDescent="0.25">
      <c r="B7" s="266" t="s">
        <v>129</v>
      </c>
      <c r="C7" s="267">
        <f>SUM(C5:C6)</f>
        <v>726800</v>
      </c>
      <c r="D7" s="267">
        <f t="shared" ref="D7:G7" si="0">SUM(D5:D6)</f>
        <v>2560000</v>
      </c>
      <c r="E7" s="267">
        <f t="shared" si="0"/>
        <v>10843840</v>
      </c>
      <c r="F7" s="267">
        <f t="shared" si="0"/>
        <v>28225390</v>
      </c>
      <c r="G7" s="267">
        <f t="shared" si="0"/>
        <v>61693530</v>
      </c>
    </row>
    <row r="8" spans="2:7" ht="16" thickTop="1" x14ac:dyDescent="0.2"/>
    <row r="9" spans="2:7" x14ac:dyDescent="0.2">
      <c r="B9" s="260" t="s">
        <v>132</v>
      </c>
      <c r="C9" s="261">
        <f>'5-Year Annual P&amp;L'!C73</f>
        <v>312899.00000000006</v>
      </c>
      <c r="D9" s="261">
        <f>'5-Year Annual P&amp;L'!D73</f>
        <v>869139</v>
      </c>
      <c r="E9" s="261">
        <f>'5-Year Annual P&amp;L'!E73</f>
        <v>2944361.9999999995</v>
      </c>
      <c r="F9" s="261">
        <f>'5-Year Annual P&amp;L'!F73</f>
        <v>6844849</v>
      </c>
      <c r="G9" s="261">
        <f>'5-Year Annual P&amp;L'!G73</f>
        <v>14519374.999999998</v>
      </c>
    </row>
    <row r="11" spans="2:7" ht="16" thickBot="1" x14ac:dyDescent="0.25">
      <c r="B11" s="266" t="s">
        <v>92</v>
      </c>
      <c r="C11" s="267">
        <f>C7-C9</f>
        <v>413900.99999999994</v>
      </c>
      <c r="D11" s="267">
        <f t="shared" ref="D11:G11" si="1">D7-D9</f>
        <v>1690861</v>
      </c>
      <c r="E11" s="267">
        <f t="shared" si="1"/>
        <v>7899478</v>
      </c>
      <c r="F11" s="267">
        <f t="shared" si="1"/>
        <v>21380541</v>
      </c>
      <c r="G11" s="267">
        <f t="shared" si="1"/>
        <v>47174155</v>
      </c>
    </row>
    <row r="12" spans="2:7" ht="16" thickTop="1" x14ac:dyDescent="0.2">
      <c r="B12" s="262" t="s">
        <v>133</v>
      </c>
      <c r="C12" s="263">
        <f>IFERROR(C11/C7,"")</f>
        <v>0.56948403962575667</v>
      </c>
      <c r="D12" s="263">
        <f t="shared" ref="D12:G12" si="2">IFERROR(D11/D7,"")</f>
        <v>0.66049257812499995</v>
      </c>
      <c r="E12" s="263">
        <f t="shared" si="2"/>
        <v>0.72847607489597777</v>
      </c>
      <c r="F12" s="263">
        <f t="shared" si="2"/>
        <v>0.75749320027110345</v>
      </c>
      <c r="G12" s="263">
        <f t="shared" si="2"/>
        <v>0.76465319783127983</v>
      </c>
    </row>
    <row r="14" spans="2:7" x14ac:dyDescent="0.2">
      <c r="B14" s="260" t="s">
        <v>134</v>
      </c>
      <c r="C14" s="261">
        <f>'5-Year Annual P&amp;L'!C78+'5-Year Annual P&amp;L'!C80+'5-Year Annual P&amp;L'!C83</f>
        <v>937012.43147252745</v>
      </c>
      <c r="D14" s="261">
        <f>'5-Year Annual P&amp;L'!D78+'5-Year Annual P&amp;L'!D80+'5-Year Annual P&amp;L'!D83</f>
        <v>1562352.9905406593</v>
      </c>
      <c r="E14" s="261">
        <f>'5-Year Annual P&amp;L'!E78+'5-Year Annual P&amp;L'!E80+'5-Year Annual P&amp;L'!E83</f>
        <v>3174820.570795605</v>
      </c>
      <c r="F14" s="261">
        <f>'5-Year Annual P&amp;L'!F78+'5-Year Annual P&amp;L'!F80+'5-Year Annual P&amp;L'!F83</f>
        <v>6804886.5434461543</v>
      </c>
      <c r="G14" s="261">
        <f>'5-Year Annual P&amp;L'!G78+'5-Year Annual P&amp;L'!G80+'5-Year Annual P&amp;L'!G83</f>
        <v>12846749.109951649</v>
      </c>
    </row>
    <row r="16" spans="2:7" x14ac:dyDescent="0.2">
      <c r="B16" s="260" t="s">
        <v>135</v>
      </c>
      <c r="C16" s="261">
        <f>'5-Year Annual P&amp;L'!C79+'5-Year Annual P&amp;L'!C81</f>
        <v>191351.87999999998</v>
      </c>
      <c r="D16" s="261">
        <f>'5-Year Annual P&amp;L'!D79+'5-Year Annual P&amp;L'!D81</f>
        <v>765407.5199999999</v>
      </c>
      <c r="E16" s="261">
        <f>'5-Year Annual P&amp;L'!E79+'5-Year Annual P&amp;L'!E81</f>
        <v>1722166.9199999997</v>
      </c>
      <c r="F16" s="261">
        <f>'5-Year Annual P&amp;L'!F79+'5-Year Annual P&amp;L'!F81</f>
        <v>2615142.3599999994</v>
      </c>
      <c r="G16" s="261">
        <f>'5-Year Annual P&amp;L'!G79+'5-Year Annual P&amp;L'!G81</f>
        <v>3189198</v>
      </c>
    </row>
    <row r="18" spans="2:7" x14ac:dyDescent="0.2">
      <c r="B18" s="260" t="s">
        <v>181</v>
      </c>
      <c r="C18" s="261">
        <f>'5-Year Annual P&amp;L'!C82</f>
        <v>501067.38000000012</v>
      </c>
      <c r="D18" s="261">
        <f>'5-Year Annual P&amp;L'!D82</f>
        <v>1460784</v>
      </c>
      <c r="E18" s="261">
        <f>'5-Year Annual P&amp;L'!E82</f>
        <v>2647671</v>
      </c>
      <c r="F18" s="261">
        <f>'5-Year Annual P&amp;L'!F82</f>
        <v>3560661</v>
      </c>
      <c r="G18" s="261">
        <f>'5-Year Annual P&amp;L'!G82</f>
        <v>4930146</v>
      </c>
    </row>
    <row r="20" spans="2:7" ht="16" thickBot="1" x14ac:dyDescent="0.25">
      <c r="B20" s="266" t="s">
        <v>136</v>
      </c>
      <c r="C20" s="267">
        <f t="shared" ref="C20:F20" si="3">C14+C16+C18</f>
        <v>1629431.6914725276</v>
      </c>
      <c r="D20" s="267">
        <f t="shared" si="3"/>
        <v>3788544.5105406591</v>
      </c>
      <c r="E20" s="267">
        <f t="shared" si="3"/>
        <v>7544658.4907956049</v>
      </c>
      <c r="F20" s="267">
        <f t="shared" si="3"/>
        <v>12980689.903446153</v>
      </c>
      <c r="G20" s="267">
        <f>G14+G16+G18</f>
        <v>20966093.109951649</v>
      </c>
    </row>
    <row r="21" spans="2:7" ht="16" thickTop="1" x14ac:dyDescent="0.2"/>
    <row r="22" spans="2:7" ht="16" thickBot="1" x14ac:dyDescent="0.25">
      <c r="B22" s="264" t="s">
        <v>22</v>
      </c>
      <c r="C22" s="265">
        <f>C11-C20</f>
        <v>-1215530.6914725276</v>
      </c>
      <c r="D22" s="265">
        <f t="shared" ref="D22:F22" si="4">D11-D20</f>
        <v>-2097683.5105406591</v>
      </c>
      <c r="E22" s="265">
        <f t="shared" si="4"/>
        <v>354819.50920439512</v>
      </c>
      <c r="F22" s="265">
        <f t="shared" si="4"/>
        <v>8399851.0965538472</v>
      </c>
      <c r="G22" s="265">
        <f>G11-G20</f>
        <v>26208061.890048351</v>
      </c>
    </row>
    <row r="24" spans="2:7" x14ac:dyDescent="0.2">
      <c r="B24" s="278" t="s">
        <v>141</v>
      </c>
    </row>
    <row r="25" spans="2:7" x14ac:dyDescent="0.2">
      <c r="B25" s="258" t="s">
        <v>145</v>
      </c>
      <c r="G25" s="268"/>
    </row>
    <row r="26" spans="2:7" x14ac:dyDescent="0.2">
      <c r="B26" s="258" t="s">
        <v>50</v>
      </c>
      <c r="C26" s="268">
        <f>'5-Year Annual P&amp;L'!C92</f>
        <v>185150.26744659082</v>
      </c>
      <c r="D26" s="268">
        <f>'5-Year Annual P&amp;L'!D92</f>
        <v>1423980.8440606191</v>
      </c>
      <c r="E26" s="268">
        <f>'5-Year Annual P&amp;L'!E92</f>
        <v>1423980.8440606191</v>
      </c>
      <c r="F26" s="268">
        <f>'5-Year Annual P&amp;L'!F92</f>
        <v>1423980.8440606191</v>
      </c>
      <c r="G26" s="268">
        <f>'5-Year Annual P&amp;L'!G92</f>
        <v>1423980.8440606191</v>
      </c>
    </row>
    <row r="27" spans="2:7" x14ac:dyDescent="0.2">
      <c r="B27" s="258" t="s">
        <v>139</v>
      </c>
      <c r="C27" s="268">
        <f>'5-Year Annual P&amp;L'!C91</f>
        <v>1500000</v>
      </c>
      <c r="D27" s="268">
        <f>'5-Year Annual P&amp;L'!D91</f>
        <v>10000000</v>
      </c>
      <c r="E27" s="268">
        <f>'5-Year Annual P&amp;L'!E91</f>
        <v>0</v>
      </c>
      <c r="F27" s="268">
        <f>'5-Year Annual P&amp;L'!F91</f>
        <v>0</v>
      </c>
      <c r="G27" s="268">
        <f>'5-Year Annual P&amp;L'!G91</f>
        <v>0</v>
      </c>
    </row>
    <row r="28" spans="2:7" x14ac:dyDescent="0.2">
      <c r="B28" s="276" t="s">
        <v>140</v>
      </c>
      <c r="C28" s="277">
        <f>C22-C26+C27</f>
        <v>99319.041080881609</v>
      </c>
      <c r="D28" s="277">
        <f>D22-D26+D27</f>
        <v>6478335.645398722</v>
      </c>
      <c r="E28" s="277">
        <f>E22-E26+E27</f>
        <v>-1069161.334856224</v>
      </c>
      <c r="F28" s="277">
        <f>F22-F26+F27</f>
        <v>6975870.2524932278</v>
      </c>
      <c r="G28" s="277">
        <f>G22-G26+G27</f>
        <v>24784081.045987733</v>
      </c>
    </row>
    <row r="29" spans="2:7" x14ac:dyDescent="0.2">
      <c r="B29" s="258" t="s">
        <v>137</v>
      </c>
      <c r="C29" s="268">
        <f>'5-Year Annual P&amp;L'!C94</f>
        <v>0</v>
      </c>
      <c r="D29" s="268">
        <f>'5-Year Annual P&amp;L'!D94</f>
        <v>0</v>
      </c>
      <c r="E29" s="268">
        <f>'5-Year Annual P&amp;L'!E94</f>
        <v>53222.926380659264</v>
      </c>
      <c r="F29" s="268">
        <f>'5-Year Annual P&amp;L'!F94</f>
        <v>1259977.6644830771</v>
      </c>
      <c r="G29" s="268">
        <f>'5-Year Annual P&amp;L'!G94</f>
        <v>3931209.283507253</v>
      </c>
    </row>
    <row r="30" spans="2:7" ht="16" thickBot="1" x14ac:dyDescent="0.25">
      <c r="B30" s="274" t="s">
        <v>138</v>
      </c>
      <c r="C30" s="275">
        <f>C28-C29</f>
        <v>99319.041080881609</v>
      </c>
      <c r="D30" s="275">
        <f>D28-D29</f>
        <v>6478335.645398722</v>
      </c>
      <c r="E30" s="275">
        <f>E28-E29</f>
        <v>-1122384.2612368832</v>
      </c>
      <c r="F30" s="275">
        <f>F28-F29</f>
        <v>5715892.5880101509</v>
      </c>
      <c r="G30" s="275">
        <f>G28-G29+G25</f>
        <v>20852871.762480479</v>
      </c>
    </row>
  </sheetData>
  <mergeCells count="1">
    <mergeCell ref="B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theme="4" tint="0.59999389629810485"/>
  </sheetPr>
  <dimension ref="A1:EU268"/>
  <sheetViews>
    <sheetView showGridLines="0" zoomScale="125" zoomScaleNormal="85" workbookViewId="0">
      <pane xSplit="2" ySplit="2" topLeftCell="C69" activePane="bottomRight" state="frozen"/>
      <selection pane="topRight" activeCell="C1" sqref="C1"/>
      <selection pane="bottomLeft" activeCell="A3" sqref="A3"/>
      <selection pane="bottomRight" activeCell="G89" sqref="G89"/>
    </sheetView>
  </sheetViews>
  <sheetFormatPr baseColWidth="10" defaultColWidth="15.6640625" defaultRowHeight="15" x14ac:dyDescent="0.2"/>
  <cols>
    <col min="1" max="1" width="25.1640625" style="11" customWidth="1"/>
    <col min="2" max="2" width="35.6640625" style="94" bestFit="1" customWidth="1"/>
    <col min="3" max="7" width="18.6640625" style="12" customWidth="1"/>
    <col min="8" max="8" width="0" style="12" hidden="1" customWidth="1"/>
    <col min="9" max="151" width="15.6640625" style="11"/>
    <col min="152" max="16384" width="15.6640625" style="12"/>
  </cols>
  <sheetData>
    <row r="1" spans="1:151" s="55" customFormat="1" ht="18.75" customHeight="1" x14ac:dyDescent="0.2">
      <c r="A1" s="339" t="s">
        <v>126</v>
      </c>
      <c r="B1" s="52" t="s">
        <v>63</v>
      </c>
      <c r="C1" s="53">
        <v>1</v>
      </c>
      <c r="D1" s="53">
        <v>2</v>
      </c>
      <c r="E1" s="53">
        <v>3</v>
      </c>
      <c r="F1" s="53">
        <v>4</v>
      </c>
      <c r="G1" s="53">
        <v>5</v>
      </c>
      <c r="H1" s="54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4"/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</row>
    <row r="2" spans="1:151" s="59" customFormat="1" ht="18.75" customHeight="1" x14ac:dyDescent="0.2">
      <c r="A2" s="339"/>
      <c r="B2" s="57"/>
      <c r="C2" s="255">
        <f>'5-Year Monthly P&amp;L'!D2</f>
        <v>44652</v>
      </c>
      <c r="D2" s="255">
        <f>DATE(YEAR(C2)+1,MONTH(C2),DAY(C2))</f>
        <v>45017</v>
      </c>
      <c r="E2" s="255">
        <f>DATE(YEAR(D2)+1,MONTH(D2),DAY(D2))</f>
        <v>45383</v>
      </c>
      <c r="F2" s="255">
        <f>DATE(YEAR(E2)+1,MONTH(E2),DAY(E2))</f>
        <v>45748</v>
      </c>
      <c r="G2" s="256">
        <f>DATE(YEAR(F2)+1,MONTH(F2),DAY(F2))</f>
        <v>46113</v>
      </c>
      <c r="H2" s="58">
        <f>DATE(YEAR(G2)+1,MONTH(G2),DAY(G2))</f>
        <v>46478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  <c r="DY2" s="56"/>
      <c r="DZ2" s="56"/>
      <c r="EA2" s="56"/>
      <c r="EB2" s="56"/>
      <c r="EC2" s="56"/>
      <c r="ED2" s="56"/>
      <c r="EE2" s="56"/>
      <c r="EF2" s="56"/>
      <c r="EG2" s="56"/>
      <c r="EH2" s="56"/>
      <c r="EI2" s="56"/>
      <c r="EJ2" s="56"/>
      <c r="EK2" s="56"/>
      <c r="EL2" s="56"/>
      <c r="EM2" s="56"/>
      <c r="EN2" s="56"/>
      <c r="EO2" s="56"/>
      <c r="EP2" s="56"/>
      <c r="EQ2" s="56"/>
      <c r="ER2" s="56"/>
      <c r="ES2" s="56"/>
      <c r="ET2" s="56"/>
      <c r="EU2" s="56"/>
    </row>
    <row r="3" spans="1:151" s="63" customFormat="1" ht="15" customHeight="1" x14ac:dyDescent="0.2">
      <c r="A3" s="11"/>
      <c r="B3" s="60" t="s">
        <v>155</v>
      </c>
      <c r="C3" s="61"/>
      <c r="D3" s="61"/>
      <c r="E3" s="61"/>
      <c r="F3" s="61"/>
      <c r="G3" s="62"/>
      <c r="H3" s="11"/>
      <c r="I3" s="11"/>
      <c r="J3" s="338" t="s">
        <v>125</v>
      </c>
      <c r="K3" s="338"/>
      <c r="L3" s="338"/>
      <c r="M3" s="338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</row>
    <row r="4" spans="1:151" x14ac:dyDescent="0.2">
      <c r="B4" s="64" t="s">
        <v>1</v>
      </c>
      <c r="C4" s="65">
        <f>'User Assumptions'!C5</f>
        <v>1000</v>
      </c>
      <c r="D4" s="65">
        <f>C7</f>
        <v>1000</v>
      </c>
      <c r="E4" s="65">
        <f>D7</f>
        <v>1000</v>
      </c>
      <c r="F4" s="65">
        <f>E7</f>
        <v>789</v>
      </c>
      <c r="G4" s="66">
        <f>F7</f>
        <v>1595</v>
      </c>
      <c r="H4" s="11"/>
      <c r="J4" s="338"/>
      <c r="K4" s="338"/>
      <c r="L4" s="338"/>
      <c r="M4" s="338"/>
    </row>
    <row r="5" spans="1:151" x14ac:dyDescent="0.2">
      <c r="A5" s="67"/>
      <c r="B5" s="68" t="s">
        <v>0</v>
      </c>
      <c r="C5" s="65">
        <f>SUMIFS('5-Year Monthly P&amp;L'!5:5,'5-Year Monthly P&amp;L'!$2:$2,"&gt;="&amp;'5-Year Annual P&amp;L'!C$2,'5-Year Monthly P&amp;L'!$2:$2,"&lt;"&amp;'5-Year Annual P&amp;L'!D$2)</f>
        <v>0</v>
      </c>
      <c r="D5" s="65">
        <f>SUMIFS('5-Year Monthly P&amp;L'!5:5,'5-Year Monthly P&amp;L'!$2:$2,"&gt;="&amp;'5-Year Annual P&amp;L'!D$2,'5-Year Monthly P&amp;L'!$2:$2,"&lt;"&amp;'5-Year Annual P&amp;L'!E$2)</f>
        <v>0</v>
      </c>
      <c r="E5" s="65">
        <f>SUMIFS('5-Year Monthly P&amp;L'!5:5,'5-Year Monthly P&amp;L'!$2:$2,"&gt;="&amp;'5-Year Annual P&amp;L'!E$2,'5-Year Monthly P&amp;L'!$2:$2,"&lt;"&amp;'5-Year Annual P&amp;L'!F$2)</f>
        <v>1083</v>
      </c>
      <c r="F5" s="65">
        <f>SUMIFS('5-Year Monthly P&amp;L'!5:5,'5-Year Monthly P&amp;L'!$2:$2,"&gt;="&amp;'5-Year Annual P&amp;L'!F$2,'5-Year Monthly P&amp;L'!$2:$2,"&lt;"&amp;'5-Year Annual P&amp;L'!G$2)</f>
        <v>2008</v>
      </c>
      <c r="G5" s="66">
        <f>SUMIFS('5-Year Monthly P&amp;L'!5:5,'5-Year Monthly P&amp;L'!$2:$2,"&gt;="&amp;'5-Year Annual P&amp;L'!G$2,'5-Year Monthly P&amp;L'!$2:$2,"&lt;"&amp;'5-Year Annual P&amp;L'!H$2)</f>
        <v>8196</v>
      </c>
      <c r="H5" s="11"/>
      <c r="J5" s="338"/>
      <c r="K5" s="338"/>
      <c r="L5" s="338"/>
      <c r="M5" s="338"/>
    </row>
    <row r="6" spans="1:151" s="73" customFormat="1" x14ac:dyDescent="0.2">
      <c r="A6" s="69"/>
      <c r="B6" s="70" t="s">
        <v>77</v>
      </c>
      <c r="C6" s="71">
        <f>SUMIFS('5-Year Monthly P&amp;L'!6:6,'5-Year Monthly P&amp;L'!$2:$2,"&gt;="&amp;'5-Year Annual P&amp;L'!C$2,'5-Year Monthly P&amp;L'!$2:$2,"&lt;"&amp;'5-Year Annual P&amp;L'!D$2)</f>
        <v>0</v>
      </c>
      <c r="D6" s="71">
        <f>SUMIFS('5-Year Monthly P&amp;L'!6:6,'5-Year Monthly P&amp;L'!$2:$2,"&gt;="&amp;'5-Year Annual P&amp;L'!D$2,'5-Year Monthly P&amp;L'!$2:$2,"&lt;"&amp;'5-Year Annual P&amp;L'!E$2)</f>
        <v>0</v>
      </c>
      <c r="E6" s="71">
        <f>SUMIFS('5-Year Monthly P&amp;L'!6:6,'5-Year Monthly P&amp;L'!$2:$2,"&gt;="&amp;'5-Year Annual P&amp;L'!E$2,'5-Year Monthly P&amp;L'!$2:$2,"&lt;"&amp;'5-Year Annual P&amp;L'!F$2)</f>
        <v>1294</v>
      </c>
      <c r="F6" s="71">
        <f>SUMIFS('5-Year Monthly P&amp;L'!6:6,'5-Year Monthly P&amp;L'!$2:$2,"&gt;="&amp;'5-Year Annual P&amp;L'!F$2,'5-Year Monthly P&amp;L'!$2:$2,"&lt;"&amp;'5-Year Annual P&amp;L'!G$2)</f>
        <v>1202</v>
      </c>
      <c r="G6" s="72">
        <f>SUMIFS('5-Year Monthly P&amp;L'!6:6,'5-Year Monthly P&amp;L'!$2:$2,"&gt;="&amp;'5-Year Annual P&amp;L'!G$2,'5-Year Monthly P&amp;L'!$2:$2,"&lt;"&amp;'5-Year Annual P&amp;L'!H$2)</f>
        <v>2867</v>
      </c>
      <c r="H6" s="11"/>
      <c r="I6" s="11"/>
      <c r="J6" s="338"/>
      <c r="K6" s="338"/>
      <c r="L6" s="338"/>
      <c r="M6" s="338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69"/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69"/>
      <c r="DD6" s="69"/>
      <c r="DE6" s="69"/>
      <c r="DF6" s="69"/>
      <c r="DG6" s="69"/>
      <c r="DH6" s="69"/>
      <c r="DI6" s="69"/>
      <c r="DJ6" s="69"/>
      <c r="DK6" s="69"/>
      <c r="DL6" s="69"/>
      <c r="DM6" s="69"/>
      <c r="DN6" s="69"/>
      <c r="DO6" s="69"/>
      <c r="DP6" s="69"/>
      <c r="DQ6" s="69"/>
      <c r="DR6" s="69"/>
      <c r="DS6" s="69"/>
      <c r="DT6" s="69"/>
      <c r="DU6" s="69"/>
      <c r="DV6" s="69"/>
      <c r="DW6" s="69"/>
      <c r="DX6" s="69"/>
      <c r="DY6" s="69"/>
      <c r="DZ6" s="69"/>
      <c r="EA6" s="69"/>
      <c r="EB6" s="69"/>
      <c r="EC6" s="69"/>
      <c r="ED6" s="69"/>
      <c r="EE6" s="69"/>
      <c r="EF6" s="69"/>
      <c r="EG6" s="69"/>
      <c r="EH6" s="69"/>
      <c r="EI6" s="69"/>
      <c r="EJ6" s="69"/>
      <c r="EK6" s="69"/>
      <c r="EL6" s="69"/>
      <c r="EM6" s="69"/>
      <c r="EN6" s="69"/>
      <c r="EO6" s="69"/>
      <c r="EP6" s="69"/>
      <c r="EQ6" s="69"/>
      <c r="ER6" s="69"/>
      <c r="ES6" s="69"/>
      <c r="ET6" s="69"/>
      <c r="EU6" s="69"/>
    </row>
    <row r="7" spans="1:151" s="78" customFormat="1" x14ac:dyDescent="0.2">
      <c r="A7" s="11"/>
      <c r="B7" s="74" t="s">
        <v>2</v>
      </c>
      <c r="C7" s="75">
        <f>C4+C5-C6</f>
        <v>1000</v>
      </c>
      <c r="D7" s="75">
        <f>D4+D5-D6</f>
        <v>1000</v>
      </c>
      <c r="E7" s="75">
        <f>E4+E5-E6</f>
        <v>789</v>
      </c>
      <c r="F7" s="75">
        <f>F4+F5-F6</f>
        <v>1595</v>
      </c>
      <c r="G7" s="76">
        <f>G4+G5-G6</f>
        <v>6924</v>
      </c>
      <c r="H7" s="11"/>
      <c r="I7" s="11"/>
      <c r="J7" s="338"/>
      <c r="K7" s="338"/>
      <c r="L7" s="338"/>
      <c r="M7" s="338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77"/>
      <c r="EU7" s="77"/>
    </row>
    <row r="8" spans="1:151" x14ac:dyDescent="0.2">
      <c r="B8" s="235" t="s">
        <v>115</v>
      </c>
      <c r="C8" s="236"/>
      <c r="D8" s="237">
        <f>(D7-C7)/C7</f>
        <v>0</v>
      </c>
      <c r="E8" s="237">
        <f>(E7-D7)/D7</f>
        <v>-0.21099999999999999</v>
      </c>
      <c r="F8" s="237">
        <f>(F7-E7)/E7</f>
        <v>1.0215462610899873</v>
      </c>
      <c r="G8" s="238">
        <f>(G7-F7)/F7</f>
        <v>3.341065830721003</v>
      </c>
      <c r="H8" s="11"/>
      <c r="I8" s="86"/>
    </row>
    <row r="9" spans="1:151" s="63" customFormat="1" x14ac:dyDescent="0.2">
      <c r="A9" s="11"/>
      <c r="B9" s="81" t="s">
        <v>156</v>
      </c>
      <c r="C9" s="61"/>
      <c r="D9" s="61"/>
      <c r="E9" s="61"/>
      <c r="F9" s="61"/>
      <c r="G9" s="62"/>
      <c r="H9" s="11"/>
      <c r="I9" s="86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</row>
    <row r="10" spans="1:151" s="84" customFormat="1" x14ac:dyDescent="0.2">
      <c r="A10" s="82"/>
      <c r="B10" s="83" t="s">
        <v>9</v>
      </c>
      <c r="C10" s="84">
        <f>HLOOKUP('User Assumptions'!C4,'5-Year Monthly P&amp;L'!2:10,9,FALSE)</f>
        <v>0</v>
      </c>
      <c r="D10" s="84">
        <f>C13</f>
        <v>0</v>
      </c>
      <c r="E10" s="84">
        <f>D13</f>
        <v>0</v>
      </c>
      <c r="F10" s="84">
        <f>E13</f>
        <v>-4220</v>
      </c>
      <c r="G10" s="85">
        <f>F13</f>
        <v>11900</v>
      </c>
      <c r="H10" s="86"/>
      <c r="I10" s="86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82"/>
      <c r="BN10" s="82"/>
      <c r="BO10" s="82"/>
      <c r="BP10" s="82"/>
      <c r="BQ10" s="82"/>
      <c r="BR10" s="82"/>
      <c r="BS10" s="82"/>
      <c r="BT10" s="82"/>
      <c r="BU10" s="82"/>
      <c r="BV10" s="82"/>
      <c r="BW10" s="82"/>
      <c r="BX10" s="82"/>
      <c r="BY10" s="82"/>
      <c r="BZ10" s="82"/>
      <c r="CA10" s="82"/>
      <c r="CB10" s="82"/>
      <c r="CC10" s="82"/>
      <c r="CD10" s="82"/>
      <c r="CE10" s="82"/>
      <c r="CF10" s="82"/>
      <c r="CG10" s="82"/>
      <c r="CH10" s="82"/>
      <c r="CI10" s="82"/>
      <c r="CJ10" s="82"/>
      <c r="CK10" s="82"/>
      <c r="CL10" s="82"/>
      <c r="CM10" s="82"/>
      <c r="CN10" s="82"/>
      <c r="CO10" s="82"/>
      <c r="CP10" s="82"/>
      <c r="CQ10" s="82"/>
      <c r="CR10" s="82"/>
      <c r="CS10" s="82"/>
      <c r="CT10" s="82"/>
      <c r="CU10" s="82"/>
      <c r="CV10" s="82"/>
      <c r="CW10" s="82"/>
      <c r="CX10" s="82"/>
      <c r="CY10" s="82"/>
      <c r="CZ10" s="82"/>
      <c r="DA10" s="82"/>
      <c r="DB10" s="82"/>
      <c r="DC10" s="82"/>
      <c r="DD10" s="82"/>
      <c r="DE10" s="82"/>
      <c r="DF10" s="82"/>
      <c r="DG10" s="82"/>
      <c r="DH10" s="82"/>
      <c r="DI10" s="82"/>
      <c r="DJ10" s="82"/>
      <c r="DK10" s="82"/>
      <c r="DL10" s="82"/>
      <c r="DM10" s="82"/>
      <c r="DN10" s="82"/>
      <c r="DO10" s="82"/>
      <c r="DP10" s="82"/>
      <c r="DQ10" s="82"/>
      <c r="DR10" s="82"/>
      <c r="DS10" s="82"/>
      <c r="DT10" s="82"/>
      <c r="DU10" s="82"/>
      <c r="DV10" s="82"/>
      <c r="DW10" s="82"/>
      <c r="DX10" s="82"/>
      <c r="DY10" s="82"/>
      <c r="DZ10" s="82"/>
      <c r="EA10" s="82"/>
      <c r="EB10" s="82"/>
      <c r="EC10" s="82"/>
      <c r="ED10" s="82"/>
      <c r="EE10" s="82"/>
      <c r="EF10" s="82"/>
      <c r="EG10" s="82"/>
      <c r="EH10" s="82"/>
      <c r="EI10" s="82"/>
      <c r="EJ10" s="82"/>
      <c r="EK10" s="82"/>
      <c r="EL10" s="82"/>
      <c r="EM10" s="82"/>
      <c r="EN10" s="82"/>
      <c r="EO10" s="82"/>
      <c r="EP10" s="82"/>
      <c r="EQ10" s="82"/>
      <c r="ER10" s="82"/>
      <c r="ES10" s="82"/>
      <c r="ET10" s="82"/>
      <c r="EU10" s="82"/>
    </row>
    <row r="11" spans="1:151" x14ac:dyDescent="0.2">
      <c r="B11" s="68" t="s">
        <v>10</v>
      </c>
      <c r="C11" s="87">
        <f>SUMIFS('5-Year Monthly P&amp;L'!11:11,'5-Year Monthly P&amp;L'!$2:$2,"&gt;="&amp;'5-Year Annual P&amp;L'!C$2,'5-Year Monthly P&amp;L'!$2:$2,"&lt;"&amp;'5-Year Annual P&amp;L'!D$2)</f>
        <v>0</v>
      </c>
      <c r="D11" s="87">
        <f>SUMIFS('5-Year Monthly P&amp;L'!11:11,'5-Year Monthly P&amp;L'!$2:$2,"&gt;="&amp;'5-Year Annual P&amp;L'!D$2,'5-Year Monthly P&amp;L'!$2:$2,"&lt;"&amp;'5-Year Annual P&amp;L'!E$2)</f>
        <v>0</v>
      </c>
      <c r="E11" s="87">
        <f>SUMIFS('5-Year Monthly P&amp;L'!11:11,'5-Year Monthly P&amp;L'!$2:$2,"&gt;="&amp;'5-Year Annual P&amp;L'!E$2,'5-Year Monthly P&amp;L'!$2:$2,"&lt;"&amp;'5-Year Annual P&amp;L'!F$2)</f>
        <v>21660</v>
      </c>
      <c r="F11" s="87">
        <f>SUMIFS('5-Year Monthly P&amp;L'!11:11,'5-Year Monthly P&amp;L'!$2:$2,"&gt;="&amp;'5-Year Annual P&amp;L'!F$2,'5-Year Monthly P&amp;L'!$2:$2,"&lt;"&amp;'5-Year Annual P&amp;L'!G$2)</f>
        <v>40160</v>
      </c>
      <c r="G11" s="88">
        <f>SUMIFS('5-Year Monthly P&amp;L'!11:11,'5-Year Monthly P&amp;L'!$2:$2,"&gt;="&amp;'5-Year Annual P&amp;L'!G$2,'5-Year Monthly P&amp;L'!$2:$2,"&lt;"&amp;'5-Year Annual P&amp;L'!H$2)</f>
        <v>163920</v>
      </c>
      <c r="H11" s="86"/>
      <c r="I11" s="86"/>
    </row>
    <row r="12" spans="1:151" s="73" customFormat="1" x14ac:dyDescent="0.2">
      <c r="A12" s="69"/>
      <c r="B12" s="70" t="s">
        <v>11</v>
      </c>
      <c r="C12" s="90">
        <f>SUMIFS('5-Year Monthly P&amp;L'!12:12,'5-Year Monthly P&amp;L'!$2:$2,"&gt;="&amp;'5-Year Annual P&amp;L'!C$2,'5-Year Monthly P&amp;L'!$2:$2,"&lt;"&amp;'5-Year Annual P&amp;L'!D$2)</f>
        <v>0</v>
      </c>
      <c r="D12" s="90">
        <f>SUMIFS('5-Year Monthly P&amp;L'!12:12,'5-Year Monthly P&amp;L'!$2:$2,"&gt;="&amp;'5-Year Annual P&amp;L'!D$2,'5-Year Monthly P&amp;L'!$2:$2,"&lt;"&amp;'5-Year Annual P&amp;L'!E$2)</f>
        <v>0</v>
      </c>
      <c r="E12" s="90">
        <f>SUMIFS('5-Year Monthly P&amp;L'!12:12,'5-Year Monthly P&amp;L'!$2:$2,"&gt;="&amp;'5-Year Annual P&amp;L'!E$2,'5-Year Monthly P&amp;L'!$2:$2,"&lt;"&amp;'5-Year Annual P&amp;L'!F$2)</f>
        <v>25880</v>
      </c>
      <c r="F12" s="90">
        <f>SUMIFS('5-Year Monthly P&amp;L'!12:12,'5-Year Monthly P&amp;L'!$2:$2,"&gt;="&amp;'5-Year Annual P&amp;L'!F$2,'5-Year Monthly P&amp;L'!$2:$2,"&lt;"&amp;'5-Year Annual P&amp;L'!G$2)</f>
        <v>24040</v>
      </c>
      <c r="G12" s="91">
        <f>SUMIFS('5-Year Monthly P&amp;L'!12:12,'5-Year Monthly P&amp;L'!$2:$2,"&gt;="&amp;'5-Year Annual P&amp;L'!G$2,'5-Year Monthly P&amp;L'!$2:$2,"&lt;"&amp;'5-Year Annual P&amp;L'!H$2)</f>
        <v>57340</v>
      </c>
      <c r="H12" s="86"/>
      <c r="I12" s="86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</row>
    <row r="13" spans="1:151" s="78" customFormat="1" x14ac:dyDescent="0.2">
      <c r="A13" s="11"/>
      <c r="B13" s="74" t="s">
        <v>78</v>
      </c>
      <c r="C13" s="92">
        <f>C10+C11-C12</f>
        <v>0</v>
      </c>
      <c r="D13" s="92">
        <f>D10+D11-D12</f>
        <v>0</v>
      </c>
      <c r="E13" s="92">
        <f>E10+E11-E12</f>
        <v>-4220</v>
      </c>
      <c r="F13" s="92">
        <f>F10+F11-F12</f>
        <v>11900</v>
      </c>
      <c r="G13" s="93">
        <f>G10+G11-G12</f>
        <v>118480</v>
      </c>
      <c r="H13" s="86"/>
      <c r="I13" s="86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77"/>
      <c r="EU13" s="77"/>
    </row>
    <row r="14" spans="1:151" x14ac:dyDescent="0.2">
      <c r="B14" s="245" t="s">
        <v>121</v>
      </c>
      <c r="C14" s="246">
        <f>SUMIFS('5-Year Monthly P&amp;L'!13:13,'5-Year Monthly P&amp;L'!$2:$2,"&gt;="&amp;'5-Year Annual P&amp;L'!C$2,'5-Year Monthly P&amp;L'!$2:$2,"&lt;"&amp;'5-Year Annual P&amp;L'!D$2)</f>
        <v>0</v>
      </c>
      <c r="D14" s="246">
        <f>SUMIFS('5-Year Monthly P&amp;L'!13:13,'5-Year Monthly P&amp;L'!$2:$2,"&gt;="&amp;'5-Year Annual P&amp;L'!D$2,'5-Year Monthly P&amp;L'!$2:$2,"&lt;"&amp;'5-Year Annual P&amp;L'!E$2)</f>
        <v>0</v>
      </c>
      <c r="E14" s="246">
        <f>SUMIFS('5-Year Monthly P&amp;L'!13:13,'5-Year Monthly P&amp;L'!$2:$2,"&gt;="&amp;'5-Year Annual P&amp;L'!E$2,'5-Year Monthly P&amp;L'!$2:$2,"&lt;"&amp;'5-Year Annual P&amp;L'!F$2)</f>
        <v>-28580</v>
      </c>
      <c r="F14" s="246">
        <f>SUMIFS('5-Year Monthly P&amp;L'!13:13,'5-Year Monthly P&amp;L'!$2:$2,"&gt;="&amp;'5-Year Annual P&amp;L'!F$2,'5-Year Monthly P&amp;L'!$2:$2,"&lt;"&amp;'5-Year Annual P&amp;L'!G$2)</f>
        <v>43180</v>
      </c>
      <c r="G14" s="247">
        <f>SUMIFS('5-Year Monthly P&amp;L'!13:13,'5-Year Monthly P&amp;L'!$2:$2,"&gt;="&amp;'5-Year Annual P&amp;L'!G$2,'5-Year Monthly P&amp;L'!$2:$2,"&lt;"&amp;'5-Year Annual P&amp;L'!H$2)</f>
        <v>685560</v>
      </c>
      <c r="H14" s="11"/>
    </row>
    <row r="15" spans="1:151" x14ac:dyDescent="0.2">
      <c r="C15" s="11"/>
      <c r="D15" s="11"/>
      <c r="E15" s="11"/>
      <c r="F15" s="11"/>
      <c r="G15" s="80"/>
      <c r="H15" s="11"/>
    </row>
    <row r="16" spans="1:151" s="63" customFormat="1" x14ac:dyDescent="0.2">
      <c r="A16" s="11"/>
      <c r="B16" s="95" t="s">
        <v>158</v>
      </c>
      <c r="C16" s="96"/>
      <c r="D16" s="96"/>
      <c r="E16" s="96"/>
      <c r="F16" s="96"/>
      <c r="G16" s="97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</row>
    <row r="17" spans="1:151" x14ac:dyDescent="0.2">
      <c r="B17" s="64" t="s">
        <v>1</v>
      </c>
      <c r="C17" s="98">
        <f>'User Assumptions'!G5</f>
        <v>625</v>
      </c>
      <c r="D17" s="65">
        <f>C20</f>
        <v>2720</v>
      </c>
      <c r="E17" s="65">
        <f>D20</f>
        <v>8541</v>
      </c>
      <c r="F17" s="65">
        <f>E20</f>
        <v>29888</v>
      </c>
      <c r="G17" s="66">
        <f>F20</f>
        <v>53683</v>
      </c>
      <c r="H17" s="11"/>
    </row>
    <row r="18" spans="1:151" x14ac:dyDescent="0.2">
      <c r="B18" s="68" t="s">
        <v>0</v>
      </c>
      <c r="C18" s="65">
        <f>SUMIFS('5-Year Monthly P&amp;L'!17:17,'5-Year Monthly P&amp;L'!$2:$2,"&gt;="&amp;'5-Year Annual P&amp;L'!C$2,'5-Year Monthly P&amp;L'!$2:$2,"&lt;"&amp;'5-Year Annual P&amp;L'!D$2)</f>
        <v>3219</v>
      </c>
      <c r="D18" s="65">
        <f>SUMIFS('5-Year Monthly P&amp;L'!17:17,'5-Year Monthly P&amp;L'!$2:$2,"&gt;="&amp;'5-Year Annual P&amp;L'!D$2,'5-Year Monthly P&amp;L'!$2:$2,"&lt;"&amp;'5-Year Annual P&amp;L'!E$2)</f>
        <v>8731</v>
      </c>
      <c r="E18" s="65">
        <f>SUMIFS('5-Year Monthly P&amp;L'!17:17,'5-Year Monthly P&amp;L'!$2:$2,"&gt;="&amp;'5-Year Annual P&amp;L'!E$2,'5-Year Monthly P&amp;L'!$2:$2,"&lt;"&amp;'5-Year Annual P&amp;L'!F$2)</f>
        <v>34930</v>
      </c>
      <c r="F18" s="65">
        <f>SUMIFS('5-Year Monthly P&amp;L'!17:17,'5-Year Monthly P&amp;L'!$2:$2,"&gt;="&amp;'5-Year Annual P&amp;L'!F$2,'5-Year Monthly P&amp;L'!$2:$2,"&lt;"&amp;'5-Year Annual P&amp;L'!G$2)</f>
        <v>47584</v>
      </c>
      <c r="G18" s="66">
        <f>SUMIFS('5-Year Monthly P&amp;L'!17:17,'5-Year Monthly P&amp;L'!$2:$2,"&gt;="&amp;'5-Year Annual P&amp;L'!G$2,'5-Year Monthly P&amp;L'!$2:$2,"&lt;"&amp;'5-Year Annual P&amp;L'!H$2)</f>
        <v>96043</v>
      </c>
      <c r="H18" s="11"/>
    </row>
    <row r="19" spans="1:151" s="73" customFormat="1" x14ac:dyDescent="0.2">
      <c r="A19" s="69"/>
      <c r="B19" s="70" t="s">
        <v>77</v>
      </c>
      <c r="C19" s="71">
        <f>SUMIFS('5-Year Monthly P&amp;L'!18:18,'5-Year Monthly P&amp;L'!$2:$2,"&gt;="&amp;'5-Year Annual P&amp;L'!C$2,'5-Year Monthly P&amp;L'!$2:$2,"&lt;"&amp;'5-Year Annual P&amp;L'!D$2)</f>
        <v>1124</v>
      </c>
      <c r="D19" s="71">
        <f>SUMIFS('5-Year Monthly P&amp;L'!18:18,'5-Year Monthly P&amp;L'!$2:$2,"&gt;="&amp;'5-Year Annual P&amp;L'!D$2,'5-Year Monthly P&amp;L'!$2:$2,"&lt;"&amp;'5-Year Annual P&amp;L'!E$2)</f>
        <v>2910</v>
      </c>
      <c r="E19" s="71">
        <f>SUMIFS('5-Year Monthly P&amp;L'!18:18,'5-Year Monthly P&amp;L'!$2:$2,"&gt;="&amp;'5-Year Annual P&amp;L'!E$2,'5-Year Monthly P&amp;L'!$2:$2,"&lt;"&amp;'5-Year Annual P&amp;L'!F$2)</f>
        <v>13583</v>
      </c>
      <c r="F19" s="71">
        <f>SUMIFS('5-Year Monthly P&amp;L'!18:18,'5-Year Monthly P&amp;L'!$2:$2,"&gt;="&amp;'5-Year Annual P&amp;L'!F$2,'5-Year Monthly P&amp;L'!$2:$2,"&lt;"&amp;'5-Year Annual P&amp;L'!G$2)</f>
        <v>23789</v>
      </c>
      <c r="G19" s="72">
        <f>SUMIFS('5-Year Monthly P&amp;L'!18:18,'5-Year Monthly P&amp;L'!$2:$2,"&gt;="&amp;'5-Year Annual P&amp;L'!G$2,'5-Year Monthly P&amp;L'!$2:$2,"&lt;"&amp;'5-Year Annual P&amp;L'!H$2)</f>
        <v>28809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69"/>
      <c r="DO19" s="69"/>
      <c r="DP19" s="69"/>
      <c r="DQ19" s="69"/>
      <c r="DR19" s="69"/>
      <c r="DS19" s="69"/>
      <c r="DT19" s="69"/>
      <c r="DU19" s="69"/>
      <c r="DV19" s="69"/>
      <c r="DW19" s="69"/>
      <c r="DX19" s="69"/>
      <c r="DY19" s="69"/>
      <c r="DZ19" s="69"/>
      <c r="EA19" s="69"/>
      <c r="EB19" s="69"/>
      <c r="EC19" s="69"/>
      <c r="ED19" s="69"/>
      <c r="EE19" s="69"/>
      <c r="EF19" s="69"/>
      <c r="EG19" s="69"/>
      <c r="EH19" s="69"/>
      <c r="EI19" s="69"/>
      <c r="EJ19" s="69"/>
      <c r="EK19" s="69"/>
      <c r="EL19" s="69"/>
      <c r="EM19" s="69"/>
      <c r="EN19" s="69"/>
      <c r="EO19" s="69"/>
      <c r="EP19" s="69"/>
      <c r="EQ19" s="69"/>
      <c r="ER19" s="69"/>
      <c r="ES19" s="69"/>
      <c r="ET19" s="69"/>
      <c r="EU19" s="69"/>
    </row>
    <row r="20" spans="1:151" x14ac:dyDescent="0.2">
      <c r="B20" s="74" t="s">
        <v>2</v>
      </c>
      <c r="C20" s="99">
        <f>C17+C18-C19</f>
        <v>2720</v>
      </c>
      <c r="D20" s="75">
        <f>D17+D18-D19</f>
        <v>8541</v>
      </c>
      <c r="E20" s="75">
        <f>E17+E18-E19</f>
        <v>29888</v>
      </c>
      <c r="F20" s="75">
        <f>F17+F18-F19</f>
        <v>53683</v>
      </c>
      <c r="G20" s="76">
        <f>G17+G18-G19</f>
        <v>120917</v>
      </c>
      <c r="H20" s="11"/>
    </row>
    <row r="21" spans="1:151" s="11" customFormat="1" x14ac:dyDescent="0.2">
      <c r="B21" s="235" t="s">
        <v>115</v>
      </c>
      <c r="C21" s="236"/>
      <c r="D21" s="237">
        <f>(D20-C20)/C20</f>
        <v>2.1400735294117648</v>
      </c>
      <c r="E21" s="237">
        <f>(E20-D20)/D20</f>
        <v>2.4993560473012528</v>
      </c>
      <c r="F21" s="237">
        <f>(F20-E20)/E20</f>
        <v>0.79613891862955033</v>
      </c>
      <c r="G21" s="238">
        <f>(G20-F20)/F20</f>
        <v>1.2524262802004358</v>
      </c>
    </row>
    <row r="22" spans="1:151" s="63" customFormat="1" x14ac:dyDescent="0.2">
      <c r="A22" s="11"/>
      <c r="B22" s="81" t="s">
        <v>159</v>
      </c>
      <c r="C22" s="96"/>
      <c r="D22" s="96"/>
      <c r="E22" s="96"/>
      <c r="F22" s="96"/>
      <c r="G22" s="97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</row>
    <row r="23" spans="1:151" x14ac:dyDescent="0.2">
      <c r="B23" s="83" t="s">
        <v>9</v>
      </c>
      <c r="C23" s="84">
        <f>HLOOKUP('User Assumptions'!C4,'5-Year Monthly P&amp;L'!2:22,21,FALSE)</f>
        <v>256640</v>
      </c>
      <c r="D23" s="84">
        <f>C26</f>
        <v>340440</v>
      </c>
      <c r="E23" s="84">
        <f>D26</f>
        <v>573280</v>
      </c>
      <c r="F23" s="84">
        <f>E26</f>
        <v>1854100</v>
      </c>
      <c r="G23" s="85">
        <f>F26</f>
        <v>3281800</v>
      </c>
      <c r="H23" s="11"/>
    </row>
    <row r="24" spans="1:151" s="78" customFormat="1" x14ac:dyDescent="0.2">
      <c r="A24" s="11"/>
      <c r="B24" s="68" t="s">
        <v>10</v>
      </c>
      <c r="C24" s="87">
        <f>SUMIFS('5-Year Monthly P&amp;L'!23:23,'5-Year Monthly P&amp;L'!$2:$2,"&gt;="&amp;'5-Year Annual P&amp;L'!C$2,'5-Year Monthly P&amp;L'!$2:$2,"&lt;"&amp;'5-Year Annual P&amp;L'!D$2)</f>
        <v>128760</v>
      </c>
      <c r="D24" s="87">
        <f>SUMIFS('5-Year Monthly P&amp;L'!23:23,'5-Year Monthly P&amp;L'!$2:$2,"&gt;="&amp;'5-Year Annual P&amp;L'!D$2,'5-Year Monthly P&amp;L'!$2:$2,"&lt;"&amp;'5-Year Annual P&amp;L'!E$2)</f>
        <v>349240</v>
      </c>
      <c r="E24" s="87">
        <f>SUMIFS('5-Year Monthly P&amp;L'!23:23,'5-Year Monthly P&amp;L'!$2:$2,"&gt;="&amp;'5-Year Annual P&amp;L'!E$2,'5-Year Monthly P&amp;L'!$2:$2,"&lt;"&amp;'5-Year Annual P&amp;L'!F$2)</f>
        <v>2095800</v>
      </c>
      <c r="F24" s="87">
        <f>SUMIFS('5-Year Monthly P&amp;L'!23:23,'5-Year Monthly P&amp;L'!$2:$2,"&gt;="&amp;'5-Year Annual P&amp;L'!F$2,'5-Year Monthly P&amp;L'!$2:$2,"&lt;"&amp;'5-Year Annual P&amp;L'!G$2)</f>
        <v>2855040</v>
      </c>
      <c r="G24" s="88">
        <f>SUMIFS('5-Year Monthly P&amp;L'!23:23,'5-Year Monthly P&amp;L'!$2:$2,"&gt;="&amp;'5-Year Annual P&amp;L'!G$2,'5-Year Monthly P&amp;L'!$2:$2,"&lt;"&amp;'5-Year Annual P&amp;L'!H$2)</f>
        <v>5762580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77"/>
      <c r="EU24" s="77"/>
    </row>
    <row r="25" spans="1:151" s="73" customFormat="1" x14ac:dyDescent="0.2">
      <c r="A25" s="69"/>
      <c r="B25" s="70" t="s">
        <v>11</v>
      </c>
      <c r="C25" s="90">
        <f>SUMIFS('5-Year Monthly P&amp;L'!24:24,'5-Year Monthly P&amp;L'!$2:$2,"&gt;="&amp;'5-Year Annual P&amp;L'!C$2,'5-Year Monthly P&amp;L'!$2:$2,"&lt;"&amp;'5-Year Annual P&amp;L'!D$2)</f>
        <v>44960</v>
      </c>
      <c r="D25" s="90">
        <f>SUMIFS('5-Year Monthly P&amp;L'!24:24,'5-Year Monthly P&amp;L'!$2:$2,"&gt;="&amp;'5-Year Annual P&amp;L'!D$2,'5-Year Monthly P&amp;L'!$2:$2,"&lt;"&amp;'5-Year Annual P&amp;L'!E$2)</f>
        <v>116400</v>
      </c>
      <c r="E25" s="90">
        <f>SUMIFS('5-Year Monthly P&amp;L'!24:24,'5-Year Monthly P&amp;L'!$2:$2,"&gt;="&amp;'5-Year Annual P&amp;L'!E$2,'5-Year Monthly P&amp;L'!$2:$2,"&lt;"&amp;'5-Year Annual P&amp;L'!F$2)</f>
        <v>814980</v>
      </c>
      <c r="F25" s="90">
        <f>SUMIFS('5-Year Monthly P&amp;L'!24:24,'5-Year Monthly P&amp;L'!$2:$2,"&gt;="&amp;'5-Year Annual P&amp;L'!F$2,'5-Year Monthly P&amp;L'!$2:$2,"&lt;"&amp;'5-Year Annual P&amp;L'!G$2)</f>
        <v>1427340</v>
      </c>
      <c r="G25" s="91">
        <f>SUMIFS('5-Year Monthly P&amp;L'!24:24,'5-Year Monthly P&amp;L'!$2:$2,"&gt;="&amp;'5-Year Annual P&amp;L'!G$2,'5-Year Monthly P&amp;L'!$2:$2,"&lt;"&amp;'5-Year Annual P&amp;L'!H$2)</f>
        <v>1728540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9"/>
      <c r="CT25" s="69"/>
      <c r="CU25" s="69"/>
      <c r="CV25" s="69"/>
      <c r="CW25" s="69"/>
      <c r="CX25" s="69"/>
      <c r="CY25" s="69"/>
      <c r="CZ25" s="69"/>
      <c r="DA25" s="69"/>
      <c r="DB25" s="69"/>
      <c r="DC25" s="69"/>
      <c r="DD25" s="69"/>
      <c r="DE25" s="69"/>
      <c r="DF25" s="69"/>
      <c r="DG25" s="69"/>
      <c r="DH25" s="69"/>
      <c r="DI25" s="69"/>
      <c r="DJ25" s="69"/>
      <c r="DK25" s="69"/>
      <c r="DL25" s="69"/>
      <c r="DM25" s="69"/>
      <c r="DN25" s="69"/>
      <c r="DO25" s="69"/>
      <c r="DP25" s="69"/>
      <c r="DQ25" s="69"/>
      <c r="DR25" s="69"/>
      <c r="DS25" s="69"/>
      <c r="DT25" s="69"/>
      <c r="DU25" s="69"/>
      <c r="DV25" s="69"/>
      <c r="DW25" s="69"/>
      <c r="DX25" s="69"/>
      <c r="DY25" s="69"/>
      <c r="DZ25" s="69"/>
      <c r="EA25" s="69"/>
      <c r="EB25" s="69"/>
      <c r="EC25" s="69"/>
      <c r="ED25" s="69"/>
      <c r="EE25" s="69"/>
      <c r="EF25" s="69"/>
      <c r="EG25" s="69"/>
      <c r="EH25" s="69"/>
      <c r="EI25" s="69"/>
      <c r="EJ25" s="69"/>
      <c r="EK25" s="69"/>
      <c r="EL25" s="69"/>
      <c r="EM25" s="69"/>
      <c r="EN25" s="69"/>
      <c r="EO25" s="69"/>
      <c r="EP25" s="69"/>
      <c r="EQ25" s="69"/>
      <c r="ER25" s="69"/>
      <c r="ES25" s="69"/>
      <c r="ET25" s="69"/>
      <c r="EU25" s="69"/>
    </row>
    <row r="26" spans="1:151" x14ac:dyDescent="0.2">
      <c r="B26" s="74" t="s">
        <v>79</v>
      </c>
      <c r="C26" s="92">
        <f>C23+C24-C25</f>
        <v>340440</v>
      </c>
      <c r="D26" s="92">
        <f>D23+D24-D25</f>
        <v>573280</v>
      </c>
      <c r="E26" s="92">
        <f>E23+E24-E25</f>
        <v>1854100</v>
      </c>
      <c r="F26" s="92">
        <f>F23+F24-F25</f>
        <v>3281800</v>
      </c>
      <c r="G26" s="249">
        <f>G23+G24-G25</f>
        <v>7315840</v>
      </c>
      <c r="H26" s="11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</row>
    <row r="27" spans="1:151" s="11" customFormat="1" x14ac:dyDescent="0.2">
      <c r="B27" s="245" t="s">
        <v>122</v>
      </c>
      <c r="C27" s="248">
        <f>SUMIFS('5-Year Monthly P&amp;L'!25:25,'5-Year Monthly P&amp;L'!$2:$2,"&gt;="&amp;'5-Year Annual P&amp;L'!C$2,'5-Year Monthly P&amp;L'!$2:$2,"&lt;"&amp;'5-Year Annual P&amp;L'!D$2)</f>
        <v>726800</v>
      </c>
      <c r="D27" s="248">
        <f>SUMIFS('5-Year Monthly P&amp;L'!25:25,'5-Year Monthly P&amp;L'!$2:$2,"&gt;="&amp;'5-Year Annual P&amp;L'!D$2,'5-Year Monthly P&amp;L'!$2:$2,"&lt;"&amp;'5-Year Annual P&amp;L'!E$2)</f>
        <v>2560000</v>
      </c>
      <c r="E27" s="248">
        <f>SUMIFS('5-Year Monthly P&amp;L'!25:25,'5-Year Monthly P&amp;L'!$2:$2,"&gt;="&amp;'5-Year Annual P&amp;L'!E$2,'5-Year Monthly P&amp;L'!$2:$2,"&lt;"&amp;'5-Year Annual P&amp;L'!F$2)</f>
        <v>10872420</v>
      </c>
      <c r="F27" s="248">
        <f>SUMIFS('5-Year Monthly P&amp;L'!25:25,'5-Year Monthly P&amp;L'!$2:$2,"&gt;="&amp;'5-Year Annual P&amp;L'!F$2,'5-Year Monthly P&amp;L'!$2:$2,"&lt;"&amp;'5-Year Annual P&amp;L'!G$2)</f>
        <v>27924360</v>
      </c>
      <c r="G27" s="247">
        <f>SUMIFS('5-Year Monthly P&amp;L'!25:25,'5-Year Monthly P&amp;L'!$2:$2,"&gt;="&amp;'5-Year Annual P&amp;L'!G$2,'5-Year Monthly P&amp;L'!$2:$2,"&lt;"&amp;'5-Year Annual P&amp;L'!H$2)</f>
        <v>59606220</v>
      </c>
    </row>
    <row r="28" spans="1:151" s="11" customFormat="1" x14ac:dyDescent="0.2">
      <c r="B28" s="235"/>
      <c r="C28" s="236"/>
      <c r="D28" s="237"/>
      <c r="E28" s="237"/>
      <c r="F28" s="237"/>
      <c r="G28" s="250"/>
    </row>
    <row r="29" spans="1:151" s="11" customFormat="1" x14ac:dyDescent="0.2">
      <c r="B29" s="95" t="s">
        <v>161</v>
      </c>
      <c r="C29" s="96"/>
      <c r="D29" s="96"/>
      <c r="E29" s="96"/>
      <c r="F29" s="96"/>
      <c r="G29" s="97"/>
    </row>
    <row r="30" spans="1:151" x14ac:dyDescent="0.2">
      <c r="B30" s="68" t="s">
        <v>1</v>
      </c>
      <c r="C30" s="12">
        <f>'User Assumptions'!K5</f>
        <v>1000</v>
      </c>
      <c r="D30" s="65">
        <f>C33</f>
        <v>1000</v>
      </c>
      <c r="E30" s="65">
        <f>D33</f>
        <v>1000</v>
      </c>
      <c r="F30" s="65">
        <f>E33</f>
        <v>1000</v>
      </c>
      <c r="G30" s="66">
        <f>F33</f>
        <v>1275</v>
      </c>
      <c r="H30" s="11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</row>
    <row r="31" spans="1:151" x14ac:dyDescent="0.2">
      <c r="B31" s="68" t="s">
        <v>0</v>
      </c>
      <c r="C31" s="65">
        <f>SUMIFS('5-Year Monthly P&amp;L'!29:29,'5-Year Monthly P&amp;L'!$2:$2,"&gt;="&amp;'5-Year Annual P&amp;L'!C$2,'5-Year Monthly P&amp;L'!$2:$2,"&lt;"&amp;'5-Year Annual P&amp;L'!D$2)</f>
        <v>0</v>
      </c>
      <c r="D31" s="65">
        <f>SUMIFS('5-Year Monthly P&amp;L'!29:29,'5-Year Monthly P&amp;L'!$2:$2,"&gt;="&amp;'5-Year Annual P&amp;L'!D$2,'5-Year Monthly P&amp;L'!$2:$2,"&lt;"&amp;'5-Year Annual P&amp;L'!E$2)</f>
        <v>0</v>
      </c>
      <c r="E31" s="65">
        <f>SUMIFS('5-Year Monthly P&amp;L'!29:29,'5-Year Monthly P&amp;L'!$2:$2,"&gt;="&amp;'5-Year Annual P&amp;L'!E$2,'5-Year Monthly P&amp;L'!$2:$2,"&lt;"&amp;'5-Year Annual P&amp;L'!F$2)</f>
        <v>0</v>
      </c>
      <c r="F31" s="65">
        <f>SUMIFS('5-Year Monthly P&amp;L'!29:29,'5-Year Monthly P&amp;L'!$2:$2,"&gt;="&amp;'5-Year Annual P&amp;L'!F$2,'5-Year Monthly P&amp;L'!$2:$2,"&lt;"&amp;'5-Year Annual P&amp;L'!G$2)</f>
        <v>946</v>
      </c>
      <c r="G31" s="66">
        <f>SUMIFS('5-Year Monthly P&amp;L'!29:29,'5-Year Monthly P&amp;L'!$2:$2,"&gt;="&amp;'5-Year Annual P&amp;L'!G$2,'5-Year Monthly P&amp;L'!$2:$2,"&lt;"&amp;'5-Year Annual P&amp;L'!H$2)</f>
        <v>2038</v>
      </c>
      <c r="H31" s="11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</row>
    <row r="32" spans="1:151" s="73" customFormat="1" x14ac:dyDescent="0.2">
      <c r="A32" s="69"/>
      <c r="B32" s="70" t="s">
        <v>77</v>
      </c>
      <c r="C32" s="71">
        <f>SUMIFS('5-Year Monthly P&amp;L'!30:30,'5-Year Monthly P&amp;L'!$2:$2,"&gt;="&amp;'5-Year Annual P&amp;L'!C$2,'5-Year Monthly P&amp;L'!$2:$2,"&lt;"&amp;'5-Year Annual P&amp;L'!D$2)</f>
        <v>0</v>
      </c>
      <c r="D32" s="71">
        <f>SUMIFS('5-Year Monthly P&amp;L'!30:30,'5-Year Monthly P&amp;L'!$2:$2,"&gt;="&amp;'5-Year Annual P&amp;L'!D$2,'5-Year Monthly P&amp;L'!$2:$2,"&lt;"&amp;'5-Year Annual P&amp;L'!E$2)</f>
        <v>0</v>
      </c>
      <c r="E32" s="71">
        <f>SUMIFS('5-Year Monthly P&amp;L'!30:30,'5-Year Monthly P&amp;L'!$2:$2,"&gt;="&amp;'5-Year Annual P&amp;L'!E$2,'5-Year Monthly P&amp;L'!$2:$2,"&lt;"&amp;'5-Year Annual P&amp;L'!F$2)</f>
        <v>0</v>
      </c>
      <c r="F32" s="71">
        <f>SUMIFS('5-Year Monthly P&amp;L'!30:30,'5-Year Monthly P&amp;L'!$2:$2,"&gt;="&amp;'5-Year Annual P&amp;L'!F$2,'5-Year Monthly P&amp;L'!$2:$2,"&lt;"&amp;'5-Year Annual P&amp;L'!G$2)</f>
        <v>671</v>
      </c>
      <c r="G32" s="72">
        <f>SUMIFS('5-Year Monthly P&amp;L'!30:30,'5-Year Monthly P&amp;L'!$2:$2,"&gt;="&amp;'5-Year Annual P&amp;L'!G$2,'5-Year Monthly P&amp;L'!$2:$2,"&lt;"&amp;'5-Year Annual P&amp;L'!H$2)</f>
        <v>1016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9"/>
      <c r="CT32" s="69"/>
      <c r="CU32" s="69"/>
      <c r="CV32" s="69"/>
      <c r="CW32" s="69"/>
      <c r="CX32" s="69"/>
      <c r="CY32" s="69"/>
      <c r="CZ32" s="69"/>
      <c r="DA32" s="69"/>
      <c r="DB32" s="69"/>
      <c r="DC32" s="69"/>
      <c r="DD32" s="69"/>
      <c r="DE32" s="69"/>
      <c r="DF32" s="69"/>
      <c r="DG32" s="69"/>
      <c r="DH32" s="69"/>
      <c r="DI32" s="69"/>
      <c r="DJ32" s="69"/>
      <c r="DK32" s="69"/>
      <c r="DL32" s="69"/>
      <c r="DM32" s="69"/>
      <c r="DN32" s="69"/>
      <c r="DO32" s="69"/>
      <c r="DP32" s="69"/>
      <c r="DQ32" s="69"/>
      <c r="DR32" s="69"/>
      <c r="DS32" s="69"/>
      <c r="DT32" s="69"/>
      <c r="DU32" s="69"/>
      <c r="DV32" s="69"/>
      <c r="DW32" s="69"/>
      <c r="DX32" s="69"/>
      <c r="DY32" s="69"/>
      <c r="DZ32" s="69"/>
      <c r="EA32" s="69"/>
      <c r="EB32" s="69"/>
      <c r="EC32" s="69"/>
    </row>
    <row r="33" spans="1:151" s="11" customFormat="1" x14ac:dyDescent="0.2">
      <c r="B33" s="100" t="s">
        <v>2</v>
      </c>
      <c r="C33" s="75">
        <f>C30+C31-C32</f>
        <v>1000</v>
      </c>
      <c r="D33" s="75">
        <f>D30+D31-D32</f>
        <v>1000</v>
      </c>
      <c r="E33" s="75">
        <f>E30+E31-E32</f>
        <v>1000</v>
      </c>
      <c r="F33" s="75">
        <f>F30+F31-F32</f>
        <v>1275</v>
      </c>
      <c r="G33" s="76">
        <f>G30+G31-G32</f>
        <v>2297</v>
      </c>
    </row>
    <row r="34" spans="1:151" s="11" customFormat="1" x14ac:dyDescent="0.2">
      <c r="B34" s="235" t="s">
        <v>115</v>
      </c>
      <c r="C34" s="236"/>
      <c r="D34" s="237">
        <f>(D33-C33)/C33</f>
        <v>0</v>
      </c>
      <c r="E34" s="237">
        <f>(E33-D33)/D33</f>
        <v>0</v>
      </c>
      <c r="F34" s="237">
        <f>(F33-E33)/E33</f>
        <v>0.27500000000000002</v>
      </c>
      <c r="G34" s="238">
        <f>(G33-F33)/F33</f>
        <v>0.80156862745098034</v>
      </c>
    </row>
    <row r="35" spans="1:151" x14ac:dyDescent="0.2">
      <c r="B35" s="101" t="s">
        <v>162</v>
      </c>
      <c r="C35" s="96"/>
      <c r="D35" s="96"/>
      <c r="E35" s="96"/>
      <c r="F35" s="96"/>
      <c r="G35" s="97"/>
      <c r="H35" s="11"/>
    </row>
    <row r="36" spans="1:151" x14ac:dyDescent="0.2">
      <c r="B36" s="83" t="s">
        <v>9</v>
      </c>
      <c r="C36" s="84">
        <f>HLOOKUP('User Assumptions'!C4,'5-Year Monthly P&amp;L'!2:34,33,FALSE)</f>
        <v>0</v>
      </c>
      <c r="D36" s="84">
        <f>C39</f>
        <v>0</v>
      </c>
      <c r="E36" s="84">
        <f>D39</f>
        <v>0</v>
      </c>
      <c r="F36" s="84">
        <f>E39</f>
        <v>0</v>
      </c>
      <c r="G36" s="85">
        <f>F39</f>
        <v>41250</v>
      </c>
      <c r="H36" s="11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</row>
    <row r="37" spans="1:151" x14ac:dyDescent="0.2">
      <c r="B37" s="68" t="s">
        <v>10</v>
      </c>
      <c r="C37" s="87">
        <f>SUMIFS('5-Year Monthly P&amp;L'!35:35,'5-Year Monthly P&amp;L'!$2:$2,"&gt;="&amp;'5-Year Annual P&amp;L'!C$2,'5-Year Monthly P&amp;L'!$2:$2,"&lt;"&amp;'5-Year Annual P&amp;L'!D$2)</f>
        <v>0</v>
      </c>
      <c r="D37" s="87">
        <f>SUMIFS('5-Year Monthly P&amp;L'!35:35,'5-Year Monthly P&amp;L'!$2:$2,"&gt;="&amp;'5-Year Annual P&amp;L'!D$2,'5-Year Monthly P&amp;L'!$2:$2,"&lt;"&amp;'5-Year Annual P&amp;L'!E$2)</f>
        <v>0</v>
      </c>
      <c r="E37" s="87">
        <f>SUMIFS('5-Year Monthly P&amp;L'!35:35,'5-Year Monthly P&amp;L'!$2:$2,"&gt;="&amp;'5-Year Annual P&amp;L'!E$2,'5-Year Monthly P&amp;L'!$2:$2,"&lt;"&amp;'5-Year Annual P&amp;L'!F$2)</f>
        <v>0</v>
      </c>
      <c r="F37" s="87">
        <f>SUMIFS('5-Year Monthly P&amp;L'!35:35,'5-Year Monthly P&amp;L'!$2:$2,"&gt;="&amp;'5-Year Annual P&amp;L'!F$2,'5-Year Monthly P&amp;L'!$2:$2,"&lt;"&amp;'5-Year Annual P&amp;L'!G$2)</f>
        <v>141900</v>
      </c>
      <c r="G37" s="88">
        <f>SUMIFS('5-Year Monthly P&amp;L'!35:35,'5-Year Monthly P&amp;L'!$2:$2,"&gt;="&amp;'5-Year Annual P&amp;L'!G$2,'5-Year Monthly P&amp;L'!$2:$2,"&lt;"&amp;'5-Year Annual P&amp;L'!H$2)</f>
        <v>305700</v>
      </c>
      <c r="H37" s="11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</row>
    <row r="38" spans="1:151" s="73" customFormat="1" x14ac:dyDescent="0.2">
      <c r="A38" s="69"/>
      <c r="B38" s="70" t="s">
        <v>11</v>
      </c>
      <c r="C38" s="90">
        <f>SUMIFS('5-Year Monthly P&amp;L'!36:36,'5-Year Monthly P&amp;L'!$2:$2,"&gt;="&amp;'5-Year Annual P&amp;L'!C$2,'5-Year Monthly P&amp;L'!$2:$2,"&lt;"&amp;'5-Year Annual P&amp;L'!D$2)</f>
        <v>0</v>
      </c>
      <c r="D38" s="90">
        <f>SUMIFS('5-Year Monthly P&amp;L'!36:36,'5-Year Monthly P&amp;L'!$2:$2,"&gt;="&amp;'5-Year Annual P&amp;L'!D$2,'5-Year Monthly P&amp;L'!$2:$2,"&lt;"&amp;'5-Year Annual P&amp;L'!E$2)</f>
        <v>0</v>
      </c>
      <c r="E38" s="90">
        <f>SUMIFS('5-Year Monthly P&amp;L'!36:36,'5-Year Monthly P&amp;L'!$2:$2,"&gt;="&amp;'5-Year Annual P&amp;L'!E$2,'5-Year Monthly P&amp;L'!$2:$2,"&lt;"&amp;'5-Year Annual P&amp;L'!F$2)</f>
        <v>0</v>
      </c>
      <c r="F38" s="90">
        <f>SUMIFS('5-Year Monthly P&amp;L'!36:36,'5-Year Monthly P&amp;L'!$2:$2,"&gt;="&amp;'5-Year Annual P&amp;L'!F$2,'5-Year Monthly P&amp;L'!$2:$2,"&lt;"&amp;'5-Year Annual P&amp;L'!G$2)</f>
        <v>100650</v>
      </c>
      <c r="G38" s="91">
        <f>SUMIFS('5-Year Monthly P&amp;L'!36:36,'5-Year Monthly P&amp;L'!$2:$2,"&gt;="&amp;'5-Year Annual P&amp;L'!G$2,'5-Year Monthly P&amp;L'!$2:$2,"&lt;"&amp;'5-Year Annual P&amp;L'!H$2)</f>
        <v>152400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  <c r="CK38" s="69"/>
      <c r="CL38" s="69"/>
      <c r="CM38" s="69"/>
      <c r="CN38" s="69"/>
      <c r="CO38" s="69"/>
      <c r="CP38" s="69"/>
      <c r="CQ38" s="69"/>
      <c r="CR38" s="69"/>
      <c r="CS38" s="69"/>
      <c r="CT38" s="69"/>
      <c r="CU38" s="69"/>
      <c r="CV38" s="69"/>
      <c r="CW38" s="69"/>
      <c r="CX38" s="69"/>
      <c r="CY38" s="69"/>
      <c r="CZ38" s="69"/>
      <c r="DA38" s="69"/>
      <c r="DB38" s="69"/>
      <c r="DC38" s="69"/>
      <c r="DD38" s="69"/>
      <c r="DE38" s="69"/>
      <c r="DF38" s="69"/>
      <c r="DG38" s="69"/>
      <c r="DH38" s="69"/>
      <c r="DI38" s="69"/>
      <c r="DJ38" s="69"/>
      <c r="DK38" s="69"/>
      <c r="DL38" s="69"/>
      <c r="DM38" s="69"/>
      <c r="DN38" s="69"/>
      <c r="DO38" s="69"/>
      <c r="DP38" s="69"/>
      <c r="DQ38" s="69"/>
      <c r="DR38" s="69"/>
      <c r="DS38" s="69"/>
      <c r="DT38" s="69"/>
      <c r="DU38" s="69"/>
      <c r="DV38" s="69"/>
      <c r="DW38" s="69"/>
      <c r="DX38" s="69"/>
      <c r="DY38" s="69"/>
      <c r="DZ38" s="69"/>
      <c r="EA38" s="69"/>
      <c r="EB38" s="69"/>
      <c r="EC38" s="69"/>
    </row>
    <row r="39" spans="1:151" x14ac:dyDescent="0.2">
      <c r="B39" s="74" t="s">
        <v>80</v>
      </c>
      <c r="C39" s="251">
        <f>C36+C37-C38</f>
        <v>0</v>
      </c>
      <c r="D39" s="251">
        <f>D36+D37-D38</f>
        <v>0</v>
      </c>
      <c r="E39" s="251">
        <f>E36+E37-E38</f>
        <v>0</v>
      </c>
      <c r="F39" s="251">
        <f>F36+F37-F38</f>
        <v>41250</v>
      </c>
      <c r="G39" s="249">
        <f>G36+G37-G38</f>
        <v>194550</v>
      </c>
      <c r="H39" s="11"/>
    </row>
    <row r="40" spans="1:151" s="11" customFormat="1" x14ac:dyDescent="0.2">
      <c r="B40" s="245" t="s">
        <v>123</v>
      </c>
      <c r="C40" s="248">
        <f>SUMIFS('5-Year Monthly P&amp;L'!37:37,'5-Year Monthly P&amp;L'!$2:$2,"&gt;="&amp;'5-Year Annual P&amp;L'!C$2,'5-Year Monthly P&amp;L'!$2:$2,"&lt;"&amp;'5-Year Annual P&amp;L'!D$2)</f>
        <v>0</v>
      </c>
      <c r="D40" s="248">
        <f>SUMIFS('5-Year Monthly P&amp;L'!37:37,'5-Year Monthly P&amp;L'!$2:$2,"&gt;="&amp;'5-Year Annual P&amp;L'!D$2,'5-Year Monthly P&amp;L'!$2:$2,"&lt;"&amp;'5-Year Annual P&amp;L'!E$2)</f>
        <v>0</v>
      </c>
      <c r="E40" s="248">
        <f>SUMIFS('5-Year Monthly P&amp;L'!37:37,'5-Year Monthly P&amp;L'!$2:$2,"&gt;="&amp;'5-Year Annual P&amp;L'!E$2,'5-Year Monthly P&amp;L'!$2:$2,"&lt;"&amp;'5-Year Annual P&amp;L'!F$2)</f>
        <v>0</v>
      </c>
      <c r="F40" s="248">
        <f>SUMIFS('5-Year Monthly P&amp;L'!37:37,'5-Year Monthly P&amp;L'!$2:$2,"&gt;="&amp;'5-Year Annual P&amp;L'!F$2,'5-Year Monthly P&amp;L'!$2:$2,"&lt;"&amp;'5-Year Annual P&amp;L'!G$2)</f>
        <v>257850</v>
      </c>
      <c r="G40" s="247">
        <f>SUMIFS('5-Year Monthly P&amp;L'!37:37,'5-Year Monthly P&amp;L'!$2:$2,"&gt;="&amp;'5-Year Annual P&amp;L'!G$2,'5-Year Monthly P&amp;L'!$2:$2,"&lt;"&amp;'5-Year Annual P&amp;L'!H$2)</f>
        <v>1401750</v>
      </c>
    </row>
    <row r="41" spans="1:151" s="11" customFormat="1" x14ac:dyDescent="0.2">
      <c r="B41" s="235"/>
      <c r="C41" s="236"/>
      <c r="D41" s="237"/>
      <c r="E41" s="237"/>
      <c r="F41" s="237"/>
      <c r="G41" s="250"/>
    </row>
    <row r="42" spans="1:151" x14ac:dyDescent="0.2">
      <c r="B42" s="95" t="s">
        <v>64</v>
      </c>
      <c r="C42" s="96"/>
      <c r="D42" s="96"/>
      <c r="E42" s="96"/>
      <c r="F42" s="96"/>
      <c r="G42" s="97"/>
      <c r="H42" s="11"/>
    </row>
    <row r="43" spans="1:151" x14ac:dyDescent="0.2">
      <c r="B43" s="68" t="s">
        <v>1</v>
      </c>
      <c r="C43" s="12">
        <f>'User Assumptions'!O5</f>
        <v>0</v>
      </c>
      <c r="D43" s="65">
        <f>C46</f>
        <v>0</v>
      </c>
      <c r="E43" s="65">
        <f>D46</f>
        <v>0</v>
      </c>
      <c r="F43" s="65">
        <f>E46</f>
        <v>0</v>
      </c>
      <c r="G43" s="66">
        <f>F46</f>
        <v>0</v>
      </c>
      <c r="H43" s="11"/>
    </row>
    <row r="44" spans="1:151" x14ac:dyDescent="0.2">
      <c r="B44" s="68" t="s">
        <v>0</v>
      </c>
      <c r="C44" s="65">
        <f>SUMIFS('5-Year Monthly P&amp;L'!41:41,'5-Year Monthly P&amp;L'!$2:$2,"&gt;="&amp;'5-Year Annual P&amp;L'!C$2,'5-Year Monthly P&amp;L'!$2:$2,"&lt;"&amp;'5-Year Annual P&amp;L'!D$2)</f>
        <v>0</v>
      </c>
      <c r="D44" s="65">
        <f>SUMIFS('5-Year Monthly P&amp;L'!41:41,'5-Year Monthly P&amp;L'!$2:$2,"&gt;="&amp;'5-Year Annual P&amp;L'!D$2,'5-Year Monthly P&amp;L'!$2:$2,"&lt;"&amp;'5-Year Annual P&amp;L'!E$2)</f>
        <v>0</v>
      </c>
      <c r="E44" s="65">
        <f>SUMIFS('5-Year Monthly P&amp;L'!41:41,'5-Year Monthly P&amp;L'!$2:$2,"&gt;="&amp;'5-Year Annual P&amp;L'!E$2,'5-Year Monthly P&amp;L'!$2:$2,"&lt;"&amp;'5-Year Annual P&amp;L'!F$2)</f>
        <v>0</v>
      </c>
      <c r="F44" s="65">
        <f>SUMIFS('5-Year Monthly P&amp;L'!41:41,'5-Year Monthly P&amp;L'!$2:$2,"&gt;="&amp;'5-Year Annual P&amp;L'!F$2,'5-Year Monthly P&amp;L'!$2:$2,"&lt;"&amp;'5-Year Annual P&amp;L'!G$2)</f>
        <v>0</v>
      </c>
      <c r="G44" s="66">
        <f>SUMIFS('5-Year Monthly P&amp;L'!41:41,'5-Year Monthly P&amp;L'!$2:$2,"&gt;="&amp;'5-Year Annual P&amp;L'!G$2,'5-Year Monthly P&amp;L'!$2:$2,"&lt;"&amp;'5-Year Annual P&amp;L'!H$2)</f>
        <v>0</v>
      </c>
      <c r="H44" s="11"/>
    </row>
    <row r="45" spans="1:151" s="73" customFormat="1" x14ac:dyDescent="0.2">
      <c r="A45" s="69"/>
      <c r="B45" s="70" t="s">
        <v>77</v>
      </c>
      <c r="C45" s="71">
        <f>SUMIFS('5-Year Monthly P&amp;L'!42:42,'5-Year Monthly P&amp;L'!$2:$2,"&gt;="&amp;'5-Year Annual P&amp;L'!C$2,'5-Year Monthly P&amp;L'!$2:$2,"&lt;"&amp;'5-Year Annual P&amp;L'!D$2)</f>
        <v>0</v>
      </c>
      <c r="D45" s="71">
        <f>SUMIFS('5-Year Monthly P&amp;L'!42:42,'5-Year Monthly P&amp;L'!$2:$2,"&gt;="&amp;'5-Year Annual P&amp;L'!D$2,'5-Year Monthly P&amp;L'!$2:$2,"&lt;"&amp;'5-Year Annual P&amp;L'!E$2)</f>
        <v>0</v>
      </c>
      <c r="E45" s="71">
        <f>SUMIFS('5-Year Monthly P&amp;L'!42:42,'5-Year Monthly P&amp;L'!$2:$2,"&gt;="&amp;'5-Year Annual P&amp;L'!E$2,'5-Year Monthly P&amp;L'!$2:$2,"&lt;"&amp;'5-Year Annual P&amp;L'!F$2)</f>
        <v>0</v>
      </c>
      <c r="F45" s="71">
        <f>SUMIFS('5-Year Monthly P&amp;L'!42:42,'5-Year Monthly P&amp;L'!$2:$2,"&gt;="&amp;'5-Year Annual P&amp;L'!F$2,'5-Year Monthly P&amp;L'!$2:$2,"&lt;"&amp;'5-Year Annual P&amp;L'!G$2)</f>
        <v>0</v>
      </c>
      <c r="G45" s="72">
        <f>SUMIFS('5-Year Monthly P&amp;L'!42:42,'5-Year Monthly P&amp;L'!$2:$2,"&gt;="&amp;'5-Year Annual P&amp;L'!G$2,'5-Year Monthly P&amp;L'!$2:$2,"&lt;"&amp;'5-Year Annual P&amp;L'!H$2)</f>
        <v>0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69"/>
      <c r="BN45" s="69"/>
      <c r="BO45" s="69"/>
      <c r="BP45" s="69"/>
      <c r="BQ45" s="69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B45" s="69"/>
      <c r="CC45" s="69"/>
      <c r="CD45" s="69"/>
      <c r="CE45" s="69"/>
      <c r="CF45" s="69"/>
      <c r="CG45" s="69"/>
      <c r="CH45" s="69"/>
      <c r="CI45" s="69"/>
      <c r="CJ45" s="69"/>
      <c r="CK45" s="69"/>
      <c r="CL45" s="69"/>
      <c r="CM45" s="69"/>
      <c r="CN45" s="69"/>
      <c r="CO45" s="69"/>
      <c r="CP45" s="69"/>
      <c r="CQ45" s="69"/>
      <c r="CR45" s="69"/>
      <c r="CS45" s="69"/>
      <c r="CT45" s="69"/>
      <c r="CU45" s="69"/>
      <c r="CV45" s="69"/>
      <c r="CW45" s="69"/>
      <c r="CX45" s="69"/>
      <c r="CY45" s="69"/>
      <c r="CZ45" s="69"/>
      <c r="DA45" s="69"/>
      <c r="DB45" s="69"/>
      <c r="DC45" s="69"/>
      <c r="DD45" s="69"/>
      <c r="DE45" s="69"/>
      <c r="DF45" s="69"/>
      <c r="DG45" s="69"/>
      <c r="DH45" s="69"/>
      <c r="DI45" s="69"/>
      <c r="DJ45" s="69"/>
      <c r="DK45" s="69"/>
      <c r="DL45" s="69"/>
      <c r="DM45" s="69"/>
      <c r="DN45" s="69"/>
      <c r="DO45" s="69"/>
      <c r="DP45" s="69"/>
      <c r="DQ45" s="69"/>
      <c r="DR45" s="69"/>
      <c r="DS45" s="69"/>
      <c r="DT45" s="69"/>
      <c r="DU45" s="69"/>
      <c r="DV45" s="69"/>
      <c r="DW45" s="69"/>
      <c r="DX45" s="69"/>
      <c r="DY45" s="69"/>
      <c r="DZ45" s="69"/>
      <c r="EA45" s="69"/>
      <c r="EB45" s="69"/>
      <c r="EC45" s="69"/>
      <c r="ED45" s="69"/>
      <c r="EE45" s="69"/>
      <c r="EF45" s="69"/>
      <c r="EG45" s="69"/>
      <c r="EH45" s="69"/>
      <c r="EI45" s="69"/>
      <c r="EJ45" s="69"/>
      <c r="EK45" s="69"/>
      <c r="EL45" s="69"/>
      <c r="EM45" s="69"/>
      <c r="EN45" s="69"/>
      <c r="EO45" s="69"/>
      <c r="EP45" s="69"/>
      <c r="EQ45" s="69"/>
      <c r="ER45" s="69"/>
      <c r="ES45" s="69"/>
      <c r="ET45" s="69"/>
      <c r="EU45" s="69"/>
    </row>
    <row r="46" spans="1:151" x14ac:dyDescent="0.2">
      <c r="B46" s="74" t="s">
        <v>2</v>
      </c>
      <c r="C46" s="75">
        <f>C43+C44-C45</f>
        <v>0</v>
      </c>
      <c r="D46" s="75">
        <f>D43+D44-D45</f>
        <v>0</v>
      </c>
      <c r="E46" s="75">
        <f>E43+E44-E45</f>
        <v>0</v>
      </c>
      <c r="F46" s="75">
        <f>F43+F44-F45</f>
        <v>0</v>
      </c>
      <c r="G46" s="76">
        <f>G43+G44-G45</f>
        <v>0</v>
      </c>
      <c r="H46" s="11"/>
    </row>
    <row r="47" spans="1:151" s="11" customFormat="1" x14ac:dyDescent="0.2">
      <c r="B47" s="235" t="s">
        <v>115</v>
      </c>
      <c r="C47" s="236"/>
      <c r="D47" s="237" t="e">
        <f>(D46-C46)/C46</f>
        <v>#DIV/0!</v>
      </c>
      <c r="E47" s="237" t="e">
        <f>(E46-D46)/D46</f>
        <v>#DIV/0!</v>
      </c>
      <c r="F47" s="237" t="e">
        <f>(F46-E46)/E46</f>
        <v>#DIV/0!</v>
      </c>
      <c r="G47" s="238" t="e">
        <f>(G46-F46)/F46</f>
        <v>#DIV/0!</v>
      </c>
    </row>
    <row r="48" spans="1:151" x14ac:dyDescent="0.2">
      <c r="B48" s="101" t="s">
        <v>65</v>
      </c>
      <c r="C48" s="96"/>
      <c r="D48" s="96"/>
      <c r="E48" s="96"/>
      <c r="F48" s="96"/>
      <c r="G48" s="97"/>
      <c r="H48" s="11"/>
    </row>
    <row r="49" spans="1:151" x14ac:dyDescent="0.2">
      <c r="B49" s="83" t="s">
        <v>9</v>
      </c>
      <c r="C49" s="84">
        <f>HLOOKUP('User Assumptions'!C4,'5-Year Monthly P&amp;L'!2:46,45,FALSE)</f>
        <v>0</v>
      </c>
      <c r="D49" s="84">
        <f>C52</f>
        <v>0</v>
      </c>
      <c r="E49" s="84">
        <f>D52</f>
        <v>0</v>
      </c>
      <c r="F49" s="84">
        <f>E52</f>
        <v>0</v>
      </c>
      <c r="G49" s="85">
        <f>F52</f>
        <v>0</v>
      </c>
      <c r="H49" s="11"/>
    </row>
    <row r="50" spans="1:151" x14ac:dyDescent="0.2">
      <c r="B50" s="68" t="s">
        <v>10</v>
      </c>
      <c r="C50" s="87">
        <f>SUMIFS('5-Year Monthly P&amp;L'!47:47,'5-Year Monthly P&amp;L'!$2:$2,"&gt;="&amp;'5-Year Annual P&amp;L'!C$2,'5-Year Monthly P&amp;L'!$2:$2,"&lt;"&amp;'5-Year Annual P&amp;L'!D$2)</f>
        <v>0</v>
      </c>
      <c r="D50" s="87">
        <f>SUMIFS('5-Year Monthly P&amp;L'!47:47,'5-Year Monthly P&amp;L'!$2:$2,"&gt;="&amp;'5-Year Annual P&amp;L'!D$2,'5-Year Monthly P&amp;L'!$2:$2,"&lt;"&amp;'5-Year Annual P&amp;L'!E$2)</f>
        <v>0</v>
      </c>
      <c r="E50" s="87">
        <f>SUMIFS('5-Year Monthly P&amp;L'!47:47,'5-Year Monthly P&amp;L'!$2:$2,"&gt;="&amp;'5-Year Annual P&amp;L'!E$2,'5-Year Monthly P&amp;L'!$2:$2,"&lt;"&amp;'5-Year Annual P&amp;L'!F$2)</f>
        <v>0</v>
      </c>
      <c r="F50" s="87">
        <f>SUMIFS('5-Year Monthly P&amp;L'!47:47,'5-Year Monthly P&amp;L'!$2:$2,"&gt;="&amp;'5-Year Annual P&amp;L'!F$2,'5-Year Monthly P&amp;L'!$2:$2,"&lt;"&amp;'5-Year Annual P&amp;L'!G$2)</f>
        <v>0</v>
      </c>
      <c r="G50" s="88">
        <f>SUMIFS('5-Year Monthly P&amp;L'!47:47,'5-Year Monthly P&amp;L'!$2:$2,"&gt;="&amp;'5-Year Annual P&amp;L'!G$2,'5-Year Monthly P&amp;L'!$2:$2,"&lt;"&amp;'5-Year Annual P&amp;L'!H$2)</f>
        <v>0</v>
      </c>
      <c r="H50" s="11"/>
    </row>
    <row r="51" spans="1:151" s="73" customFormat="1" x14ac:dyDescent="0.2">
      <c r="A51" s="69"/>
      <c r="B51" s="70" t="s">
        <v>11</v>
      </c>
      <c r="C51" s="90">
        <f>SUMIFS('5-Year Monthly P&amp;L'!48:48,'5-Year Monthly P&amp;L'!$2:$2,"&gt;="&amp;'5-Year Annual P&amp;L'!C$2,'5-Year Monthly P&amp;L'!$2:$2,"&lt;"&amp;'5-Year Annual P&amp;L'!D$2)</f>
        <v>0</v>
      </c>
      <c r="D51" s="90">
        <f>SUMIFS('5-Year Monthly P&amp;L'!48:48,'5-Year Monthly P&amp;L'!$2:$2,"&gt;="&amp;'5-Year Annual P&amp;L'!D$2,'5-Year Monthly P&amp;L'!$2:$2,"&lt;"&amp;'5-Year Annual P&amp;L'!E$2)</f>
        <v>0</v>
      </c>
      <c r="E51" s="90">
        <f>SUMIFS('5-Year Monthly P&amp;L'!48:48,'5-Year Monthly P&amp;L'!$2:$2,"&gt;="&amp;'5-Year Annual P&amp;L'!E$2,'5-Year Monthly P&amp;L'!$2:$2,"&lt;"&amp;'5-Year Annual P&amp;L'!F$2)</f>
        <v>0</v>
      </c>
      <c r="F51" s="90">
        <f>SUMIFS('5-Year Monthly P&amp;L'!48:48,'5-Year Monthly P&amp;L'!$2:$2,"&gt;="&amp;'5-Year Annual P&amp;L'!F$2,'5-Year Monthly P&amp;L'!$2:$2,"&lt;"&amp;'5-Year Annual P&amp;L'!G$2)</f>
        <v>0</v>
      </c>
      <c r="G51" s="91">
        <f>SUMIFS('5-Year Monthly P&amp;L'!48:48,'5-Year Monthly P&amp;L'!$2:$2,"&gt;="&amp;'5-Year Annual P&amp;L'!G$2,'5-Year Monthly P&amp;L'!$2:$2,"&lt;"&amp;'5-Year Annual P&amp;L'!H$2)</f>
        <v>0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69"/>
      <c r="CD51" s="69"/>
      <c r="CE51" s="69"/>
      <c r="CF51" s="69"/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  <c r="CU51" s="69"/>
      <c r="CV51" s="69"/>
      <c r="CW51" s="69"/>
      <c r="CX51" s="69"/>
      <c r="CY51" s="69"/>
      <c r="CZ51" s="69"/>
      <c r="DA51" s="69"/>
      <c r="DB51" s="69"/>
      <c r="DC51" s="69"/>
      <c r="DD51" s="69"/>
      <c r="DE51" s="69"/>
      <c r="DF51" s="69"/>
      <c r="DG51" s="69"/>
      <c r="DH51" s="69"/>
      <c r="DI51" s="69"/>
      <c r="DJ51" s="69"/>
      <c r="DK51" s="69"/>
      <c r="DL51" s="69"/>
      <c r="DM51" s="69"/>
      <c r="DN51" s="69"/>
      <c r="DO51" s="69"/>
      <c r="DP51" s="69"/>
      <c r="DQ51" s="69"/>
      <c r="DR51" s="69"/>
      <c r="DS51" s="69"/>
      <c r="DT51" s="69"/>
      <c r="DU51" s="69"/>
      <c r="DV51" s="69"/>
      <c r="DW51" s="69"/>
      <c r="DX51" s="69"/>
      <c r="DY51" s="69"/>
      <c r="DZ51" s="69"/>
      <c r="EA51" s="69"/>
      <c r="EB51" s="69"/>
      <c r="EC51" s="69"/>
      <c r="ED51" s="69"/>
      <c r="EE51" s="69"/>
      <c r="EF51" s="69"/>
      <c r="EG51" s="69"/>
      <c r="EH51" s="69"/>
      <c r="EI51" s="69"/>
      <c r="EJ51" s="69"/>
      <c r="EK51" s="69"/>
      <c r="EL51" s="69"/>
      <c r="EM51" s="69"/>
      <c r="EN51" s="69"/>
      <c r="EO51" s="69"/>
      <c r="EP51" s="69"/>
      <c r="EQ51" s="69"/>
      <c r="ER51" s="69"/>
      <c r="ES51" s="69"/>
      <c r="ET51" s="69"/>
      <c r="EU51" s="69"/>
    </row>
    <row r="52" spans="1:151" x14ac:dyDescent="0.2">
      <c r="B52" s="74" t="s">
        <v>81</v>
      </c>
      <c r="C52" s="251">
        <f>C49+C50-C51</f>
        <v>0</v>
      </c>
      <c r="D52" s="251">
        <f>D49+D50-D51</f>
        <v>0</v>
      </c>
      <c r="E52" s="251">
        <f>E49+E50-E51</f>
        <v>0</v>
      </c>
      <c r="F52" s="251">
        <f>F49+F50-F51</f>
        <v>0</v>
      </c>
      <c r="G52" s="249">
        <f>G49+G50-G51</f>
        <v>0</v>
      </c>
      <c r="H52" s="11"/>
    </row>
    <row r="53" spans="1:151" s="11" customFormat="1" x14ac:dyDescent="0.2">
      <c r="B53" s="245" t="s">
        <v>124</v>
      </c>
      <c r="C53" s="248">
        <f>SUMIFS('5-Year Monthly P&amp;L'!49:49,'5-Year Monthly P&amp;L'!$2:$2,"&gt;="&amp;'5-Year Annual P&amp;L'!C$2,'5-Year Monthly P&amp;L'!$2:$2,"&lt;"&amp;'5-Year Annual P&amp;L'!D$2)</f>
        <v>0</v>
      </c>
      <c r="D53" s="248">
        <f>SUMIFS('5-Year Monthly P&amp;L'!49:49,'5-Year Monthly P&amp;L'!$2:$2,"&gt;="&amp;'5-Year Annual P&amp;L'!D$2,'5-Year Monthly P&amp;L'!$2:$2,"&lt;"&amp;'5-Year Annual P&amp;L'!E$2)</f>
        <v>0</v>
      </c>
      <c r="E53" s="248">
        <f>SUMIFS('5-Year Monthly P&amp;L'!49:49,'5-Year Monthly P&amp;L'!$2:$2,"&gt;="&amp;'5-Year Annual P&amp;L'!E$2,'5-Year Monthly P&amp;L'!$2:$2,"&lt;"&amp;'5-Year Annual P&amp;L'!F$2)</f>
        <v>0</v>
      </c>
      <c r="F53" s="248">
        <f>SUMIFS('5-Year Monthly P&amp;L'!49:49,'5-Year Monthly P&amp;L'!$2:$2,"&gt;="&amp;'5-Year Annual P&amp;L'!F$2,'5-Year Monthly P&amp;L'!$2:$2,"&lt;"&amp;'5-Year Annual P&amp;L'!G$2)</f>
        <v>0</v>
      </c>
      <c r="G53" s="247">
        <f>SUMIFS('5-Year Monthly P&amp;L'!49:49,'5-Year Monthly P&amp;L'!$2:$2,"&gt;="&amp;'5-Year Annual P&amp;L'!G$2,'5-Year Monthly P&amp;L'!$2:$2,"&lt;"&amp;'5-Year Annual P&amp;L'!H$2)</f>
        <v>0</v>
      </c>
    </row>
    <row r="54" spans="1:151" s="11" customFormat="1" x14ac:dyDescent="0.2">
      <c r="B54" s="235"/>
      <c r="C54" s="236"/>
      <c r="D54" s="237"/>
      <c r="E54" s="237"/>
      <c r="F54" s="237"/>
      <c r="G54" s="250"/>
    </row>
    <row r="55" spans="1:151" x14ac:dyDescent="0.2">
      <c r="B55" s="95" t="s">
        <v>66</v>
      </c>
      <c r="C55" s="96"/>
      <c r="D55" s="96"/>
      <c r="E55" s="96"/>
      <c r="F55" s="96"/>
      <c r="G55" s="97"/>
      <c r="H55" s="11"/>
    </row>
    <row r="56" spans="1:151" x14ac:dyDescent="0.2">
      <c r="B56" s="68" t="s">
        <v>1</v>
      </c>
      <c r="C56" s="65">
        <f>C43+C30+C17+C4</f>
        <v>2625</v>
      </c>
      <c r="D56" s="65">
        <f>D43+D30+D17+D4</f>
        <v>4720</v>
      </c>
      <c r="E56" s="65">
        <f>E43+E30+E17+E4</f>
        <v>10541</v>
      </c>
      <c r="F56" s="65">
        <f>F43+F30+F17+F4</f>
        <v>31677</v>
      </c>
      <c r="G56" s="66">
        <f>G43+G30+G17+G4</f>
        <v>56553</v>
      </c>
      <c r="H56" s="11"/>
    </row>
    <row r="57" spans="1:151" x14ac:dyDescent="0.2">
      <c r="B57" s="68" t="s">
        <v>0</v>
      </c>
      <c r="C57" s="65">
        <f>SUMIFS('5-Year Monthly P&amp;L'!53:53,'5-Year Monthly P&amp;L'!$2:$2,"&gt;="&amp;'5-Year Annual P&amp;L'!C$2,'5-Year Monthly P&amp;L'!$2:$2,"&lt;"&amp;'5-Year Annual P&amp;L'!D$2)</f>
        <v>3219</v>
      </c>
      <c r="D57" s="65">
        <f>SUMIFS('5-Year Monthly P&amp;L'!53:53,'5-Year Monthly P&amp;L'!$2:$2,"&gt;="&amp;'5-Year Annual P&amp;L'!D$2,'5-Year Monthly P&amp;L'!$2:$2,"&lt;"&amp;'5-Year Annual P&amp;L'!E$2)</f>
        <v>8731</v>
      </c>
      <c r="E57" s="65">
        <f>SUMIFS('5-Year Monthly P&amp;L'!53:53,'5-Year Monthly P&amp;L'!$2:$2,"&gt;="&amp;'5-Year Annual P&amp;L'!E$2,'5-Year Monthly P&amp;L'!$2:$2,"&lt;"&amp;'5-Year Annual P&amp;L'!F$2)</f>
        <v>36013</v>
      </c>
      <c r="F57" s="65">
        <f>SUMIFS('5-Year Monthly P&amp;L'!53:53,'5-Year Monthly P&amp;L'!$2:$2,"&gt;="&amp;'5-Year Annual P&amp;L'!F$2,'5-Year Monthly P&amp;L'!$2:$2,"&lt;"&amp;'5-Year Annual P&amp;L'!G$2)</f>
        <v>50538</v>
      </c>
      <c r="G57" s="66">
        <f>SUMIFS('5-Year Monthly P&amp;L'!53:53,'5-Year Monthly P&amp;L'!$2:$2,"&gt;="&amp;'5-Year Annual P&amp;L'!G$2,'5-Year Monthly P&amp;L'!$2:$2,"&lt;"&amp;'5-Year Annual P&amp;L'!H$2)</f>
        <v>106277</v>
      </c>
      <c r="H57" s="11"/>
    </row>
    <row r="58" spans="1:151" s="73" customFormat="1" x14ac:dyDescent="0.2">
      <c r="A58" s="69"/>
      <c r="B58" s="70" t="s">
        <v>77</v>
      </c>
      <c r="C58" s="71">
        <f>SUMIFS('5-Year Monthly P&amp;L'!54:54,'5-Year Monthly P&amp;L'!$2:$2,"&gt;="&amp;'5-Year Annual P&amp;L'!C$2,'5-Year Monthly P&amp;L'!$2:$2,"&lt;"&amp;'5-Year Annual P&amp;L'!D$2)</f>
        <v>1124</v>
      </c>
      <c r="D58" s="71">
        <f>SUMIFS('5-Year Monthly P&amp;L'!54:54,'5-Year Monthly P&amp;L'!$2:$2,"&gt;="&amp;'5-Year Annual P&amp;L'!D$2,'5-Year Monthly P&amp;L'!$2:$2,"&lt;"&amp;'5-Year Annual P&amp;L'!E$2)</f>
        <v>2910</v>
      </c>
      <c r="E58" s="71">
        <f>SUMIFS('5-Year Monthly P&amp;L'!54:54,'5-Year Monthly P&amp;L'!$2:$2,"&gt;="&amp;'5-Year Annual P&amp;L'!E$2,'5-Year Monthly P&amp;L'!$2:$2,"&lt;"&amp;'5-Year Annual P&amp;L'!F$2)</f>
        <v>14877</v>
      </c>
      <c r="F58" s="71">
        <f>SUMIFS('5-Year Monthly P&amp;L'!54:54,'5-Year Monthly P&amp;L'!$2:$2,"&gt;="&amp;'5-Year Annual P&amp;L'!F$2,'5-Year Monthly P&amp;L'!$2:$2,"&lt;"&amp;'5-Year Annual P&amp;L'!G$2)</f>
        <v>25662</v>
      </c>
      <c r="G58" s="72">
        <f>SUMIFS('5-Year Monthly P&amp;L'!54:54,'5-Year Monthly P&amp;L'!$2:$2,"&gt;="&amp;'5-Year Annual P&amp;L'!G$2,'5-Year Monthly P&amp;L'!$2:$2,"&lt;"&amp;'5-Year Annual P&amp;L'!H$2)</f>
        <v>32692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69"/>
      <c r="BX58" s="69"/>
      <c r="BY58" s="69"/>
      <c r="BZ58" s="69"/>
      <c r="CA58" s="69"/>
      <c r="CB58" s="69"/>
      <c r="CC58" s="69"/>
      <c r="CD58" s="69"/>
      <c r="CE58" s="69"/>
      <c r="CF58" s="69"/>
      <c r="CG58" s="69"/>
      <c r="CH58" s="69"/>
      <c r="CI58" s="69"/>
      <c r="CJ58" s="69"/>
      <c r="CK58" s="69"/>
      <c r="CL58" s="69"/>
      <c r="CM58" s="69"/>
      <c r="CN58" s="69"/>
      <c r="CO58" s="69"/>
      <c r="CP58" s="69"/>
      <c r="CQ58" s="69"/>
      <c r="CR58" s="69"/>
      <c r="CS58" s="69"/>
      <c r="CT58" s="69"/>
      <c r="CU58" s="69"/>
      <c r="CV58" s="69"/>
      <c r="CW58" s="69"/>
      <c r="CX58" s="69"/>
      <c r="CY58" s="69"/>
      <c r="CZ58" s="69"/>
      <c r="DA58" s="69"/>
      <c r="DB58" s="69"/>
      <c r="DC58" s="69"/>
      <c r="DD58" s="69"/>
      <c r="DE58" s="69"/>
      <c r="DF58" s="69"/>
      <c r="DG58" s="69"/>
      <c r="DH58" s="69"/>
      <c r="DI58" s="69"/>
      <c r="DJ58" s="69"/>
      <c r="DK58" s="69"/>
      <c r="DL58" s="69"/>
      <c r="DM58" s="69"/>
      <c r="DN58" s="69"/>
      <c r="DO58" s="69"/>
      <c r="DP58" s="69"/>
      <c r="DQ58" s="69"/>
      <c r="DR58" s="69"/>
      <c r="DS58" s="69"/>
      <c r="DT58" s="69"/>
      <c r="DU58" s="69"/>
      <c r="DV58" s="69"/>
      <c r="DW58" s="69"/>
      <c r="DX58" s="69"/>
      <c r="DY58" s="69"/>
      <c r="DZ58" s="69"/>
      <c r="EA58" s="69"/>
      <c r="EB58" s="69"/>
      <c r="EC58" s="69"/>
      <c r="ED58" s="69"/>
      <c r="EE58" s="69"/>
      <c r="EF58" s="69"/>
      <c r="EG58" s="69"/>
      <c r="EH58" s="69"/>
      <c r="EI58" s="69"/>
      <c r="EJ58" s="69"/>
      <c r="EK58" s="69"/>
      <c r="EL58" s="69"/>
      <c r="EM58" s="69"/>
      <c r="EN58" s="69"/>
      <c r="EO58" s="69"/>
      <c r="EP58" s="69"/>
      <c r="EQ58" s="69"/>
      <c r="ER58" s="69"/>
      <c r="ES58" s="69"/>
      <c r="ET58" s="69"/>
      <c r="EU58" s="69"/>
    </row>
    <row r="59" spans="1:151" x14ac:dyDescent="0.2">
      <c r="B59" s="74" t="s">
        <v>2</v>
      </c>
      <c r="C59" s="75">
        <f>C56+C57-C58</f>
        <v>4720</v>
      </c>
      <c r="D59" s="75">
        <f>D56+D57-D58</f>
        <v>10541</v>
      </c>
      <c r="E59" s="75">
        <f>E56+E57-E58</f>
        <v>31677</v>
      </c>
      <c r="F59" s="75">
        <f>F56+F57-F58</f>
        <v>56553</v>
      </c>
      <c r="G59" s="76">
        <f>G56+G57-G58</f>
        <v>130138</v>
      </c>
      <c r="H59" s="11"/>
    </row>
    <row r="60" spans="1:151" s="11" customFormat="1" x14ac:dyDescent="0.2">
      <c r="B60" s="235" t="s">
        <v>115</v>
      </c>
      <c r="C60" s="236"/>
      <c r="D60" s="237">
        <f>(D59-C59)/C59</f>
        <v>1.2332627118644068</v>
      </c>
      <c r="E60" s="237">
        <f>(E59-D59)/D59</f>
        <v>2.0051228536192012</v>
      </c>
      <c r="F60" s="237">
        <f>(F59-E59)/E59</f>
        <v>0.78530163841272849</v>
      </c>
      <c r="G60" s="238">
        <f>(G59-F59)/F59</f>
        <v>1.3011688150938059</v>
      </c>
    </row>
    <row r="61" spans="1:151" x14ac:dyDescent="0.2">
      <c r="B61" s="101" t="s">
        <v>67</v>
      </c>
      <c r="C61" s="96"/>
      <c r="D61" s="96"/>
      <c r="E61" s="96"/>
      <c r="F61" s="96"/>
      <c r="G61" s="97"/>
      <c r="H61" s="11"/>
    </row>
    <row r="62" spans="1:151" x14ac:dyDescent="0.2">
      <c r="B62" s="83" t="s">
        <v>9</v>
      </c>
      <c r="C62" s="102">
        <f>C49+C36+C23+C10</f>
        <v>256640</v>
      </c>
      <c r="D62" s="84">
        <f>C65</f>
        <v>340440</v>
      </c>
      <c r="E62" s="84">
        <f>D65</f>
        <v>573280</v>
      </c>
      <c r="F62" s="84">
        <f>E65</f>
        <v>1849880</v>
      </c>
      <c r="G62" s="85">
        <f>F65</f>
        <v>3334950</v>
      </c>
      <c r="H62" s="11"/>
    </row>
    <row r="63" spans="1:151" x14ac:dyDescent="0.2">
      <c r="B63" s="68" t="s">
        <v>10</v>
      </c>
      <c r="C63" s="87">
        <f>SUMIFS('5-Year Monthly P&amp;L'!59:59,'5-Year Monthly P&amp;L'!$2:$2,"&gt;="&amp;'5-Year Annual P&amp;L'!C$2,'5-Year Monthly P&amp;L'!$2:$2,"&lt;"&amp;'5-Year Annual P&amp;L'!D$2)</f>
        <v>128760</v>
      </c>
      <c r="D63" s="87">
        <f>SUMIFS('5-Year Monthly P&amp;L'!59:59,'5-Year Monthly P&amp;L'!$2:$2,"&gt;="&amp;'5-Year Annual P&amp;L'!D$2,'5-Year Monthly P&amp;L'!$2:$2,"&lt;"&amp;'5-Year Annual P&amp;L'!E$2)</f>
        <v>349240</v>
      </c>
      <c r="E63" s="87">
        <f>SUMIFS('5-Year Monthly P&amp;L'!59:59,'5-Year Monthly P&amp;L'!$2:$2,"&gt;="&amp;'5-Year Annual P&amp;L'!E$2,'5-Year Monthly P&amp;L'!$2:$2,"&lt;"&amp;'5-Year Annual P&amp;L'!F$2)</f>
        <v>2117460</v>
      </c>
      <c r="F63" s="87">
        <f>SUMIFS('5-Year Monthly P&amp;L'!59:59,'5-Year Monthly P&amp;L'!$2:$2,"&gt;="&amp;'5-Year Annual P&amp;L'!F$2,'5-Year Monthly P&amp;L'!$2:$2,"&lt;"&amp;'5-Year Annual P&amp;L'!G$2)</f>
        <v>3037100</v>
      </c>
      <c r="G63" s="88">
        <f>SUMIFS('5-Year Monthly P&amp;L'!59:59,'5-Year Monthly P&amp;L'!$2:$2,"&gt;="&amp;'5-Year Annual P&amp;L'!G$2,'5-Year Monthly P&amp;L'!$2:$2,"&lt;"&amp;'5-Year Annual P&amp;L'!H$2)</f>
        <v>6232200</v>
      </c>
      <c r="H63" s="11"/>
    </row>
    <row r="64" spans="1:151" x14ac:dyDescent="0.2">
      <c r="B64" s="70" t="s">
        <v>11</v>
      </c>
      <c r="C64" s="90">
        <f>SUMIFS('5-Year Monthly P&amp;L'!60:60,'5-Year Monthly P&amp;L'!$2:$2,"&gt;="&amp;'5-Year Annual P&amp;L'!C$2,'5-Year Monthly P&amp;L'!$2:$2,"&lt;"&amp;'5-Year Annual P&amp;L'!D$2)</f>
        <v>44960</v>
      </c>
      <c r="D64" s="90">
        <f>SUMIFS('5-Year Monthly P&amp;L'!60:60,'5-Year Monthly P&amp;L'!$2:$2,"&gt;="&amp;'5-Year Annual P&amp;L'!D$2,'5-Year Monthly P&amp;L'!$2:$2,"&lt;"&amp;'5-Year Annual P&amp;L'!E$2)</f>
        <v>116400</v>
      </c>
      <c r="E64" s="90">
        <f>SUMIFS('5-Year Monthly P&amp;L'!60:60,'5-Year Monthly P&amp;L'!$2:$2,"&gt;="&amp;'5-Year Annual P&amp;L'!E$2,'5-Year Monthly P&amp;L'!$2:$2,"&lt;"&amp;'5-Year Annual P&amp;L'!F$2)</f>
        <v>840860</v>
      </c>
      <c r="F64" s="90">
        <f>SUMIFS('5-Year Monthly P&amp;L'!60:60,'5-Year Monthly P&amp;L'!$2:$2,"&gt;="&amp;'5-Year Annual P&amp;L'!F$2,'5-Year Monthly P&amp;L'!$2:$2,"&lt;"&amp;'5-Year Annual P&amp;L'!G$2)</f>
        <v>1552030</v>
      </c>
      <c r="G64" s="91">
        <f>SUMIFS('5-Year Monthly P&amp;L'!60:60,'5-Year Monthly P&amp;L'!$2:$2,"&gt;="&amp;'5-Year Annual P&amp;L'!G$2,'5-Year Monthly P&amp;L'!$2:$2,"&lt;"&amp;'5-Year Annual P&amp;L'!H$2)</f>
        <v>1938280</v>
      </c>
      <c r="H64" s="11"/>
    </row>
    <row r="65" spans="2:9" x14ac:dyDescent="0.2">
      <c r="B65" s="103" t="s">
        <v>12</v>
      </c>
      <c r="C65" s="92">
        <f>C62+C63-C64</f>
        <v>340440</v>
      </c>
      <c r="D65" s="92">
        <f>D62+D63-D64</f>
        <v>573280</v>
      </c>
      <c r="E65" s="92">
        <f>E62+E63-E64</f>
        <v>1849880</v>
      </c>
      <c r="F65" s="92">
        <f>F62+F63-F64</f>
        <v>3334950</v>
      </c>
      <c r="G65" s="93">
        <f>G62+G63-G64</f>
        <v>7628870</v>
      </c>
      <c r="H65" s="11"/>
    </row>
    <row r="66" spans="2:9" s="11" customFormat="1" x14ac:dyDescent="0.2">
      <c r="B66" s="245" t="s">
        <v>131</v>
      </c>
      <c r="C66" s="248">
        <f>SUMIFS('5-Year Monthly P&amp;L'!61:61,'5-Year Monthly P&amp;L'!$2:$2,"&gt;="&amp;'5-Year Annual P&amp;L'!C$2,'5-Year Monthly P&amp;L'!$2:$2,"&lt;"&amp;'5-Year Annual P&amp;L'!D$2)</f>
        <v>726800</v>
      </c>
      <c r="D66" s="248">
        <f>SUMIFS('5-Year Monthly P&amp;L'!61:61,'5-Year Monthly P&amp;L'!$2:$2,"&gt;="&amp;'5-Year Annual P&amp;L'!D$2,'5-Year Monthly P&amp;L'!$2:$2,"&lt;"&amp;'5-Year Annual P&amp;L'!E$2)</f>
        <v>2560000</v>
      </c>
      <c r="E66" s="248">
        <f>SUMIFS('5-Year Monthly P&amp;L'!61:61,'5-Year Monthly P&amp;L'!$2:$2,"&gt;="&amp;'5-Year Annual P&amp;L'!E$2,'5-Year Monthly P&amp;L'!$2:$2,"&lt;"&amp;'5-Year Annual P&amp;L'!F$2)</f>
        <v>10843840</v>
      </c>
      <c r="F66" s="248">
        <f>SUMIFS('5-Year Monthly P&amp;L'!61:61,'5-Year Monthly P&amp;L'!$2:$2,"&gt;="&amp;'5-Year Annual P&amp;L'!F$2,'5-Year Monthly P&amp;L'!$2:$2,"&lt;"&amp;'5-Year Annual P&amp;L'!G$2)</f>
        <v>28225390</v>
      </c>
      <c r="G66" s="247">
        <f>SUMIFS('5-Year Monthly P&amp;L'!61:61,'5-Year Monthly P&amp;L'!$2:$2,"&gt;="&amp;'5-Year Annual P&amp;L'!G$2,'5-Year Monthly P&amp;L'!$2:$2,"&lt;"&amp;'5-Year Annual P&amp;L'!H$2)</f>
        <v>61693530</v>
      </c>
      <c r="I66" s="104"/>
    </row>
    <row r="67" spans="2:9" s="11" customFormat="1" x14ac:dyDescent="0.2">
      <c r="B67" s="235"/>
      <c r="C67" s="236"/>
      <c r="D67" s="237"/>
      <c r="E67" s="237"/>
      <c r="F67" s="237"/>
      <c r="G67" s="239"/>
    </row>
    <row r="68" spans="2:9" s="11" customFormat="1" x14ac:dyDescent="0.2">
      <c r="B68" s="79" t="s">
        <v>103</v>
      </c>
      <c r="C68" s="104">
        <f>SUMIFS('5-Year Monthly P&amp;L'!68:68,'5-Year Monthly P&amp;L'!2:2,"&gt;="&amp;'5-Year Annual P&amp;L'!C2,'5-Year Monthly P&amp;L'!2:2,"&lt;"&amp;'5-Year Annual P&amp;L'!D2)</f>
        <v>0</v>
      </c>
      <c r="D68" s="104">
        <f>SUMIFS('5-Year Monthly P&amp;L'!68:68,'5-Year Monthly P&amp;L'!2:2,"&gt;="&amp;'5-Year Annual P&amp;L'!D2,'5-Year Monthly P&amp;L'!2:2,"&lt;"&amp;'5-Year Annual P&amp;L'!E2)</f>
        <v>0</v>
      </c>
      <c r="E68" s="104">
        <f>SUMIFS('5-Year Monthly P&amp;L'!68:68,'5-Year Monthly P&amp;L'!2:2,"&gt;="&amp;'5-Year Annual P&amp;L'!E2,'5-Year Monthly P&amp;L'!2:2,"&lt;"&amp;'5-Year Annual P&amp;L'!F2)</f>
        <v>0</v>
      </c>
      <c r="F68" s="104">
        <f>SUMIFS('5-Year Monthly P&amp;L'!68:68,'5-Year Monthly P&amp;L'!2:2,"&gt;="&amp;'5-Year Annual P&amp;L'!F2,'5-Year Monthly P&amp;L'!2:2,"&lt;"&amp;'5-Year Annual P&amp;L'!G2)</f>
        <v>0</v>
      </c>
      <c r="G68" s="105">
        <f>SUMIFS('5-Year Monthly P&amp;L'!68:68,'5-Year Monthly P&amp;L'!2:2,"&gt;="&amp;'5-Year Annual P&amp;L'!G2,'5-Year Monthly P&amp;L'!2:2,"&lt;"&amp;'5-Year Annual P&amp;L'!H2)</f>
        <v>0</v>
      </c>
    </row>
    <row r="69" spans="2:9" s="11" customFormat="1" x14ac:dyDescent="0.2">
      <c r="B69" s="79"/>
      <c r="G69" s="80"/>
    </row>
    <row r="70" spans="2:9" s="11" customFormat="1" ht="16" thickBot="1" x14ac:dyDescent="0.25">
      <c r="B70" s="106" t="s">
        <v>71</v>
      </c>
      <c r="C70" s="107">
        <f>SUMIFS('5-Year Monthly P&amp;L'!61:61,'5-Year Monthly P&amp;L'!$2:$2,"&gt;="&amp;'5-Year Annual P&amp;L'!C$2,'5-Year Monthly P&amp;L'!$2:$2,"&lt;"&amp;'5-Year Annual P&amp;L'!D$2)+C68</f>
        <v>726800</v>
      </c>
      <c r="D70" s="107">
        <f>SUMIFS('5-Year Monthly P&amp;L'!61:61,'5-Year Monthly P&amp;L'!$2:$2,"&gt;="&amp;'5-Year Annual P&amp;L'!D$2,'5-Year Monthly P&amp;L'!$2:$2,"&lt;"&amp;'5-Year Annual P&amp;L'!E$2)+D68</f>
        <v>2560000</v>
      </c>
      <c r="E70" s="107">
        <f>SUMIFS('5-Year Monthly P&amp;L'!61:61,'5-Year Monthly P&amp;L'!$2:$2,"&gt;="&amp;'5-Year Annual P&amp;L'!E$2,'5-Year Monthly P&amp;L'!$2:$2,"&lt;"&amp;'5-Year Annual P&amp;L'!F$2)+E68</f>
        <v>10843840</v>
      </c>
      <c r="F70" s="107">
        <f>SUMIFS('5-Year Monthly P&amp;L'!61:61,'5-Year Monthly P&amp;L'!$2:$2,"&gt;="&amp;'5-Year Annual P&amp;L'!F$2,'5-Year Monthly P&amp;L'!$2:$2,"&lt;"&amp;'5-Year Annual P&amp;L'!G$2)+F68</f>
        <v>28225390</v>
      </c>
      <c r="G70" s="108">
        <f>SUMIFS('5-Year Monthly P&amp;L'!61:61,'5-Year Monthly P&amp;L'!$2:$2,"&gt;="&amp;'5-Year Annual P&amp;L'!G$2,'5-Year Monthly P&amp;L'!$2:$2,"&lt;"&amp;'5-Year Annual P&amp;L'!H$2)+G68</f>
        <v>61693530</v>
      </c>
      <c r="I70" s="104"/>
    </row>
    <row r="71" spans="2:9" s="11" customFormat="1" ht="16" thickTop="1" x14ac:dyDescent="0.2">
      <c r="B71" s="235" t="s">
        <v>115</v>
      </c>
      <c r="C71" s="236"/>
      <c r="D71" s="237">
        <f>(D70-C70)/C70</f>
        <v>2.5222894881673086</v>
      </c>
      <c r="E71" s="237">
        <f>(E70-D70)/D70</f>
        <v>3.2358750000000001</v>
      </c>
      <c r="F71" s="237">
        <f>(F70-E70)/E70</f>
        <v>1.6028962065098711</v>
      </c>
      <c r="G71" s="238">
        <f>(G70-F70)/F70</f>
        <v>1.1857458834049768</v>
      </c>
    </row>
    <row r="72" spans="2:9" x14ac:dyDescent="0.2">
      <c r="B72" s="109" t="s">
        <v>75</v>
      </c>
      <c r="C72" s="96">
        <f>C1</f>
        <v>1</v>
      </c>
      <c r="D72" s="96">
        <f>D1</f>
        <v>2</v>
      </c>
      <c r="E72" s="96">
        <f>E1</f>
        <v>3</v>
      </c>
      <c r="F72" s="96">
        <f>F1</f>
        <v>4</v>
      </c>
      <c r="G72" s="97">
        <f>G1</f>
        <v>5</v>
      </c>
      <c r="H72" s="11"/>
    </row>
    <row r="73" spans="2:9" x14ac:dyDescent="0.2">
      <c r="B73" s="68" t="s">
        <v>73</v>
      </c>
      <c r="C73" s="87">
        <f>SUMIFS('5-Year Monthly P&amp;L'!76:76,'5-Year Monthly P&amp;L'!$2:$2,"&gt;="&amp;'5-Year Annual P&amp;L'!C$2,'5-Year Monthly P&amp;L'!$2:$2,"&lt;"&amp;'5-Year Annual P&amp;L'!D$2)</f>
        <v>312899.00000000006</v>
      </c>
      <c r="D73" s="87">
        <f>SUMIFS('5-Year Monthly P&amp;L'!76:76,'5-Year Monthly P&amp;L'!$2:$2,"&gt;="&amp;'5-Year Annual P&amp;L'!D$2,'5-Year Monthly P&amp;L'!$2:$2,"&lt;"&amp;'5-Year Annual P&amp;L'!E$2)</f>
        <v>869139</v>
      </c>
      <c r="E73" s="87">
        <f>SUMIFS('5-Year Monthly P&amp;L'!76:76,'5-Year Monthly P&amp;L'!$2:$2,"&gt;="&amp;'5-Year Annual P&amp;L'!E$2,'5-Year Monthly P&amp;L'!$2:$2,"&lt;"&amp;'5-Year Annual P&amp;L'!F$2)</f>
        <v>2944361.9999999995</v>
      </c>
      <c r="F73" s="87">
        <f>SUMIFS('5-Year Monthly P&amp;L'!76:76,'5-Year Monthly P&amp;L'!$2:$2,"&gt;="&amp;'5-Year Annual P&amp;L'!F$2,'5-Year Monthly P&amp;L'!$2:$2,"&lt;"&amp;'5-Year Annual P&amp;L'!G$2)</f>
        <v>6844849</v>
      </c>
      <c r="G73" s="88">
        <f>SUMIFS('5-Year Monthly P&amp;L'!76:76,'5-Year Monthly P&amp;L'!$2:$2,"&gt;="&amp;'5-Year Annual P&amp;L'!G$2,'5-Year Monthly P&amp;L'!$2:$2,"&lt;"&amp;'5-Year Annual P&amp;L'!H$2)</f>
        <v>14519374.999999998</v>
      </c>
      <c r="H73" s="11"/>
    </row>
    <row r="74" spans="2:9" x14ac:dyDescent="0.2">
      <c r="B74" s="110" t="s">
        <v>72</v>
      </c>
      <c r="C74" s="111">
        <f>C73/C70</f>
        <v>0.43051596037424333</v>
      </c>
      <c r="D74" s="111">
        <f>D73/D70</f>
        <v>0.33950742187499999</v>
      </c>
      <c r="E74" s="111">
        <f>E73/E70</f>
        <v>0.27152392510402212</v>
      </c>
      <c r="F74" s="111">
        <f>F73/F70</f>
        <v>0.24250679972889658</v>
      </c>
      <c r="G74" s="112">
        <f>G73/G70</f>
        <v>0.23534680216872009</v>
      </c>
      <c r="H74" s="11"/>
    </row>
    <row r="75" spans="2:9" x14ac:dyDescent="0.2">
      <c r="B75" s="68" t="s">
        <v>76</v>
      </c>
      <c r="C75" s="102">
        <f>C70-C73</f>
        <v>413900.99999999994</v>
      </c>
      <c r="D75" s="102">
        <f>D70-D73</f>
        <v>1690861</v>
      </c>
      <c r="E75" s="102">
        <f>E70-E73</f>
        <v>7899478</v>
      </c>
      <c r="F75" s="102">
        <f>F70-F73</f>
        <v>21380541</v>
      </c>
      <c r="G75" s="113">
        <f>G70-G73</f>
        <v>47174155</v>
      </c>
      <c r="H75" s="11"/>
    </row>
    <row r="76" spans="2:9" x14ac:dyDescent="0.2">
      <c r="B76" s="110" t="s">
        <v>74</v>
      </c>
      <c r="C76" s="114">
        <f>1-C74</f>
        <v>0.56948403962575667</v>
      </c>
      <c r="D76" s="114">
        <f>1-D74</f>
        <v>0.66049257812499995</v>
      </c>
      <c r="E76" s="114">
        <f>1-E74</f>
        <v>0.72847607489597788</v>
      </c>
      <c r="F76" s="114">
        <f>1-F74</f>
        <v>0.75749320027110345</v>
      </c>
      <c r="G76" s="115">
        <f>1-G74</f>
        <v>0.76465319783127994</v>
      </c>
      <c r="H76" s="11"/>
    </row>
    <row r="77" spans="2:9" x14ac:dyDescent="0.2">
      <c r="B77" s="101" t="s">
        <v>20</v>
      </c>
      <c r="C77" s="96"/>
      <c r="D77" s="96"/>
      <c r="E77" s="96"/>
      <c r="F77" s="96"/>
      <c r="G77" s="97"/>
      <c r="H77" s="11"/>
    </row>
    <row r="78" spans="2:9" x14ac:dyDescent="0.2">
      <c r="B78" s="68" t="s">
        <v>16</v>
      </c>
      <c r="C78" s="87">
        <f>SUMIFS('5-Year Monthly P&amp;L'!79:79,'5-Year Monthly P&amp;L'!$2:$2,"&gt;="&amp;'5-Year Annual P&amp;L'!C$2,'5-Year Monthly P&amp;L'!$2:$2,"&lt;"&amp;'5-Year Annual P&amp;L'!D$2)</f>
        <v>678000</v>
      </c>
      <c r="D78" s="87">
        <f>SUMIFS('5-Year Monthly P&amp;L'!79:79,'5-Year Monthly P&amp;L'!$2:$2,"&gt;="&amp;'5-Year Annual P&amp;L'!D$2,'5-Year Monthly P&amp;L'!$2:$2,"&lt;"&amp;'5-Year Annual P&amp;L'!E$2)</f>
        <v>708000</v>
      </c>
      <c r="E78" s="87">
        <f>SUMIFS('5-Year Monthly P&amp;L'!79:79,'5-Year Monthly P&amp;L'!$2:$2,"&gt;="&amp;'5-Year Annual P&amp;L'!E$2,'5-Year Monthly P&amp;L'!$2:$2,"&lt;"&amp;'5-Year Annual P&amp;L'!F$2)</f>
        <v>780000</v>
      </c>
      <c r="F78" s="87">
        <f>SUMIFS('5-Year Monthly P&amp;L'!79:79,'5-Year Monthly P&amp;L'!$2:$2,"&gt;="&amp;'5-Year Annual P&amp;L'!F$2,'5-Year Monthly P&amp;L'!$2:$2,"&lt;"&amp;'5-Year Annual P&amp;L'!G$2)</f>
        <v>819000</v>
      </c>
      <c r="G78" s="88">
        <f>SUMIFS('5-Year Monthly P&amp;L'!79:79,'5-Year Monthly P&amp;L'!$2:$2,"&gt;="&amp;'5-Year Annual P&amp;L'!G$2,'5-Year Monthly P&amp;L'!$2:$2,"&lt;"&amp;'5-Year Annual P&amp;L'!H$2)</f>
        <v>859920</v>
      </c>
      <c r="H78" s="11"/>
    </row>
    <row r="79" spans="2:9" x14ac:dyDescent="0.2">
      <c r="B79" s="68" t="s">
        <v>17</v>
      </c>
      <c r="C79" s="87">
        <f>SUMIFS('5-Year Monthly P&amp;L'!80:80,'5-Year Monthly P&amp;L'!$2:$2,"&gt;="&amp;'5-Year Annual P&amp;L'!C$2,'5-Year Monthly P&amp;L'!$2:$2,"&lt;"&amp;'5-Year Annual P&amp;L'!D$2)</f>
        <v>0</v>
      </c>
      <c r="D79" s="87">
        <f>SUMIFS('5-Year Monthly P&amp;L'!80:80,'5-Year Monthly P&amp;L'!$2:$2,"&gt;="&amp;'5-Year Annual P&amp;L'!D$2,'5-Year Monthly P&amp;L'!$2:$2,"&lt;"&amp;'5-Year Annual P&amp;L'!E$2)</f>
        <v>0</v>
      </c>
      <c r="E79" s="87">
        <f>SUMIFS('5-Year Monthly P&amp;L'!80:80,'5-Year Monthly P&amp;L'!$2:$2,"&gt;="&amp;'5-Year Annual P&amp;L'!E$2,'5-Year Monthly P&amp;L'!$2:$2,"&lt;"&amp;'5-Year Annual P&amp;L'!F$2)</f>
        <v>0</v>
      </c>
      <c r="F79" s="87">
        <f>SUMIFS('5-Year Monthly P&amp;L'!80:80,'5-Year Monthly P&amp;L'!$2:$2,"&gt;="&amp;'5-Year Annual P&amp;L'!F$2,'5-Year Monthly P&amp;L'!$2:$2,"&lt;"&amp;'5-Year Annual P&amp;L'!G$2)</f>
        <v>0</v>
      </c>
      <c r="G79" s="88">
        <f>SUMIFS('5-Year Monthly P&amp;L'!80:80,'5-Year Monthly P&amp;L'!$2:$2,"&gt;="&amp;'5-Year Annual P&amp;L'!G$2,'5-Year Monthly P&amp;L'!$2:$2,"&lt;"&amp;'5-Year Annual P&amp;L'!H$2)</f>
        <v>0</v>
      </c>
      <c r="H79" s="11"/>
    </row>
    <row r="80" spans="2:9" x14ac:dyDescent="0.2">
      <c r="B80" s="68" t="s">
        <v>18</v>
      </c>
      <c r="C80" s="87">
        <f>SUMIFS('5-Year Monthly P&amp;L'!81:81,'5-Year Monthly P&amp;L'!$2:$2,"&gt;="&amp;'5-Year Annual P&amp;L'!C$2,'5-Year Monthly P&amp;L'!$2:$2,"&lt;"&amp;'5-Year Annual P&amp;L'!D$2)</f>
        <v>99116.431472527489</v>
      </c>
      <c r="D80" s="87">
        <f>SUMIFS('5-Year Monthly P&amp;L'!81:81,'5-Year Monthly P&amp;L'!$2:$2,"&gt;="&amp;'5-Year Annual P&amp;L'!D$2,'5-Year Monthly P&amp;L'!$2:$2,"&lt;"&amp;'5-Year Annual P&amp;L'!E$2)</f>
        <v>221353.03054065935</v>
      </c>
      <c r="E80" s="87">
        <f>SUMIFS('5-Year Monthly P&amp;L'!81:81,'5-Year Monthly P&amp;L'!$2:$2,"&gt;="&amp;'5-Year Annual P&amp;L'!E$2,'5-Year Monthly P&amp;L'!$2:$2,"&lt;"&amp;'5-Year Annual P&amp;L'!F$2)</f>
        <v>665193.05079560436</v>
      </c>
      <c r="F80" s="87">
        <f>SUMIFS('5-Year Monthly P&amp;L'!81:81,'5-Year Monthly P&amp;L'!$2:$2,"&gt;="&amp;'5-Year Annual P&amp;L'!F$2,'5-Year Monthly P&amp;L'!$2:$2,"&lt;"&amp;'5-Year Annual P&amp;L'!G$2)</f>
        <v>1187570.2434461538</v>
      </c>
      <c r="G80" s="88">
        <f>SUMIFS('5-Year Monthly P&amp;L'!81:81,'5-Year Monthly P&amp;L'!$2:$2,"&gt;="&amp;'5-Year Annual P&amp;L'!G$2,'5-Year Monthly P&amp;L'!$2:$2,"&lt;"&amp;'5-Year Annual P&amp;L'!H$2)</f>
        <v>2732799.6099516489</v>
      </c>
      <c r="H80" s="11"/>
    </row>
    <row r="81" spans="1:151" x14ac:dyDescent="0.2">
      <c r="B81" s="68" t="s">
        <v>19</v>
      </c>
      <c r="C81" s="87">
        <f>SUMIFS('5-Year Monthly P&amp;L'!82:82,'5-Year Monthly P&amp;L'!$2:$2,"&gt;="&amp;'5-Year Annual P&amp;L'!C$2,'5-Year Monthly P&amp;L'!$2:$2,"&lt;"&amp;'5-Year Annual P&amp;L'!D$2)</f>
        <v>191351.87999999998</v>
      </c>
      <c r="D81" s="87">
        <f>SUMIFS('5-Year Monthly P&amp;L'!82:82,'5-Year Monthly P&amp;L'!$2:$2,"&gt;="&amp;'5-Year Annual P&amp;L'!D$2,'5-Year Monthly P&amp;L'!$2:$2,"&lt;"&amp;'5-Year Annual P&amp;L'!E$2)</f>
        <v>765407.5199999999</v>
      </c>
      <c r="E81" s="87">
        <f>SUMIFS('5-Year Monthly P&amp;L'!82:82,'5-Year Monthly P&amp;L'!$2:$2,"&gt;="&amp;'5-Year Annual P&amp;L'!E$2,'5-Year Monthly P&amp;L'!$2:$2,"&lt;"&amp;'5-Year Annual P&amp;L'!F$2)</f>
        <v>1722166.9199999997</v>
      </c>
      <c r="F81" s="87">
        <f>SUMIFS('5-Year Monthly P&amp;L'!82:82,'5-Year Monthly P&amp;L'!$2:$2,"&gt;="&amp;'5-Year Annual P&amp;L'!F$2,'5-Year Monthly P&amp;L'!$2:$2,"&lt;"&amp;'5-Year Annual P&amp;L'!G$2)</f>
        <v>2615142.3599999994</v>
      </c>
      <c r="G81" s="88">
        <f>SUMIFS('5-Year Monthly P&amp;L'!82:82,'5-Year Monthly P&amp;L'!$2:$2,"&gt;="&amp;'5-Year Annual P&amp;L'!G$2,'5-Year Monthly P&amp;L'!$2:$2,"&lt;"&amp;'5-Year Annual P&amp;L'!H$2)</f>
        <v>3189198</v>
      </c>
      <c r="H81" s="11"/>
    </row>
    <row r="82" spans="1:151" x14ac:dyDescent="0.2">
      <c r="A82" s="86"/>
      <c r="B82" s="68" t="s">
        <v>186</v>
      </c>
      <c r="C82" s="87">
        <f>SUMIFS('5-Year Monthly P&amp;L'!83:83,'5-Year Monthly P&amp;L'!$2:$2,"&gt;="&amp;'5-Year Annual P&amp;L'!C$2,'5-Year Monthly P&amp;L'!$2:$2,"&lt;"&amp;'5-Year Annual P&amp;L'!D$2)</f>
        <v>501067.38000000012</v>
      </c>
      <c r="D82" s="87">
        <f>SUMIFS('5-Year Monthly P&amp;L'!83:83,'5-Year Monthly P&amp;L'!$2:$2,"&gt;="&amp;'5-Year Annual P&amp;L'!D$2,'5-Year Monthly P&amp;L'!$2:$2,"&lt;"&amp;'5-Year Annual P&amp;L'!E$2)</f>
        <v>1460784</v>
      </c>
      <c r="E82" s="87">
        <f>SUMIFS('5-Year Monthly P&amp;L'!83:83,'5-Year Monthly P&amp;L'!$2:$2,"&gt;="&amp;'5-Year Annual P&amp;L'!E$2,'5-Year Monthly P&amp;L'!$2:$2,"&lt;"&amp;'5-Year Annual P&amp;L'!F$2)</f>
        <v>2647671</v>
      </c>
      <c r="F82" s="87">
        <f>SUMIFS('5-Year Monthly P&amp;L'!83:83,'5-Year Monthly P&amp;L'!$2:$2,"&gt;="&amp;'5-Year Annual P&amp;L'!F$2,'5-Year Monthly P&amp;L'!$2:$2,"&lt;"&amp;'5-Year Annual P&amp;L'!G$2)</f>
        <v>3560661</v>
      </c>
      <c r="G82" s="88">
        <f>SUMIFS('5-Year Monthly P&amp;L'!83:83,'5-Year Monthly P&amp;L'!$2:$2,"&gt;="&amp;'5-Year Annual P&amp;L'!G$2,'5-Year Monthly P&amp;L'!$2:$2,"&lt;"&amp;'5-Year Annual P&amp;L'!H$2)</f>
        <v>4930146</v>
      </c>
      <c r="H82" s="11"/>
    </row>
    <row r="83" spans="1:151" x14ac:dyDescent="0.2">
      <c r="B83" s="68" t="s">
        <v>95</v>
      </c>
      <c r="C83" s="87">
        <f>SUMIFS('5-Year Monthly P&amp;L'!84:84,'5-Year Monthly P&amp;L'!$2:$2,"&gt;="&amp;'5-Year Annual P&amp;L'!C$2,'5-Year Monthly P&amp;L'!$2:$2,"&lt;"&amp;'5-Year Annual P&amp;L'!D$2)</f>
        <v>159896</v>
      </c>
      <c r="D83" s="87">
        <f>SUMIFS('5-Year Monthly P&amp;L'!84:84,'5-Year Monthly P&amp;L'!$2:$2,"&gt;="&amp;'5-Year Annual P&amp;L'!D$2,'5-Year Monthly P&amp;L'!$2:$2,"&lt;"&amp;'5-Year Annual P&amp;L'!E$2)</f>
        <v>632999.96</v>
      </c>
      <c r="E83" s="87">
        <f>SUMIFS('5-Year Monthly P&amp;L'!84:84,'5-Year Monthly P&amp;L'!$2:$2,"&gt;="&amp;'5-Year Annual P&amp;L'!E$2,'5-Year Monthly P&amp;L'!$2:$2,"&lt;"&amp;'5-Year Annual P&amp;L'!F$2)</f>
        <v>1729627.5200000003</v>
      </c>
      <c r="F83" s="87">
        <f>SUMIFS('5-Year Monthly P&amp;L'!84:84,'5-Year Monthly P&amp;L'!$2:$2,"&gt;="&amp;'5-Year Annual P&amp;L'!F$2,'5-Year Monthly P&amp;L'!$2:$2,"&lt;"&amp;'5-Year Annual P&amp;L'!G$2)</f>
        <v>4798316.3000000007</v>
      </c>
      <c r="G83" s="88">
        <f>SUMIFS('5-Year Monthly P&amp;L'!84:84,'5-Year Monthly P&amp;L'!$2:$2,"&gt;="&amp;'5-Year Annual P&amp;L'!G$2,'5-Year Monthly P&amp;L'!$2:$2,"&lt;"&amp;'5-Year Annual P&amp;L'!H$2)</f>
        <v>9254029.5</v>
      </c>
      <c r="H83" s="11"/>
    </row>
    <row r="84" spans="1:151" x14ac:dyDescent="0.2">
      <c r="B84" s="116" t="s">
        <v>21</v>
      </c>
      <c r="C84" s="117">
        <f>SUM(C78:C83)+C73</f>
        <v>1942330.6914725276</v>
      </c>
      <c r="D84" s="117">
        <f>SUM(D78:D83)+D73</f>
        <v>4657683.5105406586</v>
      </c>
      <c r="E84" s="117">
        <f>SUM(E78:E83)+E73</f>
        <v>10489020.490795605</v>
      </c>
      <c r="F84" s="117">
        <f>SUM(F78:F83)+F73</f>
        <v>19825538.903446153</v>
      </c>
      <c r="G84" s="118">
        <f>SUM(G78:G83)+G73</f>
        <v>35485468.109951645</v>
      </c>
      <c r="H84" s="11"/>
    </row>
    <row r="85" spans="1:151" x14ac:dyDescent="0.2">
      <c r="B85" s="79"/>
      <c r="C85" s="11"/>
      <c r="D85" s="11"/>
      <c r="E85" s="11"/>
      <c r="F85" s="11"/>
      <c r="G85" s="80"/>
      <c r="H85" s="11"/>
    </row>
    <row r="86" spans="1:151" ht="16" thickBot="1" x14ac:dyDescent="0.25">
      <c r="B86" s="119" t="s">
        <v>22</v>
      </c>
      <c r="C86" s="241">
        <f>C70-C84</f>
        <v>-1215530.6914725276</v>
      </c>
      <c r="D86" s="241">
        <f>D70-D84</f>
        <v>-2097683.5105406586</v>
      </c>
      <c r="E86" s="241">
        <f>E70-E84</f>
        <v>354819.50920439512</v>
      </c>
      <c r="F86" s="241">
        <f>F70-F84</f>
        <v>8399851.0965538472</v>
      </c>
      <c r="G86" s="242">
        <f>G70-G84</f>
        <v>26208061.890048355</v>
      </c>
      <c r="H86" s="11"/>
    </row>
    <row r="87" spans="1:151" ht="16" thickTop="1" x14ac:dyDescent="0.2">
      <c r="B87" s="235" t="s">
        <v>115</v>
      </c>
      <c r="C87" s="236"/>
      <c r="D87" s="237">
        <f>(D86-C86)/C86</f>
        <v>0.72573471427485448</v>
      </c>
      <c r="E87" s="237">
        <f>(E86-D86)/D86</f>
        <v>-1.1691482568373452</v>
      </c>
      <c r="F87" s="237">
        <f>(F86-E86)/E86</f>
        <v>22.673588623660152</v>
      </c>
      <c r="G87" s="239">
        <f>(G86-F86)/F86</f>
        <v>2.1200626759682164</v>
      </c>
      <c r="H87" s="11"/>
    </row>
    <row r="88" spans="1:151" x14ac:dyDescent="0.2">
      <c r="B88" s="79"/>
      <c r="C88" s="11"/>
      <c r="D88" s="11"/>
      <c r="E88" s="11"/>
      <c r="F88" s="11"/>
      <c r="G88" s="80"/>
      <c r="H88" s="11"/>
    </row>
    <row r="89" spans="1:151" x14ac:dyDescent="0.2">
      <c r="B89" s="81" t="s">
        <v>13</v>
      </c>
      <c r="C89" s="125"/>
      <c r="D89" s="125"/>
      <c r="E89" s="125"/>
      <c r="F89" s="125"/>
      <c r="G89" s="283"/>
      <c r="H89" s="11"/>
    </row>
    <row r="90" spans="1:151" x14ac:dyDescent="0.2">
      <c r="B90" s="126" t="s">
        <v>14</v>
      </c>
      <c r="C90" s="127">
        <f>'5-Year Monthly P&amp;L'!D91</f>
        <v>0</v>
      </c>
      <c r="D90" s="102">
        <f>C96</f>
        <v>99319.041080881609</v>
      </c>
      <c r="E90" s="102">
        <f>D96</f>
        <v>6577654.6864796039</v>
      </c>
      <c r="F90" s="102">
        <f>E96</f>
        <v>5455270.4252427202</v>
      </c>
      <c r="G90" s="113">
        <f>F96</f>
        <v>11171163.013252871</v>
      </c>
      <c r="H90" s="11"/>
    </row>
    <row r="91" spans="1:151" x14ac:dyDescent="0.2">
      <c r="B91" s="128" t="s">
        <v>29</v>
      </c>
      <c r="C91" s="129">
        <f>SUMIFS('5-Year Monthly P&amp;L'!92:92,'5-Year Monthly P&amp;L'!2:2,"&gt;="&amp;'5-Year Annual P&amp;L'!C2,'5-Year Monthly P&amp;L'!2:2,"&lt;"&amp;'5-Year Annual P&amp;L'!D2)</f>
        <v>1500000</v>
      </c>
      <c r="D91" s="129">
        <f>SUMIFS('5-Year Monthly P&amp;L'!92:92,'5-Year Monthly P&amp;L'!2:2,"&gt;="&amp;'5-Year Annual P&amp;L'!D2,'5-Year Monthly P&amp;L'!2:2,"&lt;"&amp;'5-Year Annual P&amp;L'!E2)</f>
        <v>10000000</v>
      </c>
      <c r="E91" s="129">
        <f>SUMIFS('5-Year Monthly P&amp;L'!92:92,'5-Year Monthly P&amp;L'!2:2,"&gt;="&amp;'5-Year Annual P&amp;L'!E2,'5-Year Monthly P&amp;L'!2:2,"&lt;"&amp;'5-Year Annual P&amp;L'!F2)</f>
        <v>0</v>
      </c>
      <c r="F91" s="129">
        <f>SUMIFS('5-Year Monthly P&amp;L'!92:92,'5-Year Monthly P&amp;L'!2:2,"&gt;="&amp;'5-Year Annual P&amp;L'!F2,'5-Year Monthly P&amp;L'!2:2,"&lt;"&amp;'5-Year Annual P&amp;L'!G2)</f>
        <v>0</v>
      </c>
      <c r="G91" s="130">
        <f>SUMIFS('5-Year Monthly P&amp;L'!92:92,'5-Year Monthly P&amp;L'!2:2,"&gt;="&amp;'5-Year Annual P&amp;L'!G2,'5-Year Monthly P&amp;L'!2:2,"&lt;"&amp;'5-Year Annual P&amp;L'!H2)</f>
        <v>0</v>
      </c>
      <c r="H91" s="11"/>
    </row>
    <row r="92" spans="1:151" s="94" customFormat="1" x14ac:dyDescent="0.2">
      <c r="A92" s="79"/>
      <c r="B92" s="128" t="s">
        <v>50</v>
      </c>
      <c r="C92" s="87">
        <f>SUMIFS('5-Year Monthly P&amp;L'!93:93,'5-Year Monthly P&amp;L'!$2:$2,"&gt;="&amp;'5-Year Annual P&amp;L'!C$2,'5-Year Monthly P&amp;L'!$2:$2,"&lt;"&amp;'5-Year Annual P&amp;L'!D$2)</f>
        <v>185150.26744659082</v>
      </c>
      <c r="D92" s="87">
        <f>SUMIFS('5-Year Monthly P&amp;L'!93:93,'5-Year Monthly P&amp;L'!$2:$2,"&gt;="&amp;'5-Year Annual P&amp;L'!D$2,'5-Year Monthly P&amp;L'!$2:$2,"&lt;"&amp;'5-Year Annual P&amp;L'!E$2)</f>
        <v>1423980.8440606191</v>
      </c>
      <c r="E92" s="87">
        <f>SUMIFS('5-Year Monthly P&amp;L'!93:93,'5-Year Monthly P&amp;L'!$2:$2,"&gt;="&amp;'5-Year Annual P&amp;L'!E$2,'5-Year Monthly P&amp;L'!$2:$2,"&lt;"&amp;'5-Year Annual P&amp;L'!F$2)</f>
        <v>1423980.8440606191</v>
      </c>
      <c r="F92" s="87">
        <f>SUMIFS('5-Year Monthly P&amp;L'!93:93,'5-Year Monthly P&amp;L'!$2:$2,"&gt;="&amp;'5-Year Annual P&amp;L'!F$2,'5-Year Monthly P&amp;L'!$2:$2,"&lt;"&amp;'5-Year Annual P&amp;L'!G$2)</f>
        <v>1423980.8440606191</v>
      </c>
      <c r="G92" s="88">
        <f>SUMIFS('5-Year Monthly P&amp;L'!93:93,'5-Year Monthly P&amp;L'!$2:$2,"&gt;="&amp;'5-Year Annual P&amp;L'!G$2,'5-Year Monthly P&amp;L'!$2:$2,"&lt;"&amp;'5-Year Annual P&amp;L'!H$2)</f>
        <v>1423980.8440606191</v>
      </c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79"/>
      <c r="BN92" s="79"/>
      <c r="BO92" s="79"/>
      <c r="BP92" s="79"/>
      <c r="BQ92" s="79"/>
      <c r="BR92" s="79"/>
      <c r="BS92" s="79"/>
      <c r="BT92" s="79"/>
      <c r="BU92" s="79"/>
      <c r="BV92" s="79"/>
      <c r="BW92" s="79"/>
      <c r="BX92" s="79"/>
      <c r="BY92" s="79"/>
      <c r="BZ92" s="79"/>
      <c r="CA92" s="79"/>
      <c r="CB92" s="79"/>
      <c r="CC92" s="79"/>
      <c r="CD92" s="79"/>
      <c r="CE92" s="79"/>
      <c r="CF92" s="79"/>
      <c r="CG92" s="79"/>
      <c r="CH92" s="79"/>
      <c r="CI92" s="79"/>
      <c r="CJ92" s="79"/>
      <c r="CK92" s="79"/>
      <c r="CL92" s="79"/>
      <c r="CM92" s="79"/>
      <c r="CN92" s="79"/>
      <c r="CO92" s="79"/>
      <c r="CP92" s="79"/>
      <c r="CQ92" s="79"/>
      <c r="CR92" s="79"/>
      <c r="CS92" s="79"/>
      <c r="CT92" s="79"/>
      <c r="CU92" s="79"/>
      <c r="CV92" s="79"/>
      <c r="CW92" s="79"/>
      <c r="CX92" s="79"/>
      <c r="CY92" s="79"/>
      <c r="CZ92" s="79"/>
      <c r="DA92" s="79"/>
      <c r="DB92" s="79"/>
      <c r="DC92" s="79"/>
      <c r="DD92" s="79"/>
      <c r="DE92" s="79"/>
      <c r="DF92" s="79"/>
      <c r="DG92" s="79"/>
      <c r="DH92" s="79"/>
      <c r="DI92" s="79"/>
      <c r="DJ92" s="79"/>
      <c r="DK92" s="79"/>
      <c r="DL92" s="79"/>
      <c r="DM92" s="79"/>
      <c r="DN92" s="79"/>
      <c r="DO92" s="79"/>
      <c r="DP92" s="79"/>
      <c r="DQ92" s="79"/>
      <c r="DR92" s="79"/>
      <c r="DS92" s="79"/>
      <c r="DT92" s="79"/>
      <c r="DU92" s="79"/>
      <c r="DV92" s="79"/>
      <c r="DW92" s="79"/>
      <c r="DX92" s="79"/>
      <c r="DY92" s="79"/>
      <c r="DZ92" s="79"/>
      <c r="EA92" s="79"/>
      <c r="EB92" s="79"/>
      <c r="EC92" s="79"/>
      <c r="ED92" s="79"/>
      <c r="EE92" s="79"/>
      <c r="EF92" s="79"/>
      <c r="EG92" s="79"/>
      <c r="EH92" s="79"/>
      <c r="EI92" s="79"/>
      <c r="EJ92" s="79"/>
      <c r="EK92" s="79"/>
      <c r="EL92" s="79"/>
      <c r="EM92" s="79"/>
      <c r="EN92" s="79"/>
      <c r="EO92" s="79"/>
      <c r="EP92" s="79"/>
      <c r="EQ92" s="79"/>
      <c r="ER92" s="79"/>
      <c r="ES92" s="79"/>
      <c r="ET92" s="79"/>
      <c r="EU92" s="79"/>
    </row>
    <row r="93" spans="1:151" x14ac:dyDescent="0.2">
      <c r="B93" s="68" t="s">
        <v>24</v>
      </c>
      <c r="C93" s="269">
        <f>C86+C91-C92</f>
        <v>99319.041080881609</v>
      </c>
      <c r="D93" s="102">
        <f>D86+D91-D92</f>
        <v>6478335.645398722</v>
      </c>
      <c r="E93" s="102">
        <f>E86+E91-E92</f>
        <v>-1069161.334856224</v>
      </c>
      <c r="F93" s="102">
        <f>F86+F91-F92</f>
        <v>6975870.2524932278</v>
      </c>
      <c r="G93" s="113">
        <f>G86+G91-G92</f>
        <v>24784081.045987736</v>
      </c>
      <c r="H93" s="11"/>
    </row>
    <row r="94" spans="1:151" x14ac:dyDescent="0.2">
      <c r="B94" s="128" t="s">
        <v>26</v>
      </c>
      <c r="C94" s="281">
        <v>0</v>
      </c>
      <c r="D94" s="281">
        <v>0</v>
      </c>
      <c r="E94" s="281">
        <f>(E70-E84)*0.15</f>
        <v>53222.926380659264</v>
      </c>
      <c r="F94" s="281">
        <f t="shared" ref="F94:G94" si="0">(F70-F84)*0.15</f>
        <v>1259977.6644830771</v>
      </c>
      <c r="G94" s="281">
        <f t="shared" si="0"/>
        <v>3931209.283507253</v>
      </c>
      <c r="H94" s="11"/>
      <c r="I94" s="11" t="s">
        <v>146</v>
      </c>
    </row>
    <row r="95" spans="1:151" x14ac:dyDescent="0.2">
      <c r="B95" s="68" t="s">
        <v>28</v>
      </c>
      <c r="C95" s="269">
        <f>C86-C92+C91-C94</f>
        <v>99319.041080881609</v>
      </c>
      <c r="D95" s="269">
        <f t="shared" ref="D95:F95" si="1">D86-D92+D91-D94</f>
        <v>6478335.645398722</v>
      </c>
      <c r="E95" s="269">
        <f t="shared" si="1"/>
        <v>-1122384.2612368832</v>
      </c>
      <c r="F95" s="269">
        <f t="shared" si="1"/>
        <v>5715892.5880101509</v>
      </c>
      <c r="G95" s="273">
        <f>G86-G92+G91-G94+G89</f>
        <v>20852871.762480482</v>
      </c>
      <c r="H95" s="11"/>
    </row>
    <row r="96" spans="1:151" x14ac:dyDescent="0.2">
      <c r="B96" s="131" t="s">
        <v>25</v>
      </c>
      <c r="C96" s="271">
        <f>C90+C95</f>
        <v>99319.041080881609</v>
      </c>
      <c r="D96" s="132">
        <f>D90+D95</f>
        <v>6577654.6864796039</v>
      </c>
      <c r="E96" s="132">
        <f t="shared" ref="E96:F96" si="2">E90+E95</f>
        <v>5455270.4252427202</v>
      </c>
      <c r="F96" s="132">
        <f t="shared" si="2"/>
        <v>11171163.013252871</v>
      </c>
      <c r="G96" s="272">
        <f>G90+G95</f>
        <v>32024034.775733352</v>
      </c>
      <c r="H96" s="11"/>
    </row>
    <row r="97" spans="1:9" x14ac:dyDescent="0.2">
      <c r="B97" s="79"/>
      <c r="C97" s="11"/>
      <c r="D97" s="11"/>
      <c r="E97" s="11"/>
      <c r="F97" s="11"/>
      <c r="G97" s="240"/>
      <c r="H97" s="11"/>
    </row>
    <row r="98" spans="1:9" x14ac:dyDescent="0.2">
      <c r="B98" s="79" t="s">
        <v>59</v>
      </c>
      <c r="C98" s="133">
        <f>(C79+C81)/C57</f>
        <v>59.444510717614158</v>
      </c>
      <c r="D98" s="133">
        <f>(D79+D81)/D57</f>
        <v>87.66550452410948</v>
      </c>
      <c r="E98" s="133">
        <f>(E79+E81)/E57</f>
        <v>47.820701413378494</v>
      </c>
      <c r="F98" s="133">
        <f>(F79+F81)/F57</f>
        <v>51.746059598717785</v>
      </c>
      <c r="G98" s="133">
        <f>(G79+G81)/G57</f>
        <v>30.008355523772781</v>
      </c>
      <c r="H98" s="11"/>
    </row>
    <row r="99" spans="1:9" x14ac:dyDescent="0.2">
      <c r="B99" s="79"/>
      <c r="C99" s="11"/>
      <c r="D99" s="11"/>
      <c r="E99" s="11"/>
      <c r="F99" s="11"/>
      <c r="G99" s="11"/>
      <c r="H99" s="11"/>
    </row>
    <row r="100" spans="1:9" x14ac:dyDescent="0.2">
      <c r="B100" s="94" t="s">
        <v>142</v>
      </c>
      <c r="H100" s="11"/>
    </row>
    <row r="101" spans="1:9" x14ac:dyDescent="0.2">
      <c r="B101" s="282">
        <v>12</v>
      </c>
      <c r="C101" s="284"/>
      <c r="D101" s="285"/>
      <c r="E101" s="285"/>
      <c r="F101" s="285"/>
      <c r="G101" s="286">
        <f>G70*B101</f>
        <v>740322360</v>
      </c>
      <c r="H101" s="11"/>
      <c r="I101" s="11" t="s">
        <v>143</v>
      </c>
    </row>
    <row r="102" spans="1:9" x14ac:dyDescent="0.2">
      <c r="H102" s="11"/>
    </row>
    <row r="103" spans="1:9" x14ac:dyDescent="0.2">
      <c r="B103" s="43" t="s">
        <v>120</v>
      </c>
      <c r="C103" s="134"/>
      <c r="D103" s="134"/>
      <c r="E103" s="134"/>
      <c r="F103" s="134"/>
      <c r="G103" s="134"/>
      <c r="H103" s="11"/>
    </row>
    <row r="104" spans="1:9" x14ac:dyDescent="0.2">
      <c r="A104" s="100" t="s">
        <v>117</v>
      </c>
      <c r="B104" s="244">
        <v>0.1</v>
      </c>
      <c r="C104" s="89">
        <f>C95/((1+$B104)^C1)</f>
        <v>90290.037346255995</v>
      </c>
      <c r="D104" s="89">
        <f>D95/((1+$B104)^D1)</f>
        <v>5353996.4011559682</v>
      </c>
      <c r="E104" s="89">
        <f>E95/((1+$B104)^E1)</f>
        <v>-843263.90776625311</v>
      </c>
      <c r="F104" s="89">
        <f>F95/((1+$B104)^F1)</f>
        <v>3904031.5470324084</v>
      </c>
      <c r="G104" s="89">
        <f>G95/((1+$B104)^G1)</f>
        <v>12947992.724342274</v>
      </c>
      <c r="H104" s="11"/>
    </row>
    <row r="105" spans="1:9" x14ac:dyDescent="0.2">
      <c r="A105" s="100" t="s">
        <v>118</v>
      </c>
      <c r="B105" s="243">
        <f>SUM(C104:G104)</f>
        <v>21453046.802110653</v>
      </c>
      <c r="C105" s="11"/>
      <c r="D105" s="11"/>
      <c r="E105" s="11"/>
      <c r="F105" s="11"/>
      <c r="G105" s="11"/>
      <c r="H105" s="11"/>
    </row>
    <row r="106" spans="1:9" x14ac:dyDescent="0.2">
      <c r="B106" s="79"/>
      <c r="C106" s="11"/>
      <c r="D106" s="11"/>
      <c r="E106" s="11"/>
      <c r="F106" s="11"/>
      <c r="G106" s="11"/>
      <c r="H106" s="11"/>
    </row>
    <row r="107" spans="1:9" x14ac:dyDescent="0.2">
      <c r="B107" s="79"/>
      <c r="C107" s="11"/>
      <c r="D107" s="11"/>
      <c r="E107" s="11"/>
      <c r="F107" s="11"/>
      <c r="G107" s="11"/>
      <c r="H107" s="11"/>
    </row>
    <row r="108" spans="1:9" x14ac:dyDescent="0.2">
      <c r="B108" s="79"/>
      <c r="C108" s="11"/>
      <c r="D108" s="11"/>
      <c r="E108" s="11"/>
      <c r="F108" s="11"/>
      <c r="G108" s="11"/>
      <c r="H108" s="11"/>
    </row>
    <row r="109" spans="1:9" x14ac:dyDescent="0.2">
      <c r="B109" s="79"/>
      <c r="C109" s="11" t="s">
        <v>51</v>
      </c>
      <c r="D109" s="11"/>
      <c r="E109" s="11"/>
      <c r="F109" s="11"/>
      <c r="G109" s="11"/>
      <c r="H109" s="11"/>
    </row>
    <row r="110" spans="1:9" x14ac:dyDescent="0.2">
      <c r="B110" s="79"/>
      <c r="C110" s="136" t="s">
        <v>52</v>
      </c>
      <c r="D110" s="11"/>
      <c r="E110" s="11"/>
      <c r="F110" s="11"/>
      <c r="G110" s="11"/>
      <c r="H110" s="11"/>
    </row>
    <row r="111" spans="1:9" x14ac:dyDescent="0.2">
      <c r="B111" s="79"/>
      <c r="C111" s="11"/>
      <c r="D111" s="11"/>
      <c r="E111" s="11"/>
      <c r="F111" s="11"/>
      <c r="G111" s="11"/>
      <c r="H111" s="11"/>
    </row>
    <row r="112" spans="1:9" x14ac:dyDescent="0.2">
      <c r="B112" s="79"/>
      <c r="C112" s="11"/>
      <c r="D112" s="11"/>
      <c r="E112" s="11"/>
      <c r="F112" s="11"/>
      <c r="G112" s="11"/>
      <c r="H112" s="11"/>
    </row>
    <row r="113" spans="2:8" x14ac:dyDescent="0.2">
      <c r="B113" s="79"/>
      <c r="C113" s="11"/>
      <c r="D113" s="11"/>
      <c r="E113" s="11"/>
      <c r="F113" s="11"/>
      <c r="G113" s="11"/>
      <c r="H113" s="11"/>
    </row>
    <row r="114" spans="2:8" x14ac:dyDescent="0.2">
      <c r="B114" s="79"/>
      <c r="C114" s="11"/>
      <c r="D114" s="11"/>
      <c r="E114" s="11"/>
      <c r="F114" s="11"/>
      <c r="G114" s="11"/>
      <c r="H114" s="11"/>
    </row>
    <row r="115" spans="2:8" x14ac:dyDescent="0.2">
      <c r="B115" s="79"/>
      <c r="C115" s="11"/>
      <c r="D115" s="11"/>
      <c r="E115" s="11"/>
      <c r="F115" s="11"/>
      <c r="G115" s="11"/>
      <c r="H115" s="11"/>
    </row>
    <row r="116" spans="2:8" x14ac:dyDescent="0.2">
      <c r="B116" s="79"/>
      <c r="C116" s="11"/>
      <c r="D116" s="11"/>
      <c r="E116" s="11"/>
      <c r="F116" s="11"/>
      <c r="G116" s="11"/>
      <c r="H116" s="11"/>
    </row>
    <row r="117" spans="2:8" x14ac:dyDescent="0.2">
      <c r="B117" s="79"/>
      <c r="C117" s="11"/>
      <c r="D117" s="11"/>
      <c r="E117" s="11"/>
      <c r="F117" s="11"/>
      <c r="G117" s="11"/>
      <c r="H117" s="11"/>
    </row>
    <row r="118" spans="2:8" x14ac:dyDescent="0.2">
      <c r="B118" s="79"/>
      <c r="C118" s="11"/>
      <c r="D118" s="11"/>
      <c r="E118" s="11"/>
      <c r="F118" s="11"/>
      <c r="G118" s="11"/>
      <c r="H118" s="11"/>
    </row>
    <row r="119" spans="2:8" x14ac:dyDescent="0.2">
      <c r="B119" s="79"/>
      <c r="C119" s="11"/>
      <c r="D119" s="11"/>
      <c r="E119" s="11"/>
      <c r="F119" s="11"/>
      <c r="G119" s="11"/>
      <c r="H119" s="11"/>
    </row>
    <row r="120" spans="2:8" x14ac:dyDescent="0.2">
      <c r="B120" s="79"/>
      <c r="C120" s="11"/>
      <c r="D120" s="11"/>
      <c r="E120" s="11"/>
      <c r="F120" s="11"/>
      <c r="G120" s="11"/>
      <c r="H120" s="11"/>
    </row>
    <row r="121" spans="2:8" x14ac:dyDescent="0.2">
      <c r="B121" s="79"/>
      <c r="C121" s="11"/>
      <c r="D121" s="11"/>
      <c r="E121" s="11"/>
      <c r="F121" s="11"/>
      <c r="G121" s="11"/>
      <c r="H121" s="11"/>
    </row>
    <row r="122" spans="2:8" x14ac:dyDescent="0.2">
      <c r="B122" s="79"/>
      <c r="C122" s="11"/>
      <c r="D122" s="11"/>
      <c r="E122" s="11"/>
      <c r="F122" s="11"/>
      <c r="G122" s="11"/>
      <c r="H122" s="11"/>
    </row>
    <row r="123" spans="2:8" x14ac:dyDescent="0.2">
      <c r="B123" s="79"/>
      <c r="C123" s="11"/>
      <c r="D123" s="11"/>
      <c r="E123" s="11"/>
      <c r="F123" s="11"/>
      <c r="G123" s="11"/>
      <c r="H123" s="11"/>
    </row>
    <row r="124" spans="2:8" x14ac:dyDescent="0.2">
      <c r="B124" s="79"/>
      <c r="C124" s="11"/>
      <c r="D124" s="11"/>
      <c r="E124" s="11"/>
      <c r="F124" s="11"/>
      <c r="G124" s="11"/>
      <c r="H124" s="11"/>
    </row>
    <row r="125" spans="2:8" x14ac:dyDescent="0.2">
      <c r="B125" s="79"/>
      <c r="C125" s="11"/>
      <c r="D125" s="11"/>
      <c r="E125" s="11"/>
      <c r="F125" s="11"/>
      <c r="G125" s="11"/>
      <c r="H125" s="11"/>
    </row>
    <row r="126" spans="2:8" x14ac:dyDescent="0.2">
      <c r="B126" s="79"/>
      <c r="C126" s="11"/>
      <c r="D126" s="11"/>
      <c r="E126" s="11"/>
      <c r="F126" s="11"/>
      <c r="G126" s="11"/>
      <c r="H126" s="11"/>
    </row>
    <row r="127" spans="2:8" x14ac:dyDescent="0.2">
      <c r="B127" s="79"/>
      <c r="C127" s="11"/>
      <c r="D127" s="11"/>
      <c r="E127" s="11"/>
      <c r="F127" s="11"/>
      <c r="G127" s="11"/>
      <c r="H127" s="11"/>
    </row>
    <row r="128" spans="2:8" x14ac:dyDescent="0.2">
      <c r="B128" s="79"/>
      <c r="C128" s="11"/>
      <c r="D128" s="11"/>
      <c r="E128" s="11"/>
      <c r="F128" s="11"/>
      <c r="G128" s="11"/>
      <c r="H128" s="11"/>
    </row>
    <row r="129" spans="2:8" x14ac:dyDescent="0.2">
      <c r="B129" s="79"/>
      <c r="C129" s="11"/>
      <c r="D129" s="11"/>
      <c r="E129" s="11"/>
      <c r="F129" s="11"/>
      <c r="G129" s="11"/>
      <c r="H129" s="11"/>
    </row>
    <row r="130" spans="2:8" x14ac:dyDescent="0.2">
      <c r="B130" s="79"/>
      <c r="C130" s="11"/>
      <c r="D130" s="11"/>
      <c r="E130" s="11"/>
      <c r="F130" s="11"/>
      <c r="G130" s="11"/>
      <c r="H130" s="11"/>
    </row>
    <row r="131" spans="2:8" x14ac:dyDescent="0.2">
      <c r="B131" s="79"/>
      <c r="C131" s="11"/>
      <c r="D131" s="11"/>
      <c r="E131" s="11"/>
      <c r="F131" s="11"/>
      <c r="G131" s="11"/>
      <c r="H131" s="11"/>
    </row>
    <row r="132" spans="2:8" x14ac:dyDescent="0.2">
      <c r="B132" s="79"/>
      <c r="C132" s="11"/>
      <c r="D132" s="11"/>
      <c r="E132" s="11"/>
      <c r="F132" s="11"/>
      <c r="G132" s="11"/>
      <c r="H132" s="11"/>
    </row>
    <row r="133" spans="2:8" x14ac:dyDescent="0.2">
      <c r="B133" s="79"/>
      <c r="C133" s="11"/>
      <c r="D133" s="11"/>
      <c r="E133" s="11"/>
      <c r="F133" s="11"/>
      <c r="G133" s="11"/>
      <c r="H133" s="11"/>
    </row>
    <row r="134" spans="2:8" x14ac:dyDescent="0.2">
      <c r="B134" s="79"/>
      <c r="C134" s="11"/>
      <c r="D134" s="11"/>
      <c r="E134" s="11"/>
      <c r="F134" s="11"/>
      <c r="G134" s="11"/>
      <c r="H134" s="11"/>
    </row>
    <row r="135" spans="2:8" x14ac:dyDescent="0.2">
      <c r="B135" s="79"/>
      <c r="C135" s="11"/>
      <c r="D135" s="11"/>
      <c r="E135" s="11"/>
      <c r="F135" s="11"/>
      <c r="G135" s="11"/>
      <c r="H135" s="11"/>
    </row>
    <row r="136" spans="2:8" x14ac:dyDescent="0.2">
      <c r="B136" s="79"/>
      <c r="C136" s="11"/>
      <c r="D136" s="11"/>
      <c r="E136" s="11"/>
      <c r="F136" s="11"/>
      <c r="G136" s="11"/>
      <c r="H136" s="11"/>
    </row>
    <row r="137" spans="2:8" x14ac:dyDescent="0.2">
      <c r="B137" s="79"/>
      <c r="C137" s="11"/>
      <c r="D137" s="11"/>
      <c r="E137" s="11"/>
      <c r="F137" s="11"/>
      <c r="G137" s="11"/>
      <c r="H137" s="11"/>
    </row>
    <row r="138" spans="2:8" x14ac:dyDescent="0.2">
      <c r="B138" s="79"/>
      <c r="C138" s="11"/>
      <c r="D138" s="11"/>
      <c r="E138" s="11"/>
      <c r="F138" s="11"/>
      <c r="G138" s="11"/>
      <c r="H138" s="11"/>
    </row>
    <row r="139" spans="2:8" x14ac:dyDescent="0.2">
      <c r="B139" s="79"/>
      <c r="C139" s="11"/>
      <c r="D139" s="11"/>
      <c r="E139" s="11"/>
      <c r="F139" s="11"/>
      <c r="G139" s="11"/>
      <c r="H139" s="11"/>
    </row>
    <row r="140" spans="2:8" x14ac:dyDescent="0.2">
      <c r="B140" s="79"/>
      <c r="C140" s="11"/>
      <c r="D140" s="11"/>
      <c r="E140" s="11"/>
      <c r="F140" s="11"/>
      <c r="G140" s="11"/>
      <c r="H140" s="11"/>
    </row>
    <row r="141" spans="2:8" x14ac:dyDescent="0.2">
      <c r="B141" s="79"/>
      <c r="C141" s="11"/>
      <c r="D141" s="11"/>
      <c r="E141" s="11"/>
      <c r="F141" s="11"/>
      <c r="G141" s="11"/>
      <c r="H141" s="11"/>
    </row>
    <row r="142" spans="2:8" x14ac:dyDescent="0.2">
      <c r="B142" s="79"/>
      <c r="C142" s="11"/>
      <c r="D142" s="11"/>
      <c r="E142" s="11"/>
      <c r="F142" s="11"/>
      <c r="G142" s="11"/>
      <c r="H142" s="11"/>
    </row>
    <row r="143" spans="2:8" x14ac:dyDescent="0.2">
      <c r="B143" s="79"/>
      <c r="C143" s="11"/>
      <c r="D143" s="11"/>
      <c r="E143" s="11"/>
      <c r="F143" s="11"/>
      <c r="G143" s="11"/>
      <c r="H143" s="11"/>
    </row>
    <row r="144" spans="2:8" x14ac:dyDescent="0.2">
      <c r="B144" s="79"/>
      <c r="C144" s="11"/>
      <c r="D144" s="11"/>
      <c r="E144" s="11"/>
      <c r="F144" s="11"/>
      <c r="G144" s="11"/>
      <c r="H144" s="11"/>
    </row>
    <row r="145" spans="2:8" x14ac:dyDescent="0.2">
      <c r="B145" s="79"/>
      <c r="C145" s="11"/>
      <c r="D145" s="11"/>
      <c r="E145" s="11"/>
      <c r="F145" s="11"/>
      <c r="G145" s="11"/>
      <c r="H145" s="11"/>
    </row>
    <row r="146" spans="2:8" x14ac:dyDescent="0.2">
      <c r="B146" s="79"/>
      <c r="C146" s="11"/>
      <c r="D146" s="11"/>
      <c r="E146" s="11"/>
      <c r="F146" s="11"/>
      <c r="G146" s="11"/>
      <c r="H146" s="11"/>
    </row>
    <row r="147" spans="2:8" x14ac:dyDescent="0.2">
      <c r="B147" s="79"/>
      <c r="C147" s="11"/>
      <c r="D147" s="11"/>
      <c r="E147" s="11"/>
      <c r="F147" s="11"/>
      <c r="G147" s="11"/>
      <c r="H147" s="11"/>
    </row>
    <row r="148" spans="2:8" x14ac:dyDescent="0.2">
      <c r="B148" s="79"/>
      <c r="C148" s="11"/>
      <c r="D148" s="11"/>
      <c r="E148" s="11"/>
      <c r="F148" s="11"/>
      <c r="G148" s="11"/>
      <c r="H148" s="11"/>
    </row>
    <row r="149" spans="2:8" x14ac:dyDescent="0.2">
      <c r="B149" s="79"/>
      <c r="C149" s="11"/>
      <c r="D149" s="11"/>
      <c r="E149" s="11"/>
      <c r="F149" s="11"/>
      <c r="G149" s="11"/>
      <c r="H149" s="11"/>
    </row>
    <row r="150" spans="2:8" x14ac:dyDescent="0.2">
      <c r="B150" s="79"/>
      <c r="C150" s="11"/>
      <c r="D150" s="11"/>
      <c r="E150" s="11"/>
      <c r="F150" s="11"/>
      <c r="G150" s="11"/>
      <c r="H150" s="11"/>
    </row>
    <row r="151" spans="2:8" x14ac:dyDescent="0.2">
      <c r="B151" s="79"/>
      <c r="C151" s="11"/>
      <c r="D151" s="11"/>
      <c r="E151" s="11"/>
      <c r="F151" s="11"/>
      <c r="G151" s="11"/>
      <c r="H151" s="11"/>
    </row>
    <row r="152" spans="2:8" x14ac:dyDescent="0.2">
      <c r="B152" s="79"/>
      <c r="C152" s="11"/>
      <c r="D152" s="11"/>
      <c r="E152" s="11"/>
      <c r="F152" s="11"/>
      <c r="G152" s="11"/>
      <c r="H152" s="11"/>
    </row>
    <row r="153" spans="2:8" x14ac:dyDescent="0.2">
      <c r="B153" s="79"/>
      <c r="C153" s="11"/>
      <c r="D153" s="11"/>
      <c r="E153" s="11"/>
      <c r="F153" s="11"/>
      <c r="G153" s="11"/>
      <c r="H153" s="11"/>
    </row>
    <row r="154" spans="2:8" x14ac:dyDescent="0.2">
      <c r="B154" s="79"/>
      <c r="C154" s="11"/>
      <c r="D154" s="11"/>
      <c r="E154" s="11"/>
      <c r="F154" s="11"/>
      <c r="G154" s="11"/>
      <c r="H154" s="11"/>
    </row>
    <row r="155" spans="2:8" x14ac:dyDescent="0.2">
      <c r="B155" s="79"/>
      <c r="C155" s="11"/>
      <c r="D155" s="11"/>
      <c r="E155" s="11"/>
      <c r="F155" s="11"/>
      <c r="G155" s="11"/>
      <c r="H155" s="11"/>
    </row>
    <row r="156" spans="2:8" x14ac:dyDescent="0.2">
      <c r="B156" s="79"/>
      <c r="C156" s="11"/>
      <c r="D156" s="11"/>
      <c r="E156" s="11"/>
      <c r="F156" s="11"/>
      <c r="G156" s="11"/>
      <c r="H156" s="11"/>
    </row>
    <row r="157" spans="2:8" x14ac:dyDescent="0.2">
      <c r="B157" s="79"/>
      <c r="C157" s="11"/>
      <c r="D157" s="11"/>
      <c r="E157" s="11"/>
      <c r="F157" s="11"/>
      <c r="G157" s="11"/>
      <c r="H157" s="11"/>
    </row>
    <row r="158" spans="2:8" x14ac:dyDescent="0.2">
      <c r="B158" s="79"/>
      <c r="C158" s="11"/>
      <c r="D158" s="11"/>
      <c r="E158" s="11"/>
      <c r="F158" s="11"/>
      <c r="G158" s="11"/>
      <c r="H158" s="11"/>
    </row>
    <row r="159" spans="2:8" x14ac:dyDescent="0.2">
      <c r="B159" s="79"/>
      <c r="C159" s="11"/>
      <c r="D159" s="11"/>
      <c r="E159" s="11"/>
      <c r="F159" s="11"/>
      <c r="G159" s="11"/>
      <c r="H159" s="11"/>
    </row>
    <row r="160" spans="2:8" x14ac:dyDescent="0.2">
      <c r="B160" s="79"/>
      <c r="C160" s="11"/>
      <c r="D160" s="11"/>
      <c r="E160" s="11"/>
      <c r="F160" s="11"/>
      <c r="G160" s="11"/>
      <c r="H160" s="11"/>
    </row>
    <row r="161" spans="2:8" x14ac:dyDescent="0.2">
      <c r="B161" s="79"/>
      <c r="C161" s="11"/>
      <c r="D161" s="11"/>
      <c r="E161" s="11"/>
      <c r="F161" s="11"/>
      <c r="G161" s="11"/>
      <c r="H161" s="11"/>
    </row>
    <row r="162" spans="2:8" x14ac:dyDescent="0.2">
      <c r="B162" s="79"/>
      <c r="C162" s="11"/>
      <c r="D162" s="11"/>
      <c r="E162" s="11"/>
      <c r="F162" s="11"/>
      <c r="G162" s="11"/>
      <c r="H162" s="11"/>
    </row>
    <row r="163" spans="2:8" x14ac:dyDescent="0.2">
      <c r="B163" s="79"/>
      <c r="C163" s="11"/>
      <c r="D163" s="11"/>
      <c r="E163" s="11"/>
      <c r="F163" s="11"/>
      <c r="G163" s="11"/>
      <c r="H163" s="11"/>
    </row>
    <row r="164" spans="2:8" x14ac:dyDescent="0.2">
      <c r="B164" s="79"/>
      <c r="C164" s="11"/>
      <c r="D164" s="11"/>
      <c r="E164" s="11"/>
      <c r="F164" s="11"/>
      <c r="G164" s="11"/>
      <c r="H164" s="11"/>
    </row>
    <row r="165" spans="2:8" x14ac:dyDescent="0.2">
      <c r="B165" s="79"/>
      <c r="C165" s="11"/>
      <c r="D165" s="11"/>
      <c r="E165" s="11"/>
      <c r="F165" s="11"/>
      <c r="G165" s="11"/>
      <c r="H165" s="11"/>
    </row>
    <row r="166" spans="2:8" x14ac:dyDescent="0.2">
      <c r="B166" s="79"/>
      <c r="C166" s="11"/>
      <c r="D166" s="11"/>
      <c r="E166" s="11"/>
      <c r="F166" s="11"/>
      <c r="G166" s="11"/>
      <c r="H166" s="11"/>
    </row>
    <row r="167" spans="2:8" x14ac:dyDescent="0.2">
      <c r="B167" s="79"/>
      <c r="C167" s="11"/>
      <c r="D167" s="11"/>
      <c r="E167" s="11"/>
      <c r="F167" s="11"/>
      <c r="G167" s="11"/>
      <c r="H167" s="11"/>
    </row>
    <row r="168" spans="2:8" x14ac:dyDescent="0.2">
      <c r="B168" s="79"/>
      <c r="C168" s="11"/>
      <c r="D168" s="11"/>
      <c r="E168" s="11"/>
      <c r="F168" s="11"/>
      <c r="G168" s="11"/>
      <c r="H168" s="11"/>
    </row>
    <row r="169" spans="2:8" x14ac:dyDescent="0.2">
      <c r="B169" s="79"/>
      <c r="C169" s="11"/>
      <c r="D169" s="11"/>
      <c r="E169" s="11"/>
      <c r="F169" s="11"/>
      <c r="G169" s="11"/>
      <c r="H169" s="11"/>
    </row>
    <row r="170" spans="2:8" x14ac:dyDescent="0.2">
      <c r="B170" s="79"/>
      <c r="C170" s="11"/>
      <c r="D170" s="11"/>
      <c r="E170" s="11"/>
      <c r="F170" s="11"/>
      <c r="G170" s="11"/>
      <c r="H170" s="11"/>
    </row>
    <row r="171" spans="2:8" x14ac:dyDescent="0.2">
      <c r="B171" s="79"/>
      <c r="C171" s="11"/>
      <c r="D171" s="11"/>
      <c r="E171" s="11"/>
      <c r="F171" s="11"/>
      <c r="G171" s="11"/>
      <c r="H171" s="11"/>
    </row>
    <row r="172" spans="2:8" x14ac:dyDescent="0.2">
      <c r="B172" s="79"/>
      <c r="C172" s="11"/>
      <c r="D172" s="11"/>
      <c r="E172" s="11"/>
      <c r="F172" s="11"/>
      <c r="G172" s="11"/>
      <c r="H172" s="11"/>
    </row>
    <row r="173" spans="2:8" x14ac:dyDescent="0.2">
      <c r="B173" s="79"/>
      <c r="C173" s="11"/>
      <c r="D173" s="11"/>
      <c r="E173" s="11"/>
      <c r="F173" s="11"/>
      <c r="G173" s="11"/>
      <c r="H173" s="11"/>
    </row>
    <row r="174" spans="2:8" x14ac:dyDescent="0.2">
      <c r="B174" s="79"/>
      <c r="C174" s="11"/>
      <c r="D174" s="11"/>
      <c r="E174" s="11"/>
      <c r="F174" s="11"/>
      <c r="G174" s="11"/>
      <c r="H174" s="11"/>
    </row>
    <row r="175" spans="2:8" x14ac:dyDescent="0.2">
      <c r="B175" s="79"/>
      <c r="C175" s="11"/>
      <c r="D175" s="11"/>
      <c r="E175" s="11"/>
      <c r="F175" s="11"/>
      <c r="G175" s="11"/>
      <c r="H175" s="11"/>
    </row>
    <row r="176" spans="2:8" x14ac:dyDescent="0.2">
      <c r="B176" s="79"/>
      <c r="C176" s="11"/>
      <c r="D176" s="11"/>
      <c r="E176" s="11"/>
      <c r="F176" s="11"/>
      <c r="G176" s="11"/>
      <c r="H176" s="11"/>
    </row>
    <row r="177" spans="2:8" x14ac:dyDescent="0.2">
      <c r="B177" s="79"/>
      <c r="C177" s="11"/>
      <c r="D177" s="11"/>
      <c r="E177" s="11"/>
      <c r="F177" s="11"/>
      <c r="G177" s="11"/>
      <c r="H177" s="11"/>
    </row>
    <row r="178" spans="2:8" x14ac:dyDescent="0.2">
      <c r="B178" s="79"/>
      <c r="C178" s="11"/>
      <c r="D178" s="11"/>
      <c r="E178" s="11"/>
      <c r="F178" s="11"/>
      <c r="G178" s="11"/>
      <c r="H178" s="11"/>
    </row>
    <row r="179" spans="2:8" x14ac:dyDescent="0.2">
      <c r="B179" s="79"/>
      <c r="C179" s="11"/>
      <c r="D179" s="11"/>
      <c r="E179" s="11"/>
      <c r="F179" s="11"/>
      <c r="G179" s="11"/>
      <c r="H179" s="11"/>
    </row>
    <row r="180" spans="2:8" x14ac:dyDescent="0.2">
      <c r="B180" s="79"/>
      <c r="C180" s="11"/>
      <c r="D180" s="11"/>
      <c r="E180" s="11"/>
      <c r="F180" s="11"/>
      <c r="G180" s="11"/>
      <c r="H180" s="11"/>
    </row>
    <row r="181" spans="2:8" x14ac:dyDescent="0.2">
      <c r="B181" s="79"/>
      <c r="C181" s="11"/>
      <c r="D181" s="11"/>
      <c r="E181" s="11"/>
      <c r="F181" s="11"/>
      <c r="G181" s="11"/>
      <c r="H181" s="11"/>
    </row>
    <row r="182" spans="2:8" x14ac:dyDescent="0.2">
      <c r="B182" s="79"/>
      <c r="C182" s="11"/>
      <c r="D182" s="11"/>
      <c r="E182" s="11"/>
      <c r="F182" s="11"/>
      <c r="G182" s="11"/>
      <c r="H182" s="11"/>
    </row>
    <row r="183" spans="2:8" x14ac:dyDescent="0.2">
      <c r="B183" s="79"/>
      <c r="C183" s="11"/>
      <c r="D183" s="11"/>
      <c r="E183" s="11"/>
      <c r="F183" s="11"/>
      <c r="G183" s="11"/>
      <c r="H183" s="11"/>
    </row>
    <row r="184" spans="2:8" x14ac:dyDescent="0.2">
      <c r="B184" s="79"/>
      <c r="C184" s="11"/>
      <c r="D184" s="11"/>
      <c r="E184" s="11"/>
      <c r="F184" s="11"/>
      <c r="G184" s="11"/>
      <c r="H184" s="11"/>
    </row>
    <row r="185" spans="2:8" x14ac:dyDescent="0.2">
      <c r="B185" s="79"/>
      <c r="C185" s="11"/>
      <c r="D185" s="11"/>
      <c r="E185" s="11"/>
      <c r="F185" s="11"/>
      <c r="G185" s="11"/>
      <c r="H185" s="11"/>
    </row>
    <row r="186" spans="2:8" x14ac:dyDescent="0.2">
      <c r="B186" s="79"/>
      <c r="C186" s="11"/>
      <c r="D186" s="11"/>
      <c r="E186" s="11"/>
      <c r="F186" s="11"/>
      <c r="G186" s="11"/>
      <c r="H186" s="11"/>
    </row>
    <row r="187" spans="2:8" x14ac:dyDescent="0.2">
      <c r="B187" s="79"/>
      <c r="C187" s="11"/>
      <c r="D187" s="11"/>
      <c r="E187" s="11"/>
      <c r="F187" s="11"/>
      <c r="G187" s="11"/>
      <c r="H187" s="11"/>
    </row>
    <row r="188" spans="2:8" x14ac:dyDescent="0.2">
      <c r="B188" s="79"/>
      <c r="C188" s="11"/>
      <c r="D188" s="11"/>
      <c r="E188" s="11"/>
      <c r="F188" s="11"/>
      <c r="G188" s="11"/>
      <c r="H188" s="11"/>
    </row>
    <row r="189" spans="2:8" x14ac:dyDescent="0.2">
      <c r="B189" s="79"/>
      <c r="C189" s="11"/>
      <c r="D189" s="11"/>
      <c r="E189" s="11"/>
      <c r="F189" s="11"/>
      <c r="G189" s="11"/>
      <c r="H189" s="11"/>
    </row>
    <row r="190" spans="2:8" x14ac:dyDescent="0.2">
      <c r="B190" s="79"/>
      <c r="C190" s="11"/>
      <c r="D190" s="11"/>
      <c r="E190" s="11"/>
      <c r="F190" s="11"/>
      <c r="G190" s="11"/>
      <c r="H190" s="11"/>
    </row>
    <row r="191" spans="2:8" x14ac:dyDescent="0.2">
      <c r="B191" s="79"/>
      <c r="C191" s="11"/>
      <c r="D191" s="11"/>
      <c r="E191" s="11"/>
      <c r="F191" s="11"/>
      <c r="G191" s="11"/>
      <c r="H191" s="11"/>
    </row>
    <row r="192" spans="2:8" x14ac:dyDescent="0.2">
      <c r="B192" s="79"/>
      <c r="C192" s="11"/>
      <c r="D192" s="11"/>
      <c r="E192" s="11"/>
      <c r="F192" s="11"/>
      <c r="G192" s="11"/>
      <c r="H192" s="11"/>
    </row>
    <row r="193" spans="2:8" x14ac:dyDescent="0.2">
      <c r="B193" s="79"/>
      <c r="C193" s="11"/>
      <c r="D193" s="11"/>
      <c r="E193" s="11"/>
      <c r="F193" s="11"/>
      <c r="G193" s="11"/>
      <c r="H193" s="11"/>
    </row>
    <row r="194" spans="2:8" x14ac:dyDescent="0.2">
      <c r="B194" s="79"/>
      <c r="C194" s="11"/>
      <c r="D194" s="11"/>
      <c r="E194" s="11"/>
      <c r="F194" s="11"/>
      <c r="G194" s="11"/>
      <c r="H194" s="11"/>
    </row>
    <row r="195" spans="2:8" x14ac:dyDescent="0.2">
      <c r="B195" s="79"/>
      <c r="C195" s="11"/>
      <c r="D195" s="11"/>
      <c r="E195" s="11"/>
      <c r="F195" s="11"/>
      <c r="G195" s="11"/>
      <c r="H195" s="11"/>
    </row>
    <row r="196" spans="2:8" x14ac:dyDescent="0.2">
      <c r="B196" s="79"/>
      <c r="C196" s="11"/>
      <c r="D196" s="11"/>
      <c r="E196" s="11"/>
      <c r="F196" s="11"/>
      <c r="G196" s="11"/>
      <c r="H196" s="11"/>
    </row>
    <row r="197" spans="2:8" x14ac:dyDescent="0.2">
      <c r="B197" s="79"/>
      <c r="C197" s="11"/>
      <c r="D197" s="11"/>
      <c r="E197" s="11"/>
      <c r="F197" s="11"/>
      <c r="G197" s="11"/>
      <c r="H197" s="11"/>
    </row>
    <row r="198" spans="2:8" x14ac:dyDescent="0.2">
      <c r="B198" s="79"/>
      <c r="C198" s="11"/>
      <c r="D198" s="11"/>
      <c r="E198" s="11"/>
      <c r="F198" s="11"/>
      <c r="G198" s="11"/>
      <c r="H198" s="11"/>
    </row>
    <row r="199" spans="2:8" x14ac:dyDescent="0.2">
      <c r="B199" s="79"/>
      <c r="C199" s="11"/>
      <c r="D199" s="11"/>
      <c r="E199" s="11"/>
      <c r="F199" s="11"/>
      <c r="G199" s="11"/>
      <c r="H199" s="11"/>
    </row>
    <row r="200" spans="2:8" x14ac:dyDescent="0.2">
      <c r="B200" s="79"/>
      <c r="C200" s="11"/>
      <c r="D200" s="11"/>
      <c r="E200" s="11"/>
      <c r="F200" s="11"/>
      <c r="G200" s="11"/>
      <c r="H200" s="11"/>
    </row>
    <row r="201" spans="2:8" x14ac:dyDescent="0.2">
      <c r="B201" s="79"/>
      <c r="C201" s="11"/>
      <c r="D201" s="11"/>
      <c r="E201" s="11"/>
      <c r="F201" s="11"/>
      <c r="G201" s="11"/>
      <c r="H201" s="11"/>
    </row>
    <row r="202" spans="2:8" x14ac:dyDescent="0.2">
      <c r="B202" s="79"/>
      <c r="C202" s="11"/>
      <c r="D202" s="11"/>
      <c r="E202" s="11"/>
      <c r="F202" s="11"/>
      <c r="G202" s="11"/>
      <c r="H202" s="11"/>
    </row>
    <row r="203" spans="2:8" x14ac:dyDescent="0.2">
      <c r="B203" s="79"/>
      <c r="C203" s="11"/>
      <c r="D203" s="11"/>
      <c r="E203" s="11"/>
      <c r="F203" s="11"/>
      <c r="G203" s="11"/>
      <c r="H203" s="11"/>
    </row>
    <row r="204" spans="2:8" x14ac:dyDescent="0.2">
      <c r="B204" s="79"/>
      <c r="C204" s="11"/>
      <c r="D204" s="11"/>
      <c r="E204" s="11"/>
      <c r="F204" s="11"/>
      <c r="G204" s="11"/>
      <c r="H204" s="11"/>
    </row>
    <row r="205" spans="2:8" x14ac:dyDescent="0.2">
      <c r="B205" s="79"/>
      <c r="C205" s="11"/>
      <c r="D205" s="11"/>
      <c r="E205" s="11"/>
      <c r="F205" s="11"/>
      <c r="G205" s="11"/>
      <c r="H205" s="11"/>
    </row>
    <row r="206" spans="2:8" x14ac:dyDescent="0.2">
      <c r="B206" s="79"/>
      <c r="C206" s="11"/>
      <c r="D206" s="11"/>
      <c r="E206" s="11"/>
      <c r="F206" s="11"/>
      <c r="G206" s="11"/>
      <c r="H206" s="11"/>
    </row>
    <row r="207" spans="2:8" x14ac:dyDescent="0.2">
      <c r="B207" s="79"/>
      <c r="C207" s="11"/>
      <c r="D207" s="11"/>
      <c r="E207" s="11"/>
      <c r="F207" s="11"/>
      <c r="G207" s="11"/>
      <c r="H207" s="11"/>
    </row>
    <row r="208" spans="2:8" x14ac:dyDescent="0.2">
      <c r="B208" s="79"/>
      <c r="C208" s="11"/>
      <c r="D208" s="11"/>
      <c r="E208" s="11"/>
      <c r="F208" s="11"/>
      <c r="G208" s="11"/>
      <c r="H208" s="11"/>
    </row>
    <row r="209" spans="2:8" x14ac:dyDescent="0.2">
      <c r="B209" s="79"/>
      <c r="C209" s="11"/>
      <c r="D209" s="11"/>
      <c r="E209" s="11"/>
      <c r="F209" s="11"/>
      <c r="G209" s="11"/>
      <c r="H209" s="11"/>
    </row>
    <row r="210" spans="2:8" x14ac:dyDescent="0.2">
      <c r="B210" s="79"/>
      <c r="C210" s="11"/>
      <c r="D210" s="11"/>
      <c r="E210" s="11"/>
      <c r="F210" s="11"/>
      <c r="G210" s="11"/>
      <c r="H210" s="11"/>
    </row>
    <row r="211" spans="2:8" x14ac:dyDescent="0.2">
      <c r="B211" s="79"/>
      <c r="C211" s="11"/>
      <c r="D211" s="11"/>
      <c r="E211" s="11"/>
      <c r="F211" s="11"/>
      <c r="G211" s="11"/>
      <c r="H211" s="11"/>
    </row>
    <row r="212" spans="2:8" x14ac:dyDescent="0.2">
      <c r="B212" s="79"/>
      <c r="C212" s="11"/>
      <c r="D212" s="11"/>
      <c r="E212" s="11"/>
      <c r="F212" s="11"/>
      <c r="G212" s="11"/>
      <c r="H212" s="11"/>
    </row>
    <row r="213" spans="2:8" x14ac:dyDescent="0.2">
      <c r="B213" s="79"/>
      <c r="C213" s="11"/>
      <c r="D213" s="11"/>
      <c r="E213" s="11"/>
      <c r="F213" s="11"/>
      <c r="G213" s="11"/>
      <c r="H213" s="11"/>
    </row>
    <row r="214" spans="2:8" x14ac:dyDescent="0.2">
      <c r="B214" s="79"/>
      <c r="C214" s="11"/>
      <c r="D214" s="11"/>
      <c r="E214" s="11"/>
      <c r="F214" s="11"/>
      <c r="G214" s="11"/>
      <c r="H214" s="11"/>
    </row>
    <row r="215" spans="2:8" x14ac:dyDescent="0.2">
      <c r="B215" s="79"/>
      <c r="C215" s="11"/>
      <c r="D215" s="11"/>
      <c r="E215" s="11"/>
      <c r="F215" s="11"/>
      <c r="G215" s="11"/>
      <c r="H215" s="11"/>
    </row>
    <row r="216" spans="2:8" x14ac:dyDescent="0.2">
      <c r="B216" s="79"/>
      <c r="C216" s="11"/>
      <c r="D216" s="11"/>
      <c r="E216" s="11"/>
      <c r="F216" s="11"/>
      <c r="G216" s="11"/>
      <c r="H216" s="11"/>
    </row>
    <row r="217" spans="2:8" x14ac:dyDescent="0.2">
      <c r="B217" s="79"/>
      <c r="C217" s="11"/>
      <c r="D217" s="11"/>
      <c r="E217" s="11"/>
      <c r="F217" s="11"/>
      <c r="G217" s="11"/>
      <c r="H217" s="11"/>
    </row>
    <row r="218" spans="2:8" x14ac:dyDescent="0.2">
      <c r="B218" s="79"/>
      <c r="C218" s="11"/>
      <c r="D218" s="11"/>
      <c r="E218" s="11"/>
      <c r="F218" s="11"/>
      <c r="G218" s="11"/>
      <c r="H218" s="11"/>
    </row>
    <row r="219" spans="2:8" x14ac:dyDescent="0.2">
      <c r="B219" s="79"/>
      <c r="C219" s="11"/>
      <c r="D219" s="11"/>
      <c r="E219" s="11"/>
      <c r="F219" s="11"/>
      <c r="G219" s="11"/>
      <c r="H219" s="11"/>
    </row>
    <row r="220" spans="2:8" x14ac:dyDescent="0.2">
      <c r="B220" s="79"/>
      <c r="C220" s="11"/>
      <c r="D220" s="11"/>
      <c r="E220" s="11"/>
      <c r="F220" s="11"/>
      <c r="G220" s="11"/>
      <c r="H220" s="11"/>
    </row>
    <row r="221" spans="2:8" x14ac:dyDescent="0.2">
      <c r="B221" s="79"/>
      <c r="C221" s="11"/>
      <c r="D221" s="11"/>
      <c r="E221" s="11"/>
      <c r="F221" s="11"/>
      <c r="G221" s="11"/>
      <c r="H221" s="11"/>
    </row>
    <row r="222" spans="2:8" x14ac:dyDescent="0.2">
      <c r="B222" s="79"/>
      <c r="C222" s="11"/>
      <c r="D222" s="11"/>
      <c r="E222" s="11"/>
      <c r="F222" s="11"/>
      <c r="G222" s="11"/>
      <c r="H222" s="11"/>
    </row>
    <row r="223" spans="2:8" x14ac:dyDescent="0.2">
      <c r="B223" s="79"/>
      <c r="C223" s="11"/>
      <c r="D223" s="11"/>
      <c r="E223" s="11"/>
      <c r="F223" s="11"/>
      <c r="G223" s="11"/>
      <c r="H223" s="11"/>
    </row>
    <row r="224" spans="2:8" x14ac:dyDescent="0.2">
      <c r="B224" s="79"/>
      <c r="C224" s="11"/>
      <c r="D224" s="11"/>
      <c r="E224" s="11"/>
      <c r="F224" s="11"/>
      <c r="G224" s="11"/>
      <c r="H224" s="11"/>
    </row>
    <row r="225" spans="2:8" x14ac:dyDescent="0.2">
      <c r="B225" s="79"/>
      <c r="C225" s="11"/>
      <c r="D225" s="11"/>
      <c r="E225" s="11"/>
      <c r="F225" s="11"/>
      <c r="G225" s="11"/>
      <c r="H225" s="11"/>
    </row>
    <row r="226" spans="2:8" x14ac:dyDescent="0.2">
      <c r="B226" s="79"/>
      <c r="C226" s="11"/>
      <c r="D226" s="11"/>
      <c r="E226" s="11"/>
      <c r="F226" s="11"/>
      <c r="G226" s="11"/>
      <c r="H226" s="11"/>
    </row>
    <row r="227" spans="2:8" x14ac:dyDescent="0.2">
      <c r="B227" s="79"/>
      <c r="C227" s="11"/>
      <c r="D227" s="11"/>
      <c r="E227" s="11"/>
      <c r="F227" s="11"/>
      <c r="G227" s="11"/>
      <c r="H227" s="11"/>
    </row>
    <row r="228" spans="2:8" x14ac:dyDescent="0.2">
      <c r="B228" s="79"/>
      <c r="C228" s="11"/>
      <c r="D228" s="11"/>
      <c r="E228" s="11"/>
      <c r="F228" s="11"/>
      <c r="G228" s="11"/>
      <c r="H228" s="11"/>
    </row>
    <row r="229" spans="2:8" x14ac:dyDescent="0.2">
      <c r="B229" s="79"/>
      <c r="C229" s="11"/>
      <c r="D229" s="11"/>
      <c r="E229" s="11"/>
      <c r="F229" s="11"/>
      <c r="G229" s="11"/>
      <c r="H229" s="11"/>
    </row>
    <row r="230" spans="2:8" x14ac:dyDescent="0.2">
      <c r="B230" s="79"/>
      <c r="C230" s="11"/>
      <c r="D230" s="11"/>
      <c r="E230" s="11"/>
      <c r="F230" s="11"/>
      <c r="G230" s="11"/>
      <c r="H230" s="11"/>
    </row>
    <row r="231" spans="2:8" x14ac:dyDescent="0.2">
      <c r="B231" s="79"/>
      <c r="C231" s="11"/>
      <c r="D231" s="11"/>
      <c r="E231" s="11"/>
      <c r="F231" s="11"/>
      <c r="G231" s="11"/>
      <c r="H231" s="11"/>
    </row>
    <row r="232" spans="2:8" x14ac:dyDescent="0.2">
      <c r="B232" s="79"/>
      <c r="C232" s="11"/>
      <c r="D232" s="11"/>
      <c r="E232" s="11"/>
      <c r="F232" s="11"/>
      <c r="G232" s="11"/>
      <c r="H232" s="11"/>
    </row>
    <row r="233" spans="2:8" x14ac:dyDescent="0.2">
      <c r="B233" s="79"/>
      <c r="C233" s="11"/>
      <c r="D233" s="11"/>
      <c r="E233" s="11"/>
      <c r="F233" s="11"/>
      <c r="G233" s="11"/>
      <c r="H233" s="11"/>
    </row>
    <row r="234" spans="2:8" x14ac:dyDescent="0.2">
      <c r="B234" s="79"/>
      <c r="C234" s="11"/>
      <c r="D234" s="11"/>
      <c r="E234" s="11"/>
      <c r="F234" s="11"/>
      <c r="G234" s="11"/>
      <c r="H234" s="11"/>
    </row>
    <row r="235" spans="2:8" x14ac:dyDescent="0.2">
      <c r="B235" s="79"/>
      <c r="C235" s="11"/>
      <c r="D235" s="11"/>
      <c r="E235" s="11"/>
      <c r="F235" s="11"/>
      <c r="G235" s="11"/>
      <c r="H235" s="11"/>
    </row>
    <row r="236" spans="2:8" x14ac:dyDescent="0.2">
      <c r="B236" s="79"/>
      <c r="C236" s="11"/>
      <c r="D236" s="11"/>
      <c r="E236" s="11"/>
      <c r="F236" s="11"/>
      <c r="G236" s="11"/>
      <c r="H236" s="11"/>
    </row>
    <row r="237" spans="2:8" x14ac:dyDescent="0.2">
      <c r="B237" s="79"/>
      <c r="C237" s="11"/>
      <c r="D237" s="11"/>
      <c r="E237" s="11"/>
      <c r="F237" s="11"/>
      <c r="G237" s="11"/>
      <c r="H237" s="11"/>
    </row>
    <row r="238" spans="2:8" x14ac:dyDescent="0.2">
      <c r="B238" s="79"/>
      <c r="C238" s="11"/>
      <c r="D238" s="11"/>
      <c r="E238" s="11"/>
      <c r="F238" s="11"/>
      <c r="G238" s="11"/>
      <c r="H238" s="11"/>
    </row>
    <row r="239" spans="2:8" x14ac:dyDescent="0.2">
      <c r="B239" s="79"/>
      <c r="C239" s="11"/>
      <c r="D239" s="11"/>
      <c r="E239" s="11"/>
      <c r="F239" s="11"/>
      <c r="G239" s="11"/>
      <c r="H239" s="11"/>
    </row>
    <row r="240" spans="2:8" x14ac:dyDescent="0.2">
      <c r="B240" s="79"/>
      <c r="C240" s="11"/>
      <c r="D240" s="11"/>
      <c r="E240" s="11"/>
      <c r="F240" s="11"/>
      <c r="G240" s="11"/>
      <c r="H240" s="11"/>
    </row>
    <row r="241" spans="2:8" x14ac:dyDescent="0.2">
      <c r="B241" s="79"/>
      <c r="C241" s="11"/>
      <c r="D241" s="11"/>
      <c r="E241" s="11"/>
      <c r="F241" s="11"/>
      <c r="G241" s="11"/>
      <c r="H241" s="11"/>
    </row>
    <row r="242" spans="2:8" x14ac:dyDescent="0.2">
      <c r="B242" s="79"/>
      <c r="C242" s="11"/>
      <c r="D242" s="11"/>
      <c r="E242" s="11"/>
      <c r="F242" s="11"/>
      <c r="G242" s="11"/>
      <c r="H242" s="11"/>
    </row>
    <row r="243" spans="2:8" x14ac:dyDescent="0.2">
      <c r="B243" s="79"/>
      <c r="C243" s="11"/>
      <c r="D243" s="11"/>
      <c r="E243" s="11"/>
      <c r="F243" s="11"/>
      <c r="G243" s="11"/>
      <c r="H243" s="11"/>
    </row>
    <row r="244" spans="2:8" x14ac:dyDescent="0.2">
      <c r="B244" s="79"/>
      <c r="C244" s="11"/>
      <c r="D244" s="11"/>
      <c r="E244" s="11"/>
      <c r="F244" s="11"/>
      <c r="G244" s="11"/>
      <c r="H244" s="11"/>
    </row>
    <row r="245" spans="2:8" x14ac:dyDescent="0.2">
      <c r="B245" s="79"/>
      <c r="C245" s="11"/>
      <c r="D245" s="11"/>
      <c r="E245" s="11"/>
      <c r="F245" s="11"/>
      <c r="G245" s="11"/>
      <c r="H245" s="11"/>
    </row>
    <row r="246" spans="2:8" x14ac:dyDescent="0.2">
      <c r="B246" s="79"/>
      <c r="C246" s="11"/>
      <c r="D246" s="11"/>
      <c r="E246" s="11"/>
      <c r="F246" s="11"/>
      <c r="G246" s="11"/>
      <c r="H246" s="11"/>
    </row>
    <row r="247" spans="2:8" x14ac:dyDescent="0.2">
      <c r="B247" s="79"/>
      <c r="C247" s="11"/>
      <c r="D247" s="11"/>
      <c r="E247" s="11"/>
      <c r="F247" s="11"/>
      <c r="G247" s="11"/>
      <c r="H247" s="11"/>
    </row>
    <row r="248" spans="2:8" x14ac:dyDescent="0.2">
      <c r="B248" s="79"/>
      <c r="C248" s="11"/>
      <c r="D248" s="11"/>
      <c r="E248" s="11"/>
      <c r="F248" s="11"/>
      <c r="G248" s="11"/>
      <c r="H248" s="11"/>
    </row>
    <row r="249" spans="2:8" x14ac:dyDescent="0.2">
      <c r="B249" s="79"/>
      <c r="C249" s="11"/>
      <c r="D249" s="11"/>
      <c r="E249" s="11"/>
      <c r="F249" s="11"/>
      <c r="G249" s="11"/>
      <c r="H249" s="11"/>
    </row>
    <row r="250" spans="2:8" x14ac:dyDescent="0.2">
      <c r="B250" s="79"/>
      <c r="C250" s="11"/>
      <c r="D250" s="11"/>
      <c r="E250" s="11"/>
      <c r="F250" s="11"/>
      <c r="G250" s="11"/>
      <c r="H250" s="11"/>
    </row>
    <row r="251" spans="2:8" x14ac:dyDescent="0.2">
      <c r="B251" s="79"/>
      <c r="C251" s="11"/>
      <c r="D251" s="11"/>
      <c r="E251" s="11"/>
      <c r="F251" s="11"/>
      <c r="G251" s="11"/>
      <c r="H251" s="11"/>
    </row>
    <row r="252" spans="2:8" x14ac:dyDescent="0.2">
      <c r="B252" s="79"/>
      <c r="C252" s="11"/>
      <c r="D252" s="11"/>
      <c r="E252" s="11"/>
      <c r="F252" s="11"/>
      <c r="G252" s="11"/>
      <c r="H252" s="11"/>
    </row>
    <row r="253" spans="2:8" x14ac:dyDescent="0.2">
      <c r="B253" s="79"/>
      <c r="C253" s="11"/>
      <c r="D253" s="11"/>
      <c r="E253" s="11"/>
      <c r="F253" s="11"/>
      <c r="G253" s="11"/>
      <c r="H253" s="11"/>
    </row>
    <row r="254" spans="2:8" x14ac:dyDescent="0.2">
      <c r="B254" s="79"/>
      <c r="C254" s="11"/>
      <c r="D254" s="11"/>
      <c r="E254" s="11"/>
      <c r="F254" s="11"/>
      <c r="G254" s="11"/>
      <c r="H254" s="11"/>
    </row>
    <row r="255" spans="2:8" x14ac:dyDescent="0.2">
      <c r="B255" s="79"/>
      <c r="C255" s="11"/>
      <c r="D255" s="11"/>
      <c r="E255" s="11"/>
      <c r="F255" s="11"/>
      <c r="G255" s="11"/>
      <c r="H255" s="11"/>
    </row>
    <row r="256" spans="2:8" x14ac:dyDescent="0.2">
      <c r="B256" s="79"/>
      <c r="C256" s="11"/>
      <c r="D256" s="11"/>
      <c r="E256" s="11"/>
      <c r="F256" s="11"/>
      <c r="G256" s="11"/>
      <c r="H256" s="11"/>
    </row>
    <row r="257" spans="2:8" x14ac:dyDescent="0.2">
      <c r="B257" s="79"/>
      <c r="C257" s="11"/>
      <c r="D257" s="11"/>
      <c r="E257" s="11"/>
      <c r="F257" s="11"/>
      <c r="G257" s="11"/>
      <c r="H257" s="11"/>
    </row>
    <row r="258" spans="2:8" x14ac:dyDescent="0.2">
      <c r="B258" s="79"/>
      <c r="C258" s="11"/>
      <c r="D258" s="11"/>
      <c r="E258" s="11"/>
      <c r="F258" s="11"/>
      <c r="G258" s="11"/>
      <c r="H258" s="11"/>
    </row>
    <row r="259" spans="2:8" x14ac:dyDescent="0.2">
      <c r="B259" s="79"/>
      <c r="C259" s="11"/>
      <c r="D259" s="11"/>
      <c r="E259" s="11"/>
      <c r="F259" s="11"/>
      <c r="G259" s="11"/>
      <c r="H259" s="11"/>
    </row>
    <row r="260" spans="2:8" x14ac:dyDescent="0.2">
      <c r="B260" s="79"/>
      <c r="C260" s="11"/>
      <c r="D260" s="11"/>
      <c r="E260" s="11"/>
      <c r="F260" s="11"/>
      <c r="G260" s="11"/>
      <c r="H260" s="11"/>
    </row>
    <row r="261" spans="2:8" x14ac:dyDescent="0.2">
      <c r="B261" s="79"/>
      <c r="C261" s="11"/>
      <c r="D261" s="11"/>
      <c r="E261" s="11"/>
      <c r="F261" s="11"/>
      <c r="G261" s="11"/>
      <c r="H261" s="11"/>
    </row>
    <row r="262" spans="2:8" x14ac:dyDescent="0.2">
      <c r="B262" s="79"/>
      <c r="C262" s="11"/>
      <c r="D262" s="11"/>
      <c r="E262" s="11"/>
      <c r="F262" s="11"/>
      <c r="G262" s="11"/>
      <c r="H262" s="11"/>
    </row>
    <row r="263" spans="2:8" x14ac:dyDescent="0.2">
      <c r="B263" s="79"/>
      <c r="C263" s="11"/>
      <c r="D263" s="11"/>
      <c r="E263" s="11"/>
      <c r="F263" s="11"/>
      <c r="G263" s="11"/>
      <c r="H263" s="11"/>
    </row>
    <row r="264" spans="2:8" x14ac:dyDescent="0.2">
      <c r="B264" s="79"/>
      <c r="C264" s="11"/>
      <c r="D264" s="11"/>
      <c r="E264" s="11"/>
      <c r="F264" s="11"/>
      <c r="G264" s="11"/>
      <c r="H264" s="11"/>
    </row>
    <row r="265" spans="2:8" x14ac:dyDescent="0.2">
      <c r="B265" s="79"/>
      <c r="C265" s="11"/>
      <c r="D265" s="11"/>
      <c r="E265" s="11"/>
      <c r="F265" s="11"/>
      <c r="G265" s="11"/>
      <c r="H265" s="11"/>
    </row>
    <row r="266" spans="2:8" x14ac:dyDescent="0.2">
      <c r="B266" s="79"/>
      <c r="C266" s="11"/>
      <c r="D266" s="11"/>
      <c r="E266" s="11"/>
      <c r="F266" s="11"/>
      <c r="G266" s="11"/>
      <c r="H266" s="11"/>
    </row>
    <row r="267" spans="2:8" x14ac:dyDescent="0.2">
      <c r="B267" s="79"/>
      <c r="C267" s="11"/>
      <c r="D267" s="11"/>
      <c r="E267" s="11"/>
      <c r="F267" s="11"/>
      <c r="G267" s="11"/>
      <c r="H267" s="11"/>
    </row>
    <row r="268" spans="2:8" x14ac:dyDescent="0.2">
      <c r="B268" s="79"/>
      <c r="C268" s="11"/>
      <c r="D268" s="11"/>
      <c r="E268" s="11"/>
      <c r="F268" s="11"/>
      <c r="G268" s="11"/>
      <c r="H268" s="11"/>
    </row>
  </sheetData>
  <mergeCells count="2">
    <mergeCell ref="J3:M7"/>
    <mergeCell ref="A1:A2"/>
  </mergeCells>
  <pageMargins left="0.7" right="0.7" top="0.75" bottom="0.75" header="0.3" footer="0.3"/>
  <pageSetup orientation="portrait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4" tint="0.59999389629810485"/>
  </sheetPr>
  <dimension ref="A1:EV269"/>
  <sheetViews>
    <sheetView showGridLines="0" zoomScaleNormal="80" workbookViewId="0">
      <pane xSplit="3" ySplit="2" topLeftCell="AE65" activePane="bottomRight" state="frozen"/>
      <selection pane="topRight" activeCell="F1" sqref="F1"/>
      <selection pane="bottomLeft" activeCell="A3" sqref="A3"/>
      <selection pane="bottomRight" activeCell="A82" sqref="A82"/>
    </sheetView>
  </sheetViews>
  <sheetFormatPr baseColWidth="10" defaultColWidth="15.6640625" defaultRowHeight="15" x14ac:dyDescent="0.2"/>
  <cols>
    <col min="1" max="1" width="31" style="12" customWidth="1"/>
    <col min="2" max="2" width="14.5" style="11" customWidth="1"/>
    <col min="3" max="3" width="27.5" style="12" customWidth="1"/>
    <col min="4" max="49" width="15.6640625" style="12"/>
    <col min="50" max="52" width="15.6640625" style="12" customWidth="1"/>
    <col min="53" max="63" width="15.6640625" style="12"/>
    <col min="64" max="152" width="15.6640625" style="11"/>
    <col min="153" max="16384" width="15.6640625" style="12"/>
  </cols>
  <sheetData>
    <row r="1" spans="1:152" s="55" customFormat="1" ht="18.75" customHeight="1" x14ac:dyDescent="0.2">
      <c r="A1" s="340" t="s">
        <v>127</v>
      </c>
      <c r="B1" s="79" t="s">
        <v>110</v>
      </c>
      <c r="C1" s="17">
        <v>44652</v>
      </c>
      <c r="D1" s="54">
        <v>1</v>
      </c>
      <c r="E1" s="54">
        <v>1</v>
      </c>
      <c r="F1" s="54">
        <v>1</v>
      </c>
      <c r="G1" s="54">
        <v>1</v>
      </c>
      <c r="H1" s="54">
        <v>1</v>
      </c>
      <c r="I1" s="54">
        <v>1</v>
      </c>
      <c r="J1" s="54">
        <v>1</v>
      </c>
      <c r="K1" s="54">
        <v>1</v>
      </c>
      <c r="L1" s="54">
        <v>1</v>
      </c>
      <c r="M1" s="54">
        <v>1</v>
      </c>
      <c r="N1" s="54">
        <v>1</v>
      </c>
      <c r="O1" s="54">
        <v>1</v>
      </c>
      <c r="P1" s="54">
        <v>2</v>
      </c>
      <c r="Q1" s="54">
        <v>2</v>
      </c>
      <c r="R1" s="54">
        <v>2</v>
      </c>
      <c r="S1" s="54">
        <v>2</v>
      </c>
      <c r="T1" s="54">
        <v>2</v>
      </c>
      <c r="U1" s="54">
        <v>2</v>
      </c>
      <c r="V1" s="54">
        <v>2</v>
      </c>
      <c r="W1" s="54">
        <v>2</v>
      </c>
      <c r="X1" s="54">
        <v>2</v>
      </c>
      <c r="Y1" s="54">
        <v>2</v>
      </c>
      <c r="Z1" s="54">
        <v>2</v>
      </c>
      <c r="AA1" s="54">
        <v>2</v>
      </c>
      <c r="AB1" s="54">
        <v>3</v>
      </c>
      <c r="AC1" s="54">
        <v>3</v>
      </c>
      <c r="AD1" s="54">
        <v>3</v>
      </c>
      <c r="AE1" s="54">
        <v>3</v>
      </c>
      <c r="AF1" s="54">
        <v>3</v>
      </c>
      <c r="AG1" s="54">
        <v>3</v>
      </c>
      <c r="AH1" s="54">
        <v>3</v>
      </c>
      <c r="AI1" s="54">
        <v>3</v>
      </c>
      <c r="AJ1" s="54">
        <v>3</v>
      </c>
      <c r="AK1" s="54">
        <v>3</v>
      </c>
      <c r="AL1" s="54">
        <v>3</v>
      </c>
      <c r="AM1" s="54">
        <v>3</v>
      </c>
      <c r="AN1" s="54">
        <v>4</v>
      </c>
      <c r="AO1" s="54">
        <v>4</v>
      </c>
      <c r="AP1" s="54">
        <v>4</v>
      </c>
      <c r="AQ1" s="54">
        <v>4</v>
      </c>
      <c r="AR1" s="54">
        <v>4</v>
      </c>
      <c r="AS1" s="54">
        <v>4</v>
      </c>
      <c r="AT1" s="54">
        <v>4</v>
      </c>
      <c r="AU1" s="54">
        <v>4</v>
      </c>
      <c r="AV1" s="54">
        <v>4</v>
      </c>
      <c r="AW1" s="54">
        <v>4</v>
      </c>
      <c r="AX1" s="54">
        <v>4</v>
      </c>
      <c r="AY1" s="54">
        <v>4</v>
      </c>
      <c r="AZ1" s="54">
        <v>5</v>
      </c>
      <c r="BA1" s="54">
        <v>5</v>
      </c>
      <c r="BB1" s="54">
        <v>5</v>
      </c>
      <c r="BC1" s="54">
        <v>5</v>
      </c>
      <c r="BD1" s="54">
        <v>5</v>
      </c>
      <c r="BE1" s="54">
        <v>5</v>
      </c>
      <c r="BF1" s="54">
        <v>5</v>
      </c>
      <c r="BG1" s="54">
        <v>5</v>
      </c>
      <c r="BH1" s="54">
        <v>5</v>
      </c>
      <c r="BI1" s="54">
        <v>5</v>
      </c>
      <c r="BJ1" s="54">
        <v>5</v>
      </c>
      <c r="BK1" s="54">
        <v>5</v>
      </c>
      <c r="BL1" s="54">
        <v>6</v>
      </c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4"/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</row>
    <row r="2" spans="1:152" s="254" customFormat="1" ht="47.25" customHeight="1" x14ac:dyDescent="0.2">
      <c r="A2" s="340"/>
      <c r="B2" s="252"/>
      <c r="C2" s="253" t="s">
        <v>100</v>
      </c>
      <c r="D2" s="252">
        <f>C1</f>
        <v>44652</v>
      </c>
      <c r="E2" s="252">
        <f>EDATE(D2,1)</f>
        <v>44682</v>
      </c>
      <c r="F2" s="252">
        <f t="shared" ref="F2:BL2" si="0">EDATE(E2,1)</f>
        <v>44713</v>
      </c>
      <c r="G2" s="252">
        <f t="shared" si="0"/>
        <v>44743</v>
      </c>
      <c r="H2" s="252">
        <f t="shared" si="0"/>
        <v>44774</v>
      </c>
      <c r="I2" s="252">
        <f t="shared" si="0"/>
        <v>44805</v>
      </c>
      <c r="J2" s="252">
        <f t="shared" si="0"/>
        <v>44835</v>
      </c>
      <c r="K2" s="252">
        <f t="shared" si="0"/>
        <v>44866</v>
      </c>
      <c r="L2" s="252">
        <f t="shared" si="0"/>
        <v>44896</v>
      </c>
      <c r="M2" s="252">
        <f t="shared" si="0"/>
        <v>44927</v>
      </c>
      <c r="N2" s="252">
        <f t="shared" si="0"/>
        <v>44958</v>
      </c>
      <c r="O2" s="252">
        <f t="shared" si="0"/>
        <v>44986</v>
      </c>
      <c r="P2" s="252">
        <f>EDATE(O2,1)</f>
        <v>45017</v>
      </c>
      <c r="Q2" s="252">
        <f t="shared" si="0"/>
        <v>45047</v>
      </c>
      <c r="R2" s="252">
        <f t="shared" si="0"/>
        <v>45078</v>
      </c>
      <c r="S2" s="252">
        <f t="shared" si="0"/>
        <v>45108</v>
      </c>
      <c r="T2" s="252">
        <f t="shared" si="0"/>
        <v>45139</v>
      </c>
      <c r="U2" s="252">
        <f t="shared" si="0"/>
        <v>45170</v>
      </c>
      <c r="V2" s="252">
        <f t="shared" si="0"/>
        <v>45200</v>
      </c>
      <c r="W2" s="252">
        <f t="shared" si="0"/>
        <v>45231</v>
      </c>
      <c r="X2" s="252">
        <f t="shared" si="0"/>
        <v>45261</v>
      </c>
      <c r="Y2" s="252">
        <f t="shared" si="0"/>
        <v>45292</v>
      </c>
      <c r="Z2" s="252">
        <f t="shared" si="0"/>
        <v>45323</v>
      </c>
      <c r="AA2" s="252">
        <f t="shared" si="0"/>
        <v>45352</v>
      </c>
      <c r="AB2" s="252">
        <f t="shared" si="0"/>
        <v>45383</v>
      </c>
      <c r="AC2" s="252">
        <f t="shared" si="0"/>
        <v>45413</v>
      </c>
      <c r="AD2" s="252">
        <f t="shared" si="0"/>
        <v>45444</v>
      </c>
      <c r="AE2" s="252">
        <f t="shared" si="0"/>
        <v>45474</v>
      </c>
      <c r="AF2" s="252">
        <f t="shared" si="0"/>
        <v>45505</v>
      </c>
      <c r="AG2" s="252">
        <f t="shared" si="0"/>
        <v>45536</v>
      </c>
      <c r="AH2" s="252">
        <f t="shared" si="0"/>
        <v>45566</v>
      </c>
      <c r="AI2" s="252">
        <f t="shared" si="0"/>
        <v>45597</v>
      </c>
      <c r="AJ2" s="252">
        <f t="shared" si="0"/>
        <v>45627</v>
      </c>
      <c r="AK2" s="252">
        <f t="shared" si="0"/>
        <v>45658</v>
      </c>
      <c r="AL2" s="252">
        <f t="shared" si="0"/>
        <v>45689</v>
      </c>
      <c r="AM2" s="252">
        <f t="shared" si="0"/>
        <v>45717</v>
      </c>
      <c r="AN2" s="252">
        <f t="shared" si="0"/>
        <v>45748</v>
      </c>
      <c r="AO2" s="252">
        <f t="shared" si="0"/>
        <v>45778</v>
      </c>
      <c r="AP2" s="252">
        <f t="shared" si="0"/>
        <v>45809</v>
      </c>
      <c r="AQ2" s="252">
        <f t="shared" si="0"/>
        <v>45839</v>
      </c>
      <c r="AR2" s="252">
        <f t="shared" si="0"/>
        <v>45870</v>
      </c>
      <c r="AS2" s="252">
        <f t="shared" si="0"/>
        <v>45901</v>
      </c>
      <c r="AT2" s="252">
        <f t="shared" si="0"/>
        <v>45931</v>
      </c>
      <c r="AU2" s="252">
        <f t="shared" si="0"/>
        <v>45962</v>
      </c>
      <c r="AV2" s="252">
        <f t="shared" si="0"/>
        <v>45992</v>
      </c>
      <c r="AW2" s="252">
        <f t="shared" si="0"/>
        <v>46023</v>
      </c>
      <c r="AX2" s="252">
        <f t="shared" si="0"/>
        <v>46054</v>
      </c>
      <c r="AY2" s="252">
        <f t="shared" si="0"/>
        <v>46082</v>
      </c>
      <c r="AZ2" s="252">
        <f t="shared" si="0"/>
        <v>46113</v>
      </c>
      <c r="BA2" s="252">
        <f t="shared" si="0"/>
        <v>46143</v>
      </c>
      <c r="BB2" s="252">
        <f t="shared" si="0"/>
        <v>46174</v>
      </c>
      <c r="BC2" s="252">
        <f t="shared" si="0"/>
        <v>46204</v>
      </c>
      <c r="BD2" s="252">
        <f t="shared" si="0"/>
        <v>46235</v>
      </c>
      <c r="BE2" s="252">
        <f t="shared" si="0"/>
        <v>46266</v>
      </c>
      <c r="BF2" s="252">
        <f t="shared" si="0"/>
        <v>46296</v>
      </c>
      <c r="BG2" s="252">
        <f t="shared" si="0"/>
        <v>46327</v>
      </c>
      <c r="BH2" s="252">
        <f t="shared" si="0"/>
        <v>46357</v>
      </c>
      <c r="BI2" s="252">
        <f t="shared" si="0"/>
        <v>46388</v>
      </c>
      <c r="BJ2" s="252">
        <f t="shared" si="0"/>
        <v>46419</v>
      </c>
      <c r="BK2" s="252">
        <f t="shared" si="0"/>
        <v>46447</v>
      </c>
      <c r="BL2" s="252">
        <f t="shared" si="0"/>
        <v>46478</v>
      </c>
      <c r="BM2" s="252"/>
      <c r="BN2" s="252"/>
      <c r="BO2" s="252"/>
      <c r="BP2" s="252"/>
      <c r="BQ2" s="252"/>
      <c r="BR2" s="252"/>
      <c r="BS2" s="252"/>
      <c r="BT2" s="252"/>
      <c r="BU2" s="252"/>
      <c r="BV2" s="252"/>
      <c r="BW2" s="252"/>
      <c r="BX2" s="252"/>
      <c r="BY2" s="252"/>
      <c r="BZ2" s="252"/>
      <c r="CA2" s="252"/>
      <c r="CB2" s="252"/>
      <c r="CC2" s="252"/>
      <c r="CD2" s="252"/>
      <c r="CE2" s="252"/>
      <c r="CF2" s="252"/>
      <c r="CG2" s="252"/>
      <c r="CH2" s="252"/>
      <c r="CI2" s="252"/>
      <c r="CJ2" s="252"/>
      <c r="CK2" s="252"/>
      <c r="CL2" s="252"/>
      <c r="CM2" s="252"/>
      <c r="CN2" s="252"/>
      <c r="CO2" s="252"/>
      <c r="CP2" s="252"/>
      <c r="CQ2" s="252"/>
      <c r="CR2" s="252"/>
      <c r="CS2" s="252"/>
      <c r="CT2" s="252"/>
      <c r="CU2" s="252"/>
      <c r="CV2" s="252"/>
      <c r="CW2" s="252"/>
      <c r="CX2" s="252"/>
      <c r="CY2" s="252"/>
      <c r="CZ2" s="252"/>
      <c r="DA2" s="252"/>
      <c r="DB2" s="252"/>
      <c r="DC2" s="252"/>
      <c r="DD2" s="252"/>
      <c r="DE2" s="252"/>
      <c r="DF2" s="252"/>
      <c r="DG2" s="252"/>
      <c r="DH2" s="252"/>
      <c r="DI2" s="252"/>
      <c r="DJ2" s="252"/>
      <c r="DK2" s="252"/>
      <c r="DL2" s="252"/>
      <c r="DM2" s="252"/>
      <c r="DN2" s="252"/>
      <c r="DO2" s="252"/>
      <c r="DP2" s="252"/>
      <c r="DQ2" s="252"/>
      <c r="DR2" s="252"/>
      <c r="DS2" s="252"/>
      <c r="DT2" s="252"/>
      <c r="DU2" s="252"/>
      <c r="DV2" s="252"/>
      <c r="DW2" s="252"/>
      <c r="DX2" s="252"/>
      <c r="DY2" s="252"/>
      <c r="DZ2" s="252"/>
      <c r="EA2" s="252"/>
      <c r="EB2" s="252"/>
      <c r="EC2" s="252"/>
      <c r="ED2" s="252"/>
      <c r="EE2" s="252"/>
      <c r="EF2" s="252"/>
      <c r="EG2" s="252"/>
      <c r="EH2" s="252"/>
      <c r="EI2" s="252"/>
      <c r="EJ2" s="252"/>
      <c r="EK2" s="252"/>
      <c r="EL2" s="252"/>
      <c r="EM2" s="252"/>
      <c r="EN2" s="252"/>
      <c r="EO2" s="252"/>
      <c r="EP2" s="252"/>
      <c r="EQ2" s="252"/>
      <c r="ER2" s="252"/>
      <c r="ES2" s="252"/>
      <c r="ET2" s="252"/>
      <c r="EU2" s="252"/>
      <c r="EV2" s="252"/>
    </row>
    <row r="3" spans="1:152" s="63" customFormat="1" ht="15" customHeight="1" x14ac:dyDescent="0.2">
      <c r="A3" s="11"/>
      <c r="B3" s="11"/>
      <c r="C3" s="137" t="s">
        <v>155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2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</row>
    <row r="4" spans="1:152" x14ac:dyDescent="0.2">
      <c r="A4" s="11"/>
      <c r="C4" s="64" t="s">
        <v>1</v>
      </c>
      <c r="D4" s="65">
        <f>IF(D$2&lt;'User Assumptions'!$C$4,0,IF(D$2='User Assumptions'!$C$4,'User Assumptions'!$C$5,C7))</f>
        <v>0</v>
      </c>
      <c r="E4" s="65">
        <f>IF(E$2&lt;'User Assumptions'!$C$4,0,IF(E$2='User Assumptions'!$C$4,'User Assumptions'!$C$5,D7))</f>
        <v>0</v>
      </c>
      <c r="F4" s="65">
        <f>IF(F$2&lt;'User Assumptions'!$C$4,0,IF(F$2='User Assumptions'!$C$4,'User Assumptions'!$C$5,E7))</f>
        <v>0</v>
      </c>
      <c r="G4" s="65">
        <f>IF(G$2&lt;'User Assumptions'!$C$4,0,IF(G$2='User Assumptions'!$C$4,'User Assumptions'!$C$5,F7))</f>
        <v>0</v>
      </c>
      <c r="H4" s="65">
        <f>IF(H$2&lt;'User Assumptions'!$C$4,0,IF(H$2='User Assumptions'!$C$4,'User Assumptions'!$C$5,G7))</f>
        <v>0</v>
      </c>
      <c r="I4" s="65">
        <f>IF(I$2&lt;'User Assumptions'!$C$4,0,IF(I$2='User Assumptions'!$C$4,'User Assumptions'!$C$5,H7))</f>
        <v>0</v>
      </c>
      <c r="J4" s="65">
        <f>IF(J$2&lt;'User Assumptions'!$C$4,0,IF(J$2='User Assumptions'!$C$4,'User Assumptions'!$C$5,I7))</f>
        <v>0</v>
      </c>
      <c r="K4" s="65">
        <f>IF(K$2&lt;'User Assumptions'!$C$4,0,IF(K$2='User Assumptions'!$C$4,'User Assumptions'!$C$5,J7))</f>
        <v>0</v>
      </c>
      <c r="L4" s="65">
        <f>IF(L$2&lt;'User Assumptions'!$C$4,0,IF(L$2='User Assumptions'!$C$4,'User Assumptions'!$C$5,K7))</f>
        <v>0</v>
      </c>
      <c r="M4" s="65">
        <f>IF(M$2&lt;'User Assumptions'!$C$4,0,IF(M$2='User Assumptions'!$C$4,'User Assumptions'!$C$5,L7))</f>
        <v>0</v>
      </c>
      <c r="N4" s="65">
        <f>IF(N$2&lt;'User Assumptions'!$C$4,0,IF(N$2='User Assumptions'!$C$4,'User Assumptions'!$C$5,M7))</f>
        <v>0</v>
      </c>
      <c r="O4" s="65">
        <f>IF(O$2&lt;'User Assumptions'!$C$4,0,IF(O$2='User Assumptions'!$C$4,'User Assumptions'!$C$5,N7))</f>
        <v>0</v>
      </c>
      <c r="P4" s="65">
        <f>IF(P$2&lt;'User Assumptions'!$C$4,0,IF(P$2='User Assumptions'!$C$4,'User Assumptions'!$C$5,O7))</f>
        <v>0</v>
      </c>
      <c r="Q4" s="65">
        <f>IF(Q$2&lt;'User Assumptions'!$C$4,0,IF(Q$2='User Assumptions'!$C$4,'User Assumptions'!$C$5,P7))</f>
        <v>0</v>
      </c>
      <c r="R4" s="65">
        <f>IF(R$2&lt;'User Assumptions'!$C$4,0,IF(R$2='User Assumptions'!$C$4,'User Assumptions'!$C$5,Q7))</f>
        <v>0</v>
      </c>
      <c r="S4" s="65">
        <f>IF(S$2&lt;'User Assumptions'!$C$4,0,IF(S$2='User Assumptions'!$C$4,'User Assumptions'!$C$5,R7))</f>
        <v>0</v>
      </c>
      <c r="T4" s="65">
        <f>IF(T$2&lt;'User Assumptions'!$C$4,0,IF(T$2='User Assumptions'!$C$4,'User Assumptions'!$C$5,S7))</f>
        <v>0</v>
      </c>
      <c r="U4" s="65">
        <f>IF(U$2&lt;'User Assumptions'!$C$4,0,IF(U$2='User Assumptions'!$C$4,'User Assumptions'!$C$5,T7))</f>
        <v>0</v>
      </c>
      <c r="V4" s="65">
        <f>IF(V$2&lt;'User Assumptions'!$C$4,0,IF(V$2='User Assumptions'!$C$4,'User Assumptions'!$C$5,U7))</f>
        <v>0</v>
      </c>
      <c r="W4" s="65">
        <f>IF(W$2&lt;'User Assumptions'!$C$4,0,IF(W$2='User Assumptions'!$C$4,'User Assumptions'!$C$5,V7))</f>
        <v>0</v>
      </c>
      <c r="X4" s="65">
        <f>IF(X$2&lt;'User Assumptions'!$C$4,0,IF(X$2='User Assumptions'!$C$4,'User Assumptions'!$C$5,W7))</f>
        <v>0</v>
      </c>
      <c r="Y4" s="65">
        <f>IF(Y$2&lt;'User Assumptions'!$C$4,0,IF(Y$2='User Assumptions'!$C$4,'User Assumptions'!$C$5,X7))</f>
        <v>1000</v>
      </c>
      <c r="Z4" s="65">
        <f>IF(Z$2&lt;'User Assumptions'!$C$4,0,IF(Z$2='User Assumptions'!$C$4,'User Assumptions'!$C$5,Y7))</f>
        <v>1000</v>
      </c>
      <c r="AA4" s="65">
        <f>IF(AA$2&lt;'User Assumptions'!$C$4,0,IF(AA$2='User Assumptions'!$C$4,'User Assumptions'!$C$5,Z7))</f>
        <v>1000</v>
      </c>
      <c r="AB4" s="65">
        <f>IF(AB$2&lt;'User Assumptions'!$C$4,0,IF(AB$2='User Assumptions'!$C$4,'User Assumptions'!$C$5,AA7))</f>
        <v>1000</v>
      </c>
      <c r="AC4" s="65">
        <f>IF(AC$2&lt;'User Assumptions'!$C$4,0,IF(AC$2='User Assumptions'!$C$4,'User Assumptions'!$C$5,AB7))</f>
        <v>980</v>
      </c>
      <c r="AD4" s="65">
        <f>IF(AD$2&lt;'User Assumptions'!$C$4,0,IF(AD$2='User Assumptions'!$C$4,'User Assumptions'!$C$5,AC7))</f>
        <v>960</v>
      </c>
      <c r="AE4" s="65">
        <f>IF(AE$2&lt;'User Assumptions'!$C$4,0,IF(AE$2='User Assumptions'!$C$4,'User Assumptions'!$C$5,AD7))</f>
        <v>941</v>
      </c>
      <c r="AF4" s="65">
        <f>IF(AF$2&lt;'User Assumptions'!$C$4,0,IF(AF$2='User Assumptions'!$C$4,'User Assumptions'!$C$5,AE7))</f>
        <v>923</v>
      </c>
      <c r="AG4" s="65">
        <f>IF(AG$2&lt;'User Assumptions'!$C$4,0,IF(AG$2='User Assumptions'!$C$4,'User Assumptions'!$C$5,AF7))</f>
        <v>905</v>
      </c>
      <c r="AH4" s="65">
        <f>IF(AH$2&lt;'User Assumptions'!$C$4,0,IF(AH$2='User Assumptions'!$C$4,'User Assumptions'!$C$5,AG7))</f>
        <v>887</v>
      </c>
      <c r="AI4" s="65">
        <f>IF(AI$2&lt;'User Assumptions'!$C$4,0,IF(AI$2='User Assumptions'!$C$4,'User Assumptions'!$C$5,AH7))</f>
        <v>870</v>
      </c>
      <c r="AJ4" s="65">
        <f>IF(AJ$2&lt;'User Assumptions'!$C$4,0,IF(AJ$2='User Assumptions'!$C$4,'User Assumptions'!$C$5,AI7))</f>
        <v>853</v>
      </c>
      <c r="AK4" s="65">
        <f>IF(AK$2&lt;'User Assumptions'!$C$4,0,IF(AK$2='User Assumptions'!$C$4,'User Assumptions'!$C$5,AJ7))</f>
        <v>837</v>
      </c>
      <c r="AL4" s="65">
        <f>IF(AL$2&lt;'User Assumptions'!$C$4,0,IF(AL$2='User Assumptions'!$C$4,'User Assumptions'!$C$5,AK7))</f>
        <v>821</v>
      </c>
      <c r="AM4" s="65">
        <f>IF(AM$2&lt;'User Assumptions'!$C$4,0,IF(AM$2='User Assumptions'!$C$4,'User Assumptions'!$C$5,AL7))</f>
        <v>805</v>
      </c>
      <c r="AN4" s="65">
        <f>IF(AN$2&lt;'User Assumptions'!$C$4,0,IF(AN$2='User Assumptions'!$C$4,'User Assumptions'!$C$5,AM7))</f>
        <v>789</v>
      </c>
      <c r="AO4" s="65">
        <f>IF(AO$2&lt;'User Assumptions'!$C$4,0,IF(AO$2='User Assumptions'!$C$4,'User Assumptions'!$C$5,AN7))</f>
        <v>837</v>
      </c>
      <c r="AP4" s="65">
        <f>IF(AP$2&lt;'User Assumptions'!$C$4,0,IF(AP$2='User Assumptions'!$C$4,'User Assumptions'!$C$5,AO7))</f>
        <v>888</v>
      </c>
      <c r="AQ4" s="65">
        <f>IF(AQ$2&lt;'User Assumptions'!$C$4,0,IF(AQ$2='User Assumptions'!$C$4,'User Assumptions'!$C$5,AP7))</f>
        <v>942</v>
      </c>
      <c r="AR4" s="65">
        <f>IF(AR$2&lt;'User Assumptions'!$C$4,0,IF(AR$2='User Assumptions'!$C$4,'User Assumptions'!$C$5,AQ7))</f>
        <v>999</v>
      </c>
      <c r="AS4" s="65">
        <f>IF(AS$2&lt;'User Assumptions'!$C$4,0,IF(AS$2='User Assumptions'!$C$4,'User Assumptions'!$C$5,AR7))</f>
        <v>1059</v>
      </c>
      <c r="AT4" s="65">
        <f>IF(AT$2&lt;'User Assumptions'!$C$4,0,IF(AT$2='User Assumptions'!$C$4,'User Assumptions'!$C$5,AS7))</f>
        <v>1123</v>
      </c>
      <c r="AU4" s="65">
        <f>IF(AU$2&lt;'User Assumptions'!$C$4,0,IF(AU$2='User Assumptions'!$C$4,'User Assumptions'!$C$5,AT7))</f>
        <v>1191</v>
      </c>
      <c r="AV4" s="65">
        <f>IF(AV$2&lt;'User Assumptions'!$C$4,0,IF(AV$2='User Assumptions'!$C$4,'User Assumptions'!$C$5,AU7))</f>
        <v>1263</v>
      </c>
      <c r="AW4" s="65">
        <f>IF(AW$2&lt;'User Assumptions'!$C$4,0,IF(AW$2='User Assumptions'!$C$4,'User Assumptions'!$C$5,AV7))</f>
        <v>1339</v>
      </c>
      <c r="AX4" s="65">
        <f>IF(AX$2&lt;'User Assumptions'!$C$4,0,IF(AX$2='User Assumptions'!$C$4,'User Assumptions'!$C$5,AW7))</f>
        <v>1419</v>
      </c>
      <c r="AY4" s="65">
        <f>IF(AY$2&lt;'User Assumptions'!$C$4,0,IF(AY$2='User Assumptions'!$C$4,'User Assumptions'!$C$5,AX7))</f>
        <v>1504</v>
      </c>
      <c r="AZ4" s="65">
        <f>IF(AZ$2&lt;'User Assumptions'!$C$4,0,IF(AZ$2='User Assumptions'!$C$4,'User Assumptions'!$C$5,AY7))</f>
        <v>1595</v>
      </c>
      <c r="BA4" s="65">
        <f>IF(BA$2&lt;'User Assumptions'!$C$4,0,IF(BA$2='User Assumptions'!$C$4,'User Assumptions'!$C$5,AZ7))</f>
        <v>1802</v>
      </c>
      <c r="BB4" s="65">
        <f>IF(BB$2&lt;'User Assumptions'!$C$4,0,IF(BB$2='User Assumptions'!$C$4,'User Assumptions'!$C$5,BA7))</f>
        <v>2037</v>
      </c>
      <c r="BC4" s="65">
        <f>IF(BC$2&lt;'User Assumptions'!$C$4,0,IF(BC$2='User Assumptions'!$C$4,'User Assumptions'!$C$5,BB7))</f>
        <v>2302</v>
      </c>
      <c r="BD4" s="65">
        <f>IF(BD$2&lt;'User Assumptions'!$C$4,0,IF(BD$2='User Assumptions'!$C$4,'User Assumptions'!$C$5,BC7))</f>
        <v>2602</v>
      </c>
      <c r="BE4" s="65">
        <f>IF(BE$2&lt;'User Assumptions'!$C$4,0,IF(BE$2='User Assumptions'!$C$4,'User Assumptions'!$C$5,BD7))</f>
        <v>2941</v>
      </c>
      <c r="BF4" s="65">
        <f>IF(BF$2&lt;'User Assumptions'!$C$4,0,IF(BF$2='User Assumptions'!$C$4,'User Assumptions'!$C$5,BE7))</f>
        <v>3324</v>
      </c>
      <c r="BG4" s="65">
        <f>IF(BG$2&lt;'User Assumptions'!$C$4,0,IF(BG$2='User Assumptions'!$C$4,'User Assumptions'!$C$5,BF7))</f>
        <v>3756</v>
      </c>
      <c r="BH4" s="65">
        <f>IF(BH$2&lt;'User Assumptions'!$C$4,0,IF(BH$2='User Assumptions'!$C$4,'User Assumptions'!$C$5,BG7))</f>
        <v>4245</v>
      </c>
      <c r="BI4" s="65">
        <f>IF(BI$2&lt;'User Assumptions'!$C$4,0,IF(BI$2='User Assumptions'!$C$4,'User Assumptions'!$C$5,BH7))</f>
        <v>4797</v>
      </c>
      <c r="BJ4" s="65">
        <f>IF(BJ$2&lt;'User Assumptions'!$C$4,0,IF(BJ$2='User Assumptions'!$C$4,'User Assumptions'!$C$5,BI7))</f>
        <v>5421</v>
      </c>
      <c r="BK4" s="66">
        <f>IF(BK$2&lt;'User Assumptions'!$C$4,0,IF(BK$2='User Assumptions'!$C$4,'User Assumptions'!$C$5,BJ7))</f>
        <v>6127</v>
      </c>
      <c r="BL4" s="12"/>
    </row>
    <row r="5" spans="1:152" x14ac:dyDescent="0.2">
      <c r="A5" s="11"/>
      <c r="B5" s="67"/>
      <c r="C5" s="68" t="s">
        <v>0</v>
      </c>
      <c r="D5" s="65">
        <f>ROUNDUP((VLOOKUP(D1,'User Assumptions'!$B$6:$C$10,2,FALSE))*D4,0)</f>
        <v>0</v>
      </c>
      <c r="E5" s="65">
        <f>ROUNDUP((VLOOKUP(E1,'User Assumptions'!$B$6:$C$10,2,FALSE))*E4,0)</f>
        <v>0</v>
      </c>
      <c r="F5" s="65">
        <f>ROUNDUP((VLOOKUP(F1,'User Assumptions'!$B$6:$C$10,2,FALSE))*F4,0)</f>
        <v>0</v>
      </c>
      <c r="G5" s="65">
        <f>ROUNDUP((VLOOKUP(G1,'User Assumptions'!$B$6:$C$10,2,FALSE))*G4,0)</f>
        <v>0</v>
      </c>
      <c r="H5" s="65">
        <f>ROUNDUP((VLOOKUP(H1,'User Assumptions'!$B$6:$C$10,2,FALSE))*H4,0)</f>
        <v>0</v>
      </c>
      <c r="I5" s="65">
        <f>ROUNDUP((VLOOKUP(I1,'User Assumptions'!$B$6:$C$10,2,FALSE))*I4,0)</f>
        <v>0</v>
      </c>
      <c r="J5" s="65">
        <f>ROUNDUP((VLOOKUP(J1,'User Assumptions'!$B$6:$C$10,2,FALSE))*J4,0)</f>
        <v>0</v>
      </c>
      <c r="K5" s="65">
        <f>ROUNDUP((VLOOKUP(K1,'User Assumptions'!$B$6:$C$10,2,FALSE))*K4,0)</f>
        <v>0</v>
      </c>
      <c r="L5" s="65">
        <f>ROUNDUP((VLOOKUP(L1,'User Assumptions'!$B$6:$C$10,2,FALSE))*L4,0)</f>
        <v>0</v>
      </c>
      <c r="M5" s="65">
        <f>ROUNDUP((VLOOKUP(M1,'User Assumptions'!$B$6:$C$10,2,FALSE))*M4,0)</f>
        <v>0</v>
      </c>
      <c r="N5" s="65">
        <f>ROUNDUP((VLOOKUP(N1,'User Assumptions'!$B$6:$C$10,2,FALSE))*N4,0)</f>
        <v>0</v>
      </c>
      <c r="O5" s="65">
        <f>ROUNDUP((VLOOKUP(O1,'User Assumptions'!$B$6:$C$10,2,FALSE))*O4,0)</f>
        <v>0</v>
      </c>
      <c r="P5" s="65">
        <f>ROUNDUP((VLOOKUP(P1,'User Assumptions'!$B$6:$C$10,2,FALSE))*P4,0)</f>
        <v>0</v>
      </c>
      <c r="Q5" s="65">
        <f>ROUNDUP((VLOOKUP(Q1,'User Assumptions'!$B$6:$C$10,2,FALSE))*Q4,0)</f>
        <v>0</v>
      </c>
      <c r="R5" s="65">
        <f>ROUNDUP((VLOOKUP(R1,'User Assumptions'!$B$6:$C$10,2,FALSE))*R4,0)</f>
        <v>0</v>
      </c>
      <c r="S5" s="65">
        <f>ROUNDUP((VLOOKUP(S1,'User Assumptions'!$B$6:$C$10,2,FALSE))*S4,0)</f>
        <v>0</v>
      </c>
      <c r="T5" s="65">
        <f>ROUNDUP((VLOOKUP(T1,'User Assumptions'!$B$6:$C$10,2,FALSE))*T4,0)</f>
        <v>0</v>
      </c>
      <c r="U5" s="65">
        <f>ROUNDUP((VLOOKUP(U1,'User Assumptions'!$B$6:$C$10,2,FALSE))*U4,0)</f>
        <v>0</v>
      </c>
      <c r="V5" s="65">
        <f>ROUNDUP((VLOOKUP(V1,'User Assumptions'!$B$6:$C$10,2,FALSE))*V4,0)</f>
        <v>0</v>
      </c>
      <c r="W5" s="65">
        <f>ROUNDUP((VLOOKUP(W1,'User Assumptions'!$B$6:$C$10,2,FALSE))*W4,0)</f>
        <v>0</v>
      </c>
      <c r="X5" s="65">
        <f>ROUNDUP((VLOOKUP(X1,'User Assumptions'!$B$6:$C$10,2,FALSE))*X4,0)</f>
        <v>0</v>
      </c>
      <c r="Y5" s="65">
        <f>ROUNDUP((VLOOKUP(Y1,'User Assumptions'!$B$6:$C$10,2,FALSE))*Y4,0)</f>
        <v>0</v>
      </c>
      <c r="Z5" s="65">
        <f>ROUNDUP((VLOOKUP(Z1,'User Assumptions'!$B$6:$C$10,2,FALSE))*Z4,0)</f>
        <v>0</v>
      </c>
      <c r="AA5" s="65">
        <f>ROUNDUP((VLOOKUP(AA1,'User Assumptions'!$B$6:$C$10,2,FALSE))*AA4,0)</f>
        <v>0</v>
      </c>
      <c r="AB5" s="65">
        <f>ROUNDUP((VLOOKUP(AB1,'User Assumptions'!$B$6:$C$10,2,FALSE))*AB4,0)</f>
        <v>100</v>
      </c>
      <c r="AC5" s="65">
        <f>ROUNDUP((VLOOKUP(AC1,'User Assumptions'!$B$6:$C$10,2,FALSE))*AC4,0)</f>
        <v>98</v>
      </c>
      <c r="AD5" s="65">
        <f>ROUNDUP((VLOOKUP(AD1,'User Assumptions'!$B$6:$C$10,2,FALSE))*AD4,0)</f>
        <v>96</v>
      </c>
      <c r="AE5" s="65">
        <f>ROUNDUP((VLOOKUP(AE1,'User Assumptions'!$B$6:$C$10,2,FALSE))*AE4,0)</f>
        <v>95</v>
      </c>
      <c r="AF5" s="65">
        <f>ROUNDUP((VLOOKUP(AF1,'User Assumptions'!$B$6:$C$10,2,FALSE))*AF4,0)</f>
        <v>93</v>
      </c>
      <c r="AG5" s="65">
        <f>ROUNDUP((VLOOKUP(AG1,'User Assumptions'!$B$6:$C$10,2,FALSE))*AG4,0)</f>
        <v>91</v>
      </c>
      <c r="AH5" s="65">
        <f>ROUNDUP((VLOOKUP(AH1,'User Assumptions'!$B$6:$C$10,2,FALSE))*AH4,0)</f>
        <v>89</v>
      </c>
      <c r="AI5" s="65">
        <f>ROUNDUP((VLOOKUP(AI1,'User Assumptions'!$B$6:$C$10,2,FALSE))*AI4,0)</f>
        <v>87</v>
      </c>
      <c r="AJ5" s="65">
        <f>ROUNDUP((VLOOKUP(AJ1,'User Assumptions'!$B$6:$C$10,2,FALSE))*AJ4,0)</f>
        <v>86</v>
      </c>
      <c r="AK5" s="65">
        <f>ROUNDUP((VLOOKUP(AK1,'User Assumptions'!$B$6:$C$10,2,FALSE))*AK4,0)</f>
        <v>84</v>
      </c>
      <c r="AL5" s="65">
        <f>ROUNDUP((VLOOKUP(AL1,'User Assumptions'!$B$6:$C$10,2,FALSE))*AL4,0)</f>
        <v>83</v>
      </c>
      <c r="AM5" s="65">
        <f>ROUNDUP((VLOOKUP(AM1,'User Assumptions'!$B$6:$C$10,2,FALSE))*AM4,0)</f>
        <v>81</v>
      </c>
      <c r="AN5" s="65">
        <f>ROUNDUP((VLOOKUP(AN1,'User Assumptions'!$B$6:$C$10,2,FALSE))*AN4,0)</f>
        <v>119</v>
      </c>
      <c r="AO5" s="65">
        <f>ROUNDUP((VLOOKUP(AO1,'User Assumptions'!$B$6:$C$10,2,FALSE))*AO4,0)</f>
        <v>126</v>
      </c>
      <c r="AP5" s="65">
        <f>ROUNDUP((VLOOKUP(AP1,'User Assumptions'!$B$6:$C$10,2,FALSE))*AP4,0)</f>
        <v>134</v>
      </c>
      <c r="AQ5" s="65">
        <f>ROUNDUP((VLOOKUP(AQ1,'User Assumptions'!$B$6:$C$10,2,FALSE))*AQ4,0)</f>
        <v>142</v>
      </c>
      <c r="AR5" s="65">
        <f>ROUNDUP((VLOOKUP(AR1,'User Assumptions'!$B$6:$C$10,2,FALSE))*AR4,0)</f>
        <v>150</v>
      </c>
      <c r="AS5" s="65">
        <f>ROUNDUP((VLOOKUP(AS1,'User Assumptions'!$B$6:$C$10,2,FALSE))*AS4,0)</f>
        <v>159</v>
      </c>
      <c r="AT5" s="65">
        <f>ROUNDUP((VLOOKUP(AT1,'User Assumptions'!$B$6:$C$10,2,FALSE))*AT4,0)</f>
        <v>169</v>
      </c>
      <c r="AU5" s="65">
        <f>ROUNDUP((VLOOKUP(AU1,'User Assumptions'!$B$6:$C$10,2,FALSE))*AU4,0)</f>
        <v>179</v>
      </c>
      <c r="AV5" s="65">
        <f>ROUNDUP((VLOOKUP(AV1,'User Assumptions'!$B$6:$C$10,2,FALSE))*AV4,0)</f>
        <v>190</v>
      </c>
      <c r="AW5" s="65">
        <f>ROUNDUP((VLOOKUP(AW1,'User Assumptions'!$B$6:$C$10,2,FALSE))*AW4,0)</f>
        <v>201</v>
      </c>
      <c r="AX5" s="65">
        <f>ROUNDUP((VLOOKUP(AX1,'User Assumptions'!$B$6:$C$10,2,FALSE))*AX4,0)</f>
        <v>213</v>
      </c>
      <c r="AY5" s="65">
        <f>ROUNDUP((VLOOKUP(AY1,'User Assumptions'!$B$6:$C$10,2,FALSE))*AY4,0)</f>
        <v>226</v>
      </c>
      <c r="AZ5" s="65">
        <f>ROUNDUP((VLOOKUP(AZ1,'User Assumptions'!$B$6:$C$10,2,FALSE))*AZ4,0)</f>
        <v>319</v>
      </c>
      <c r="BA5" s="65">
        <f>ROUNDUP((VLOOKUP(BA1,'User Assumptions'!$B$6:$C$10,2,FALSE))*BA4,0)</f>
        <v>361</v>
      </c>
      <c r="BB5" s="65">
        <f>ROUNDUP((VLOOKUP(BB1,'User Assumptions'!$B$6:$C$10,2,FALSE))*BB4,0)</f>
        <v>408</v>
      </c>
      <c r="BC5" s="65">
        <f>ROUNDUP((VLOOKUP(BC1,'User Assumptions'!$B$6:$C$10,2,FALSE))*BC4,0)</f>
        <v>461</v>
      </c>
      <c r="BD5" s="65">
        <f>ROUNDUP((VLOOKUP(BD1,'User Assumptions'!$B$6:$C$10,2,FALSE))*BD4,0)</f>
        <v>521</v>
      </c>
      <c r="BE5" s="65">
        <f>ROUNDUP((VLOOKUP(BE1,'User Assumptions'!$B$6:$C$10,2,FALSE))*BE4,0)</f>
        <v>589</v>
      </c>
      <c r="BF5" s="65">
        <f>ROUNDUP((VLOOKUP(BF1,'User Assumptions'!$B$6:$C$10,2,FALSE))*BF4,0)</f>
        <v>665</v>
      </c>
      <c r="BG5" s="65">
        <f>ROUNDUP((VLOOKUP(BG1,'User Assumptions'!$B$6:$C$10,2,FALSE))*BG4,0)</f>
        <v>752</v>
      </c>
      <c r="BH5" s="65">
        <f>ROUNDUP((VLOOKUP(BH1,'User Assumptions'!$B$6:$C$10,2,FALSE))*BH4,0)</f>
        <v>849</v>
      </c>
      <c r="BI5" s="65">
        <f>ROUNDUP((VLOOKUP(BI1,'User Assumptions'!$B$6:$C$10,2,FALSE))*BI4,0)</f>
        <v>960</v>
      </c>
      <c r="BJ5" s="65">
        <f>ROUNDUP((VLOOKUP(BJ1,'User Assumptions'!$B$6:$C$10,2,FALSE))*BJ4,0)</f>
        <v>1085</v>
      </c>
      <c r="BK5" s="65">
        <f>ROUNDUP((VLOOKUP(BK1,'User Assumptions'!$B$6:$C$10,2,FALSE))*BK4,0)</f>
        <v>1226</v>
      </c>
    </row>
    <row r="6" spans="1:152" s="73" customFormat="1" x14ac:dyDescent="0.2">
      <c r="A6" s="69"/>
      <c r="B6" s="69"/>
      <c r="C6" s="70" t="s">
        <v>77</v>
      </c>
      <c r="D6" s="71">
        <f>ROUND((VLOOKUP(D1,'User Assumptions'!$B$12:$C$16,2,FALSE))*D4, 0.5)</f>
        <v>0</v>
      </c>
      <c r="E6" s="71">
        <f>ROUND((VLOOKUP(E1,'User Assumptions'!$B$12:$C$16,2,FALSE))*E4, 0.5)</f>
        <v>0</v>
      </c>
      <c r="F6" s="71">
        <f>ROUND((VLOOKUP(F1,'User Assumptions'!$B$12:$C$16,2,FALSE))*F4, 0.5)</f>
        <v>0</v>
      </c>
      <c r="G6" s="71">
        <f>ROUND((VLOOKUP(G1,'User Assumptions'!$B$12:$C$16,2,FALSE))*G4, 0.5)</f>
        <v>0</v>
      </c>
      <c r="H6" s="71">
        <f>ROUND((VLOOKUP(H1,'User Assumptions'!$B$12:$C$16,2,FALSE))*H4, 0.5)</f>
        <v>0</v>
      </c>
      <c r="I6" s="71">
        <f>ROUND((VLOOKUP(I1,'User Assumptions'!$B$12:$C$16,2,FALSE))*I4, 0.5)</f>
        <v>0</v>
      </c>
      <c r="J6" s="71">
        <f>ROUND((VLOOKUP(J1,'User Assumptions'!$B$12:$C$16,2,FALSE))*J4, 0.5)</f>
        <v>0</v>
      </c>
      <c r="K6" s="71">
        <f>ROUND((VLOOKUP(K1,'User Assumptions'!$B$12:$C$16,2,FALSE))*K4, 0.5)</f>
        <v>0</v>
      </c>
      <c r="L6" s="71">
        <f>ROUND((VLOOKUP(L1,'User Assumptions'!$B$12:$C$16,2,FALSE))*L4, 0.5)</f>
        <v>0</v>
      </c>
      <c r="M6" s="71">
        <f>ROUND((VLOOKUP(M1,'User Assumptions'!$B$12:$C$16,2,FALSE))*M4, 0.5)</f>
        <v>0</v>
      </c>
      <c r="N6" s="71">
        <f>ROUND((VLOOKUP(N1,'User Assumptions'!$B$12:$C$16,2,FALSE))*N4, 0.5)</f>
        <v>0</v>
      </c>
      <c r="O6" s="71">
        <f>ROUND((VLOOKUP(O1,'User Assumptions'!$B$12:$C$16,2,FALSE))*O4, 0.5)</f>
        <v>0</v>
      </c>
      <c r="P6" s="71">
        <f>ROUND((VLOOKUP(P1,'User Assumptions'!$B$12:$C$16,2,FALSE))*P4, 0.5)</f>
        <v>0</v>
      </c>
      <c r="Q6" s="71">
        <f>ROUND((VLOOKUP(Q1,'User Assumptions'!$B$12:$C$16,2,FALSE))*Q4, 0.5)</f>
        <v>0</v>
      </c>
      <c r="R6" s="71">
        <f>ROUND((VLOOKUP(R1,'User Assumptions'!$B$12:$C$16,2,FALSE))*R4, 0.5)</f>
        <v>0</v>
      </c>
      <c r="S6" s="71">
        <f>ROUND((VLOOKUP(S1,'User Assumptions'!$B$12:$C$16,2,FALSE))*S4, 0.5)</f>
        <v>0</v>
      </c>
      <c r="T6" s="71">
        <f>ROUND((VLOOKUP(T1,'User Assumptions'!$B$12:$C$16,2,FALSE))*T4, 0.5)</f>
        <v>0</v>
      </c>
      <c r="U6" s="71">
        <f>ROUND((VLOOKUP(U1,'User Assumptions'!$B$12:$C$16,2,FALSE))*U4, 0.5)</f>
        <v>0</v>
      </c>
      <c r="V6" s="71">
        <f>ROUND((VLOOKUP(V1,'User Assumptions'!$B$12:$C$16,2,FALSE))*V4, 0.5)</f>
        <v>0</v>
      </c>
      <c r="W6" s="71">
        <f>ROUND((VLOOKUP(W1,'User Assumptions'!$B$12:$C$16,2,FALSE))*W4, 0.5)</f>
        <v>0</v>
      </c>
      <c r="X6" s="71">
        <f>ROUND((VLOOKUP(X1,'User Assumptions'!$B$12:$C$16,2,FALSE))*X4, 0.5)</f>
        <v>0</v>
      </c>
      <c r="Y6" s="71">
        <f>ROUND((VLOOKUP(Y1,'User Assumptions'!$B$12:$C$16,2,FALSE))*Y4, 0.5)</f>
        <v>0</v>
      </c>
      <c r="Z6" s="71">
        <f>ROUND((VLOOKUP(Z1,'User Assumptions'!$B$12:$C$16,2,FALSE))*Z4, 0.5)</f>
        <v>0</v>
      </c>
      <c r="AA6" s="71">
        <f>ROUND((VLOOKUP(AA1,'User Assumptions'!$B$12:$C$16,2,FALSE))*AA4, 0.5)</f>
        <v>0</v>
      </c>
      <c r="AB6" s="71">
        <f>ROUND((VLOOKUP(AB1,'User Assumptions'!$B$12:$C$16,2,FALSE))*AB4, 0.5)</f>
        <v>120</v>
      </c>
      <c r="AC6" s="71">
        <f>ROUND((VLOOKUP(AC1,'User Assumptions'!$B$12:$C$16,2,FALSE))*AC4, 0.5)</f>
        <v>118</v>
      </c>
      <c r="AD6" s="71">
        <f>ROUND((VLOOKUP(AD1,'User Assumptions'!$B$12:$C$16,2,FALSE))*AD4, 0.5)</f>
        <v>115</v>
      </c>
      <c r="AE6" s="71">
        <f>ROUND((VLOOKUP(AE1,'User Assumptions'!$B$12:$C$16,2,FALSE))*AE4, 0.5)</f>
        <v>113</v>
      </c>
      <c r="AF6" s="71">
        <f>ROUND((VLOOKUP(AF1,'User Assumptions'!$B$12:$C$16,2,FALSE))*AF4, 0.5)</f>
        <v>111</v>
      </c>
      <c r="AG6" s="71">
        <f>ROUND((VLOOKUP(AG1,'User Assumptions'!$B$12:$C$16,2,FALSE))*AG4, 0.5)</f>
        <v>109</v>
      </c>
      <c r="AH6" s="71">
        <f>ROUND((VLOOKUP(AH1,'User Assumptions'!$B$12:$C$16,2,FALSE))*AH4, 0.5)</f>
        <v>106</v>
      </c>
      <c r="AI6" s="71">
        <f>ROUND((VLOOKUP(AI1,'User Assumptions'!$B$12:$C$16,2,FALSE))*AI4, 0.5)</f>
        <v>104</v>
      </c>
      <c r="AJ6" s="71">
        <f>ROUND((VLOOKUP(AJ1,'User Assumptions'!$B$12:$C$16,2,FALSE))*AJ4, 0.5)</f>
        <v>102</v>
      </c>
      <c r="AK6" s="71">
        <f>ROUND((VLOOKUP(AK1,'User Assumptions'!$B$12:$C$16,2,FALSE))*AK4, 0.5)</f>
        <v>100</v>
      </c>
      <c r="AL6" s="71">
        <f>ROUND((VLOOKUP(AL1,'User Assumptions'!$B$12:$C$16,2,FALSE))*AL4, 0.5)</f>
        <v>99</v>
      </c>
      <c r="AM6" s="71">
        <f>ROUND((VLOOKUP(AM1,'User Assumptions'!$B$12:$C$16,2,FALSE))*AM4, 0.5)</f>
        <v>97</v>
      </c>
      <c r="AN6" s="71">
        <f>ROUND((VLOOKUP(AN1,'User Assumptions'!$B$12:$C$16,2,FALSE))*AN4, 0.5)</f>
        <v>71</v>
      </c>
      <c r="AO6" s="71">
        <f>ROUND((VLOOKUP(AO1,'User Assumptions'!$B$12:$C$16,2,FALSE))*AO4, 0.5)</f>
        <v>75</v>
      </c>
      <c r="AP6" s="71">
        <f>ROUND((VLOOKUP(AP1,'User Assumptions'!$B$12:$C$16,2,FALSE))*AP4, 0.5)</f>
        <v>80</v>
      </c>
      <c r="AQ6" s="71">
        <f>ROUND((VLOOKUP(AQ1,'User Assumptions'!$B$12:$C$16,2,FALSE))*AQ4, 0.5)</f>
        <v>85</v>
      </c>
      <c r="AR6" s="71">
        <f>ROUND((VLOOKUP(AR1,'User Assumptions'!$B$12:$C$16,2,FALSE))*AR4, 0.5)</f>
        <v>90</v>
      </c>
      <c r="AS6" s="71">
        <f>ROUND((VLOOKUP(AS1,'User Assumptions'!$B$12:$C$16,2,FALSE))*AS4, 0.5)</f>
        <v>95</v>
      </c>
      <c r="AT6" s="71">
        <f>ROUND((VLOOKUP(AT1,'User Assumptions'!$B$12:$C$16,2,FALSE))*AT4, 0.5)</f>
        <v>101</v>
      </c>
      <c r="AU6" s="71">
        <f>ROUND((VLOOKUP(AU1,'User Assumptions'!$B$12:$C$16,2,FALSE))*AU4, 0.5)</f>
        <v>107</v>
      </c>
      <c r="AV6" s="71">
        <f>ROUND((VLOOKUP(AV1,'User Assumptions'!$B$12:$C$16,2,FALSE))*AV4, 0.5)</f>
        <v>114</v>
      </c>
      <c r="AW6" s="71">
        <f>ROUND((VLOOKUP(AW1,'User Assumptions'!$B$12:$C$16,2,FALSE))*AW4, 0.5)</f>
        <v>121</v>
      </c>
      <c r="AX6" s="71">
        <f>ROUND((VLOOKUP(AX1,'User Assumptions'!$B$12:$C$16,2,FALSE))*AX4, 0.5)</f>
        <v>128</v>
      </c>
      <c r="AY6" s="71">
        <f>ROUND((VLOOKUP(AY1,'User Assumptions'!$B$12:$C$16,2,FALSE))*AY4, 0.5)</f>
        <v>135</v>
      </c>
      <c r="AZ6" s="71">
        <f>ROUND((VLOOKUP(AZ1,'User Assumptions'!$B$12:$C$16,2,FALSE))*AZ4, 0.5)</f>
        <v>112</v>
      </c>
      <c r="BA6" s="71">
        <f>ROUND((VLOOKUP(BA1,'User Assumptions'!$B$12:$C$16,2,FALSE))*BA4, 0.5)</f>
        <v>126</v>
      </c>
      <c r="BB6" s="71">
        <f>ROUND((VLOOKUP(BB1,'User Assumptions'!$B$12:$C$16,2,FALSE))*BB4, 0.5)</f>
        <v>143</v>
      </c>
      <c r="BC6" s="71">
        <f>ROUND((VLOOKUP(BC1,'User Assumptions'!$B$12:$C$16,2,FALSE))*BC4, 0.5)</f>
        <v>161</v>
      </c>
      <c r="BD6" s="71">
        <f>ROUND((VLOOKUP(BD1,'User Assumptions'!$B$12:$C$16,2,FALSE))*BD4, 0.5)</f>
        <v>182</v>
      </c>
      <c r="BE6" s="71">
        <f>ROUND((VLOOKUP(BE1,'User Assumptions'!$B$12:$C$16,2,FALSE))*BE4, 0.5)</f>
        <v>206</v>
      </c>
      <c r="BF6" s="71">
        <f>ROUND((VLOOKUP(BF1,'User Assumptions'!$B$12:$C$16,2,FALSE))*BF4, 0.5)</f>
        <v>233</v>
      </c>
      <c r="BG6" s="71">
        <f>ROUND((VLOOKUP(BG1,'User Assumptions'!$B$12:$C$16,2,FALSE))*BG4, 0.5)</f>
        <v>263</v>
      </c>
      <c r="BH6" s="71">
        <f>ROUND((VLOOKUP(BH1,'User Assumptions'!$B$12:$C$16,2,FALSE))*BH4, 0.5)</f>
        <v>297</v>
      </c>
      <c r="BI6" s="71">
        <f>ROUND((VLOOKUP(BI1,'User Assumptions'!$B$12:$C$16,2,FALSE))*BI4, 0.5)</f>
        <v>336</v>
      </c>
      <c r="BJ6" s="71">
        <f>ROUND((VLOOKUP(BJ1,'User Assumptions'!$B$12:$C$16,2,FALSE))*BJ4, 0.5)</f>
        <v>379</v>
      </c>
      <c r="BK6" s="71">
        <f>ROUND((VLOOKUP(BK1,'User Assumptions'!$B$12:$C$16,2,FALSE))*BK4, 0.5)</f>
        <v>429</v>
      </c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69"/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69"/>
      <c r="DD6" s="69"/>
      <c r="DE6" s="69"/>
      <c r="DF6" s="69"/>
      <c r="DG6" s="69"/>
      <c r="DH6" s="69"/>
      <c r="DI6" s="69"/>
      <c r="DJ6" s="69"/>
      <c r="DK6" s="69"/>
      <c r="DL6" s="69"/>
      <c r="DM6" s="69"/>
      <c r="DN6" s="69"/>
      <c r="DO6" s="69"/>
      <c r="DP6" s="69"/>
      <c r="DQ6" s="69"/>
      <c r="DR6" s="69"/>
      <c r="DS6" s="69"/>
      <c r="DT6" s="69"/>
      <c r="DU6" s="69"/>
      <c r="DV6" s="69"/>
      <c r="DW6" s="69"/>
      <c r="DX6" s="69"/>
      <c r="DY6" s="69"/>
      <c r="DZ6" s="69"/>
      <c r="EA6" s="69"/>
      <c r="EB6" s="69"/>
      <c r="EC6" s="69"/>
      <c r="ED6" s="69"/>
      <c r="EE6" s="69"/>
      <c r="EF6" s="69"/>
      <c r="EG6" s="69"/>
      <c r="EH6" s="69"/>
      <c r="EI6" s="69"/>
      <c r="EJ6" s="69"/>
      <c r="EK6" s="69"/>
      <c r="EL6" s="69"/>
      <c r="EM6" s="69"/>
      <c r="EN6" s="69"/>
      <c r="EO6" s="69"/>
      <c r="EP6" s="69"/>
      <c r="EQ6" s="69"/>
      <c r="ER6" s="69"/>
      <c r="ES6" s="69"/>
      <c r="ET6" s="69"/>
      <c r="EU6" s="69"/>
      <c r="EV6" s="69"/>
    </row>
    <row r="7" spans="1:152" s="78" customFormat="1" x14ac:dyDescent="0.2">
      <c r="A7" s="11"/>
      <c r="B7" s="11"/>
      <c r="C7" s="74" t="s">
        <v>2</v>
      </c>
      <c r="D7" s="75">
        <f>D4+D5-D6</f>
        <v>0</v>
      </c>
      <c r="E7" s="75">
        <f>E4+E5-E6</f>
        <v>0</v>
      </c>
      <c r="F7" s="75">
        <f t="shared" ref="F7:BK7" si="1">F4+F5-F6</f>
        <v>0</v>
      </c>
      <c r="G7" s="75">
        <f t="shared" si="1"/>
        <v>0</v>
      </c>
      <c r="H7" s="75">
        <f t="shared" si="1"/>
        <v>0</v>
      </c>
      <c r="I7" s="75">
        <f t="shared" si="1"/>
        <v>0</v>
      </c>
      <c r="J7" s="75">
        <f t="shared" si="1"/>
        <v>0</v>
      </c>
      <c r="K7" s="75">
        <f t="shared" si="1"/>
        <v>0</v>
      </c>
      <c r="L7" s="75">
        <f t="shared" si="1"/>
        <v>0</v>
      </c>
      <c r="M7" s="75">
        <f t="shared" si="1"/>
        <v>0</v>
      </c>
      <c r="N7" s="75">
        <f t="shared" si="1"/>
        <v>0</v>
      </c>
      <c r="O7" s="75">
        <f t="shared" si="1"/>
        <v>0</v>
      </c>
      <c r="P7" s="75">
        <f t="shared" si="1"/>
        <v>0</v>
      </c>
      <c r="Q7" s="75">
        <f t="shared" si="1"/>
        <v>0</v>
      </c>
      <c r="R7" s="75">
        <f t="shared" si="1"/>
        <v>0</v>
      </c>
      <c r="S7" s="75">
        <f t="shared" si="1"/>
        <v>0</v>
      </c>
      <c r="T7" s="75">
        <f t="shared" si="1"/>
        <v>0</v>
      </c>
      <c r="U7" s="75">
        <f t="shared" si="1"/>
        <v>0</v>
      </c>
      <c r="V7" s="75">
        <f t="shared" si="1"/>
        <v>0</v>
      </c>
      <c r="W7" s="75">
        <f t="shared" si="1"/>
        <v>0</v>
      </c>
      <c r="X7" s="75">
        <f t="shared" si="1"/>
        <v>0</v>
      </c>
      <c r="Y7" s="75">
        <f t="shared" si="1"/>
        <v>1000</v>
      </c>
      <c r="Z7" s="75">
        <f t="shared" si="1"/>
        <v>1000</v>
      </c>
      <c r="AA7" s="75">
        <f t="shared" si="1"/>
        <v>1000</v>
      </c>
      <c r="AB7" s="75">
        <f t="shared" si="1"/>
        <v>980</v>
      </c>
      <c r="AC7" s="75">
        <f t="shared" si="1"/>
        <v>960</v>
      </c>
      <c r="AD7" s="75">
        <f t="shared" si="1"/>
        <v>941</v>
      </c>
      <c r="AE7" s="75">
        <f t="shared" si="1"/>
        <v>923</v>
      </c>
      <c r="AF7" s="75">
        <f t="shared" si="1"/>
        <v>905</v>
      </c>
      <c r="AG7" s="75">
        <f t="shared" si="1"/>
        <v>887</v>
      </c>
      <c r="AH7" s="75">
        <f t="shared" si="1"/>
        <v>870</v>
      </c>
      <c r="AI7" s="75">
        <f t="shared" si="1"/>
        <v>853</v>
      </c>
      <c r="AJ7" s="75">
        <f t="shared" si="1"/>
        <v>837</v>
      </c>
      <c r="AK7" s="75">
        <f t="shared" si="1"/>
        <v>821</v>
      </c>
      <c r="AL7" s="75">
        <f t="shared" si="1"/>
        <v>805</v>
      </c>
      <c r="AM7" s="75">
        <f t="shared" si="1"/>
        <v>789</v>
      </c>
      <c r="AN7" s="75">
        <f t="shared" si="1"/>
        <v>837</v>
      </c>
      <c r="AO7" s="75">
        <f t="shared" si="1"/>
        <v>888</v>
      </c>
      <c r="AP7" s="75">
        <f t="shared" si="1"/>
        <v>942</v>
      </c>
      <c r="AQ7" s="75">
        <f t="shared" si="1"/>
        <v>999</v>
      </c>
      <c r="AR7" s="75">
        <f t="shared" si="1"/>
        <v>1059</v>
      </c>
      <c r="AS7" s="75">
        <f t="shared" si="1"/>
        <v>1123</v>
      </c>
      <c r="AT7" s="75">
        <f t="shared" si="1"/>
        <v>1191</v>
      </c>
      <c r="AU7" s="75">
        <f t="shared" si="1"/>
        <v>1263</v>
      </c>
      <c r="AV7" s="75">
        <f t="shared" si="1"/>
        <v>1339</v>
      </c>
      <c r="AW7" s="75">
        <f t="shared" si="1"/>
        <v>1419</v>
      </c>
      <c r="AX7" s="75">
        <f t="shared" si="1"/>
        <v>1504</v>
      </c>
      <c r="AY7" s="75">
        <f t="shared" si="1"/>
        <v>1595</v>
      </c>
      <c r="AZ7" s="75">
        <f t="shared" si="1"/>
        <v>1802</v>
      </c>
      <c r="BA7" s="75">
        <f t="shared" si="1"/>
        <v>2037</v>
      </c>
      <c r="BB7" s="75">
        <f t="shared" si="1"/>
        <v>2302</v>
      </c>
      <c r="BC7" s="75">
        <f t="shared" si="1"/>
        <v>2602</v>
      </c>
      <c r="BD7" s="75">
        <f t="shared" si="1"/>
        <v>2941</v>
      </c>
      <c r="BE7" s="75">
        <f t="shared" si="1"/>
        <v>3324</v>
      </c>
      <c r="BF7" s="75">
        <f t="shared" si="1"/>
        <v>3756</v>
      </c>
      <c r="BG7" s="75">
        <f t="shared" si="1"/>
        <v>4245</v>
      </c>
      <c r="BH7" s="75">
        <f t="shared" si="1"/>
        <v>4797</v>
      </c>
      <c r="BI7" s="75">
        <f t="shared" si="1"/>
        <v>5421</v>
      </c>
      <c r="BJ7" s="75">
        <f t="shared" si="1"/>
        <v>6127</v>
      </c>
      <c r="BK7" s="76">
        <f t="shared" si="1"/>
        <v>6924</v>
      </c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77"/>
      <c r="EV7" s="77"/>
    </row>
    <row r="8" spans="1:152" x14ac:dyDescent="0.2">
      <c r="A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</row>
    <row r="9" spans="1:152" s="63" customFormat="1" x14ac:dyDescent="0.2">
      <c r="A9" s="11"/>
      <c r="B9" s="11"/>
      <c r="C9" s="138" t="s">
        <v>156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2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</row>
    <row r="10" spans="1:152" s="84" customFormat="1" x14ac:dyDescent="0.2">
      <c r="A10" s="11"/>
      <c r="B10" s="82"/>
      <c r="C10" s="139" t="s">
        <v>9</v>
      </c>
      <c r="D10" s="84">
        <f>(VLOOKUP(D1,'User Assumptions'!$B$19:$C$23,2,FALSE))*D4</f>
        <v>0</v>
      </c>
      <c r="E10" s="84">
        <f>D13</f>
        <v>0</v>
      </c>
      <c r="F10" s="84">
        <f t="shared" ref="F10:BK10" si="2">E13</f>
        <v>0</v>
      </c>
      <c r="G10" s="84">
        <f t="shared" si="2"/>
        <v>0</v>
      </c>
      <c r="H10" s="84">
        <f t="shared" si="2"/>
        <v>0</v>
      </c>
      <c r="I10" s="84">
        <f t="shared" si="2"/>
        <v>0</v>
      </c>
      <c r="J10" s="84">
        <f>I13</f>
        <v>0</v>
      </c>
      <c r="K10" s="84">
        <f t="shared" si="2"/>
        <v>0</v>
      </c>
      <c r="L10" s="84">
        <f t="shared" si="2"/>
        <v>0</v>
      </c>
      <c r="M10" s="84">
        <f t="shared" si="2"/>
        <v>0</v>
      </c>
      <c r="N10" s="84">
        <f t="shared" si="2"/>
        <v>0</v>
      </c>
      <c r="O10" s="84">
        <f t="shared" si="2"/>
        <v>0</v>
      </c>
      <c r="P10" s="84">
        <f>O13</f>
        <v>0</v>
      </c>
      <c r="Q10" s="84">
        <f t="shared" si="2"/>
        <v>0</v>
      </c>
      <c r="R10" s="84">
        <f t="shared" si="2"/>
        <v>0</v>
      </c>
      <c r="S10" s="84">
        <f t="shared" si="2"/>
        <v>0</v>
      </c>
      <c r="T10" s="84">
        <f t="shared" si="2"/>
        <v>0</v>
      </c>
      <c r="U10" s="84">
        <f t="shared" si="2"/>
        <v>0</v>
      </c>
      <c r="V10" s="84">
        <f t="shared" si="2"/>
        <v>0</v>
      </c>
      <c r="W10" s="84">
        <f t="shared" si="2"/>
        <v>0</v>
      </c>
      <c r="X10" s="84">
        <f t="shared" si="2"/>
        <v>0</v>
      </c>
      <c r="Y10" s="84">
        <f t="shared" si="2"/>
        <v>0</v>
      </c>
      <c r="Z10" s="84">
        <f t="shared" si="2"/>
        <v>0</v>
      </c>
      <c r="AA10" s="84">
        <f t="shared" si="2"/>
        <v>0</v>
      </c>
      <c r="AB10" s="84">
        <f t="shared" si="2"/>
        <v>0</v>
      </c>
      <c r="AC10" s="84">
        <f t="shared" si="2"/>
        <v>-400</v>
      </c>
      <c r="AD10" s="84">
        <f t="shared" si="2"/>
        <v>-800</v>
      </c>
      <c r="AE10" s="84">
        <f t="shared" si="2"/>
        <v>-1180</v>
      </c>
      <c r="AF10" s="84">
        <f t="shared" si="2"/>
        <v>-1540</v>
      </c>
      <c r="AG10" s="84">
        <f t="shared" si="2"/>
        <v>-1900</v>
      </c>
      <c r="AH10" s="84">
        <f t="shared" si="2"/>
        <v>-2260</v>
      </c>
      <c r="AI10" s="84">
        <f t="shared" si="2"/>
        <v>-2600</v>
      </c>
      <c r="AJ10" s="84">
        <f t="shared" si="2"/>
        <v>-2940</v>
      </c>
      <c r="AK10" s="84">
        <f t="shared" si="2"/>
        <v>-3260</v>
      </c>
      <c r="AL10" s="84">
        <f t="shared" si="2"/>
        <v>-3580</v>
      </c>
      <c r="AM10" s="84">
        <f t="shared" si="2"/>
        <v>-3900</v>
      </c>
      <c r="AN10" s="84">
        <f t="shared" si="2"/>
        <v>-4220</v>
      </c>
      <c r="AO10" s="84">
        <f t="shared" si="2"/>
        <v>-3260</v>
      </c>
      <c r="AP10" s="84">
        <f t="shared" si="2"/>
        <v>-2240</v>
      </c>
      <c r="AQ10" s="84">
        <f t="shared" si="2"/>
        <v>-1160</v>
      </c>
      <c r="AR10" s="84">
        <f t="shared" si="2"/>
        <v>-20</v>
      </c>
      <c r="AS10" s="84">
        <f t="shared" si="2"/>
        <v>1180</v>
      </c>
      <c r="AT10" s="84">
        <f t="shared" si="2"/>
        <v>2460</v>
      </c>
      <c r="AU10" s="84">
        <f t="shared" si="2"/>
        <v>3820</v>
      </c>
      <c r="AV10" s="84">
        <f t="shared" si="2"/>
        <v>5260</v>
      </c>
      <c r="AW10" s="84">
        <f t="shared" si="2"/>
        <v>6780</v>
      </c>
      <c r="AX10" s="84">
        <f t="shared" si="2"/>
        <v>8380</v>
      </c>
      <c r="AY10" s="84">
        <f t="shared" si="2"/>
        <v>10080</v>
      </c>
      <c r="AZ10" s="84">
        <f t="shared" si="2"/>
        <v>11900</v>
      </c>
      <c r="BA10" s="84">
        <f t="shared" si="2"/>
        <v>16040</v>
      </c>
      <c r="BB10" s="84">
        <f t="shared" si="2"/>
        <v>20740</v>
      </c>
      <c r="BC10" s="84">
        <f t="shared" si="2"/>
        <v>26040</v>
      </c>
      <c r="BD10" s="84">
        <f t="shared" si="2"/>
        <v>32040</v>
      </c>
      <c r="BE10" s="84">
        <f t="shared" si="2"/>
        <v>38820</v>
      </c>
      <c r="BF10" s="84">
        <f t="shared" si="2"/>
        <v>46480</v>
      </c>
      <c r="BG10" s="84">
        <f t="shared" si="2"/>
        <v>55120</v>
      </c>
      <c r="BH10" s="84">
        <f t="shared" si="2"/>
        <v>64900</v>
      </c>
      <c r="BI10" s="84">
        <f t="shared" si="2"/>
        <v>75940</v>
      </c>
      <c r="BJ10" s="84">
        <f t="shared" si="2"/>
        <v>88420</v>
      </c>
      <c r="BK10" s="85">
        <f t="shared" si="2"/>
        <v>102540</v>
      </c>
      <c r="BL10" s="82"/>
      <c r="BM10" s="82"/>
      <c r="BN10" s="82"/>
      <c r="BO10" s="82"/>
      <c r="BP10" s="82"/>
      <c r="BQ10" s="82"/>
      <c r="BR10" s="82"/>
      <c r="BS10" s="82"/>
      <c r="BT10" s="82"/>
      <c r="BU10" s="82"/>
      <c r="BV10" s="82"/>
      <c r="BW10" s="82"/>
      <c r="BX10" s="82"/>
      <c r="BY10" s="82"/>
      <c r="BZ10" s="82"/>
      <c r="CA10" s="82"/>
      <c r="CB10" s="82"/>
      <c r="CC10" s="82"/>
      <c r="CD10" s="82"/>
      <c r="CE10" s="82"/>
      <c r="CF10" s="82"/>
      <c r="CG10" s="82"/>
      <c r="CH10" s="82"/>
      <c r="CI10" s="82"/>
      <c r="CJ10" s="82"/>
      <c r="CK10" s="82"/>
      <c r="CL10" s="82"/>
      <c r="CM10" s="82"/>
      <c r="CN10" s="82"/>
      <c r="CO10" s="82"/>
      <c r="CP10" s="82"/>
      <c r="CQ10" s="82"/>
      <c r="CR10" s="82"/>
      <c r="CS10" s="82"/>
      <c r="CT10" s="82"/>
      <c r="CU10" s="82"/>
      <c r="CV10" s="82"/>
      <c r="CW10" s="82"/>
      <c r="CX10" s="82"/>
      <c r="CY10" s="82"/>
      <c r="CZ10" s="82"/>
      <c r="DA10" s="82"/>
      <c r="DB10" s="82"/>
      <c r="DC10" s="82"/>
      <c r="DD10" s="82"/>
      <c r="DE10" s="82"/>
      <c r="DF10" s="82"/>
      <c r="DG10" s="82"/>
      <c r="DH10" s="82"/>
      <c r="DI10" s="82"/>
      <c r="DJ10" s="82"/>
      <c r="DK10" s="82"/>
      <c r="DL10" s="82"/>
      <c r="DM10" s="82"/>
      <c r="DN10" s="82"/>
      <c r="DO10" s="82"/>
      <c r="DP10" s="82"/>
      <c r="DQ10" s="82"/>
      <c r="DR10" s="82"/>
      <c r="DS10" s="82"/>
      <c r="DT10" s="82"/>
      <c r="DU10" s="82"/>
      <c r="DV10" s="82"/>
      <c r="DW10" s="82"/>
      <c r="DX10" s="82"/>
      <c r="DY10" s="82"/>
      <c r="DZ10" s="82"/>
      <c r="EA10" s="82"/>
      <c r="EB10" s="82"/>
      <c r="EC10" s="82"/>
      <c r="ED10" s="82"/>
      <c r="EE10" s="82"/>
      <c r="EF10" s="82"/>
      <c r="EG10" s="82"/>
      <c r="EH10" s="82"/>
      <c r="EI10" s="82"/>
      <c r="EJ10" s="82"/>
      <c r="EK10" s="82"/>
      <c r="EL10" s="82"/>
      <c r="EM10" s="82"/>
      <c r="EN10" s="82"/>
      <c r="EO10" s="82"/>
      <c r="EP10" s="82"/>
      <c r="EQ10" s="82"/>
      <c r="ER10" s="82"/>
      <c r="ES10" s="82"/>
      <c r="ET10" s="82"/>
      <c r="EU10" s="82"/>
      <c r="EV10" s="82"/>
    </row>
    <row r="11" spans="1:152" x14ac:dyDescent="0.2">
      <c r="A11" s="11"/>
      <c r="C11" s="68" t="s">
        <v>10</v>
      </c>
      <c r="D11" s="84">
        <f>(VLOOKUP(D1,'User Assumptions'!$B$19:$C$23,2,FALSE))*D5</f>
        <v>0</v>
      </c>
      <c r="E11" s="84">
        <f>(VLOOKUP(E1,'User Assumptions'!$B$19:$C$23,2,FALSE))*E5</f>
        <v>0</v>
      </c>
      <c r="F11" s="84">
        <f>(VLOOKUP(F1,'User Assumptions'!$B$19:$C$23,2,FALSE))*F5</f>
        <v>0</v>
      </c>
      <c r="G11" s="84">
        <f>(VLOOKUP(G1,'User Assumptions'!$B$19:$C$23,2,FALSE))*G5</f>
        <v>0</v>
      </c>
      <c r="H11" s="84">
        <f>(VLOOKUP(H1,'User Assumptions'!$B$19:$C$23,2,FALSE))*H5</f>
        <v>0</v>
      </c>
      <c r="I11" s="84">
        <f>(VLOOKUP(I1,'User Assumptions'!$B$19:$C$23,2,FALSE))*I5</f>
        <v>0</v>
      </c>
      <c r="J11" s="84">
        <f>(VLOOKUP(J1,'User Assumptions'!$B$19:$C$23,2,FALSE))*J5</f>
        <v>0</v>
      </c>
      <c r="K11" s="84">
        <f>(VLOOKUP(K1,'User Assumptions'!$B$19:$C$23,2,FALSE))*K5</f>
        <v>0</v>
      </c>
      <c r="L11" s="84">
        <f>(VLOOKUP(L1,'User Assumptions'!$B$19:$C$23,2,FALSE))*L5</f>
        <v>0</v>
      </c>
      <c r="M11" s="84">
        <f>(VLOOKUP(M1,'User Assumptions'!$B$19:$C$23,2,FALSE))*M5</f>
        <v>0</v>
      </c>
      <c r="N11" s="84">
        <f>(VLOOKUP(N1,'User Assumptions'!$B$19:$C$23,2,FALSE))*N5</f>
        <v>0</v>
      </c>
      <c r="O11" s="84">
        <f>(VLOOKUP(O1,'User Assumptions'!$B$19:$C$23,2,FALSE))*O5</f>
        <v>0</v>
      </c>
      <c r="P11" s="84">
        <f>(VLOOKUP(P1,'User Assumptions'!$B$19:$C$23,2,FALSE))*P5</f>
        <v>0</v>
      </c>
      <c r="Q11" s="84">
        <f>(VLOOKUP(Q1,'User Assumptions'!$B$19:$C$23,2,FALSE))*Q5</f>
        <v>0</v>
      </c>
      <c r="R11" s="84">
        <f>(VLOOKUP(R1,'User Assumptions'!$B$19:$C$23,2,FALSE))*R5</f>
        <v>0</v>
      </c>
      <c r="S11" s="84">
        <f>(VLOOKUP(S1,'User Assumptions'!$B$19:$C$23,2,FALSE))*S5</f>
        <v>0</v>
      </c>
      <c r="T11" s="84">
        <f>(VLOOKUP(T1,'User Assumptions'!$B$19:$C$23,2,FALSE))*T5</f>
        <v>0</v>
      </c>
      <c r="U11" s="84">
        <f>(VLOOKUP(U1,'User Assumptions'!$B$19:$C$23,2,FALSE))*U5</f>
        <v>0</v>
      </c>
      <c r="V11" s="84">
        <f>(VLOOKUP(V1,'User Assumptions'!$B$19:$C$23,2,FALSE))*V5</f>
        <v>0</v>
      </c>
      <c r="W11" s="84">
        <f>(VLOOKUP(W1,'User Assumptions'!$B$19:$C$23,2,FALSE))*W5</f>
        <v>0</v>
      </c>
      <c r="X11" s="84">
        <f>(VLOOKUP(X1,'User Assumptions'!$B$19:$C$23,2,FALSE))*X5</f>
        <v>0</v>
      </c>
      <c r="Y11" s="84">
        <f>(VLOOKUP(Y1,'User Assumptions'!$B$19:$C$23,2,FALSE))*Y5</f>
        <v>0</v>
      </c>
      <c r="Z11" s="84">
        <f>(VLOOKUP(Z1,'User Assumptions'!$B$19:$C$23,2,FALSE))*Z5</f>
        <v>0</v>
      </c>
      <c r="AA11" s="84">
        <f>(VLOOKUP(AA1,'User Assumptions'!$B$19:$C$23,2,FALSE))*AA5</f>
        <v>0</v>
      </c>
      <c r="AB11" s="84">
        <f>(VLOOKUP(AB1,'User Assumptions'!$B$19:$C$23,2,FALSE))*AB5</f>
        <v>2000</v>
      </c>
      <c r="AC11" s="84">
        <f>(VLOOKUP(AC1,'User Assumptions'!$B$19:$C$23,2,FALSE))*AC5</f>
        <v>1960</v>
      </c>
      <c r="AD11" s="84">
        <f>(VLOOKUP(AD1,'User Assumptions'!$B$19:$C$23,2,FALSE))*AD5</f>
        <v>1920</v>
      </c>
      <c r="AE11" s="84">
        <f>(VLOOKUP(AE1,'User Assumptions'!$B$19:$C$23,2,FALSE))*AE5</f>
        <v>1900</v>
      </c>
      <c r="AF11" s="84">
        <f>(VLOOKUP(AF1,'User Assumptions'!$B$19:$C$23,2,FALSE))*AF5</f>
        <v>1860</v>
      </c>
      <c r="AG11" s="84">
        <f>(VLOOKUP(AG1,'User Assumptions'!$B$19:$C$23,2,FALSE))*AG5</f>
        <v>1820</v>
      </c>
      <c r="AH11" s="84">
        <f>(VLOOKUP(AH1,'User Assumptions'!$B$19:$C$23,2,FALSE))*AH5</f>
        <v>1780</v>
      </c>
      <c r="AI11" s="84">
        <f>(VLOOKUP(AI1,'User Assumptions'!$B$19:$C$23,2,FALSE))*AI5</f>
        <v>1740</v>
      </c>
      <c r="AJ11" s="84">
        <f>(VLOOKUP(AJ1,'User Assumptions'!$B$19:$C$23,2,FALSE))*AJ5</f>
        <v>1720</v>
      </c>
      <c r="AK11" s="84">
        <f>(VLOOKUP(AK1,'User Assumptions'!$B$19:$C$23,2,FALSE))*AK5</f>
        <v>1680</v>
      </c>
      <c r="AL11" s="84">
        <f>(VLOOKUP(AL1,'User Assumptions'!$B$19:$C$23,2,FALSE))*AL5</f>
        <v>1660</v>
      </c>
      <c r="AM11" s="84">
        <f>(VLOOKUP(AM1,'User Assumptions'!$B$19:$C$23,2,FALSE))*AM5</f>
        <v>1620</v>
      </c>
      <c r="AN11" s="84">
        <f>(VLOOKUP(AN1,'User Assumptions'!$B$19:$C$23,2,FALSE))*AN5</f>
        <v>2380</v>
      </c>
      <c r="AO11" s="84">
        <f>(VLOOKUP(AO1,'User Assumptions'!$B$19:$C$23,2,FALSE))*AO5</f>
        <v>2520</v>
      </c>
      <c r="AP11" s="84">
        <f>(VLOOKUP(AP1,'User Assumptions'!$B$19:$C$23,2,FALSE))*AP5</f>
        <v>2680</v>
      </c>
      <c r="AQ11" s="84">
        <f>(VLOOKUP(AQ1,'User Assumptions'!$B$19:$C$23,2,FALSE))*AQ5</f>
        <v>2840</v>
      </c>
      <c r="AR11" s="84">
        <f>(VLOOKUP(AR1,'User Assumptions'!$B$19:$C$23,2,FALSE))*AR5</f>
        <v>3000</v>
      </c>
      <c r="AS11" s="84">
        <f>(VLOOKUP(AS1,'User Assumptions'!$B$19:$C$23,2,FALSE))*AS5</f>
        <v>3180</v>
      </c>
      <c r="AT11" s="84">
        <f>(VLOOKUP(AT1,'User Assumptions'!$B$19:$C$23,2,FALSE))*AT5</f>
        <v>3380</v>
      </c>
      <c r="AU11" s="84">
        <f>(VLOOKUP(AU1,'User Assumptions'!$B$19:$C$23,2,FALSE))*AU5</f>
        <v>3580</v>
      </c>
      <c r="AV11" s="84">
        <f>(VLOOKUP(AV1,'User Assumptions'!$B$19:$C$23,2,FALSE))*AV5</f>
        <v>3800</v>
      </c>
      <c r="AW11" s="84">
        <f>(VLOOKUP(AW1,'User Assumptions'!$B$19:$C$23,2,FALSE))*AW5</f>
        <v>4020</v>
      </c>
      <c r="AX11" s="84">
        <f>(VLOOKUP(AX1,'User Assumptions'!$B$19:$C$23,2,FALSE))*AX5</f>
        <v>4260</v>
      </c>
      <c r="AY11" s="84">
        <f>(VLOOKUP(AY1,'User Assumptions'!$B$19:$C$23,2,FALSE))*AY5</f>
        <v>4520</v>
      </c>
      <c r="AZ11" s="84">
        <f>(VLOOKUP(AZ1,'User Assumptions'!$B$19:$C$23,2,FALSE))*AZ5</f>
        <v>6380</v>
      </c>
      <c r="BA11" s="84">
        <f>(VLOOKUP(BA1,'User Assumptions'!$B$19:$C$23,2,FALSE))*BA5</f>
        <v>7220</v>
      </c>
      <c r="BB11" s="84">
        <f>(VLOOKUP(BB1,'User Assumptions'!$B$19:$C$23,2,FALSE))*BB5</f>
        <v>8160</v>
      </c>
      <c r="BC11" s="84">
        <f>(VLOOKUP(BC1,'User Assumptions'!$B$19:$C$23,2,FALSE))*BC5</f>
        <v>9220</v>
      </c>
      <c r="BD11" s="84">
        <f>(VLOOKUP(BD1,'User Assumptions'!$B$19:$C$23,2,FALSE))*BD5</f>
        <v>10420</v>
      </c>
      <c r="BE11" s="84">
        <f>(VLOOKUP(BE1,'User Assumptions'!$B$19:$C$23,2,FALSE))*BE5</f>
        <v>11780</v>
      </c>
      <c r="BF11" s="84">
        <f>(VLOOKUP(BF1,'User Assumptions'!$B$19:$C$23,2,FALSE))*BF5</f>
        <v>13300</v>
      </c>
      <c r="BG11" s="84">
        <f>(VLOOKUP(BG1,'User Assumptions'!$B$19:$C$23,2,FALSE))*BG5</f>
        <v>15040</v>
      </c>
      <c r="BH11" s="84">
        <f>(VLOOKUP(BH1,'User Assumptions'!$B$19:$C$23,2,FALSE))*BH5</f>
        <v>16980</v>
      </c>
      <c r="BI11" s="84">
        <f>(VLOOKUP(BI1,'User Assumptions'!$B$19:$C$23,2,FALSE))*BI5</f>
        <v>19200</v>
      </c>
      <c r="BJ11" s="84">
        <f>(VLOOKUP(BJ1,'User Assumptions'!$B$19:$C$23,2,FALSE))*BJ5</f>
        <v>21700</v>
      </c>
      <c r="BK11" s="85">
        <f>(VLOOKUP(BK1,'User Assumptions'!$B$19:$C$23,2,FALSE))*BK5</f>
        <v>24520</v>
      </c>
    </row>
    <row r="12" spans="1:152" s="73" customFormat="1" x14ac:dyDescent="0.2">
      <c r="A12" s="69"/>
      <c r="B12" s="69"/>
      <c r="C12" s="70" t="s">
        <v>11</v>
      </c>
      <c r="D12" s="90">
        <f>(VLOOKUP(D1,'User Assumptions'!$B$19:$C$23,2,FALSE))*D6</f>
        <v>0</v>
      </c>
      <c r="E12" s="90">
        <f>(VLOOKUP(E1,'User Assumptions'!$B$19:$C$23,2,FALSE))*E6</f>
        <v>0</v>
      </c>
      <c r="F12" s="90">
        <f>(VLOOKUP(F1,'User Assumptions'!$B$19:$C$23,2,FALSE))*F6</f>
        <v>0</v>
      </c>
      <c r="G12" s="90">
        <f>(VLOOKUP(G1,'User Assumptions'!$B$19:$C$23,2,FALSE))*G6</f>
        <v>0</v>
      </c>
      <c r="H12" s="90">
        <f>(VLOOKUP(H1,'User Assumptions'!$B$19:$C$23,2,FALSE))*H6</f>
        <v>0</v>
      </c>
      <c r="I12" s="90">
        <f>(VLOOKUP(I1,'User Assumptions'!$B$19:$C$23,2,FALSE))*I6</f>
        <v>0</v>
      </c>
      <c r="J12" s="90">
        <f>(VLOOKUP(J1,'User Assumptions'!$B$19:$C$23,2,FALSE))*J6</f>
        <v>0</v>
      </c>
      <c r="K12" s="90">
        <f>(VLOOKUP(K1,'User Assumptions'!$B$19:$C$23,2,FALSE))*K6</f>
        <v>0</v>
      </c>
      <c r="L12" s="90">
        <f>(VLOOKUP(L1,'User Assumptions'!$B$19:$C$23,2,FALSE))*L6</f>
        <v>0</v>
      </c>
      <c r="M12" s="90">
        <f>(VLOOKUP(M1,'User Assumptions'!$B$19:$C$23,2,FALSE))*M6</f>
        <v>0</v>
      </c>
      <c r="N12" s="90">
        <f>(VLOOKUP(N1,'User Assumptions'!$B$19:$C$23,2,FALSE))*N6</f>
        <v>0</v>
      </c>
      <c r="O12" s="90">
        <f>(VLOOKUP(O1,'User Assumptions'!$B$19:$C$23,2,FALSE))*O6</f>
        <v>0</v>
      </c>
      <c r="P12" s="90">
        <f>(VLOOKUP(P1,'User Assumptions'!$B$19:$C$23,2,FALSE))*P6</f>
        <v>0</v>
      </c>
      <c r="Q12" s="90">
        <f>(VLOOKUP(Q1,'User Assumptions'!$B$19:$C$23,2,FALSE))*Q6</f>
        <v>0</v>
      </c>
      <c r="R12" s="90">
        <f>(VLOOKUP(R1,'User Assumptions'!$B$19:$C$23,2,FALSE))*R6</f>
        <v>0</v>
      </c>
      <c r="S12" s="90">
        <f>(VLOOKUP(S1,'User Assumptions'!$B$19:$C$23,2,FALSE))*S6</f>
        <v>0</v>
      </c>
      <c r="T12" s="90">
        <f>(VLOOKUP(T1,'User Assumptions'!$B$19:$C$23,2,FALSE))*T6</f>
        <v>0</v>
      </c>
      <c r="U12" s="90">
        <f>(VLOOKUP(U1,'User Assumptions'!$B$19:$C$23,2,FALSE))*U6</f>
        <v>0</v>
      </c>
      <c r="V12" s="90">
        <f>(VLOOKUP(V1,'User Assumptions'!$B$19:$C$23,2,FALSE))*V6</f>
        <v>0</v>
      </c>
      <c r="W12" s="90">
        <f>(VLOOKUP(W1,'User Assumptions'!$B$19:$C$23,2,FALSE))*W6</f>
        <v>0</v>
      </c>
      <c r="X12" s="90">
        <f>(VLOOKUP(X1,'User Assumptions'!$B$19:$C$23,2,FALSE))*X6</f>
        <v>0</v>
      </c>
      <c r="Y12" s="90">
        <f>(VLOOKUP(Y1,'User Assumptions'!$B$19:$C$23,2,FALSE))*Y6</f>
        <v>0</v>
      </c>
      <c r="Z12" s="90">
        <f>(VLOOKUP(Z1,'User Assumptions'!$B$19:$C$23,2,FALSE))*Z6</f>
        <v>0</v>
      </c>
      <c r="AA12" s="90">
        <f>(VLOOKUP(AA1,'User Assumptions'!$B$19:$C$23,2,FALSE))*AA6</f>
        <v>0</v>
      </c>
      <c r="AB12" s="90">
        <f>(VLOOKUP(AB1,'User Assumptions'!$B$19:$C$23,2,FALSE))*AB6</f>
        <v>2400</v>
      </c>
      <c r="AC12" s="90">
        <f>(VLOOKUP(AC1,'User Assumptions'!$B$19:$C$23,2,FALSE))*AC6</f>
        <v>2360</v>
      </c>
      <c r="AD12" s="90">
        <f>(VLOOKUP(AD1,'User Assumptions'!$B$19:$C$23,2,FALSE))*AD6</f>
        <v>2300</v>
      </c>
      <c r="AE12" s="90">
        <f>(VLOOKUP(AE1,'User Assumptions'!$B$19:$C$23,2,FALSE))*AE6</f>
        <v>2260</v>
      </c>
      <c r="AF12" s="90">
        <f>(VLOOKUP(AF1,'User Assumptions'!$B$19:$C$23,2,FALSE))*AF6</f>
        <v>2220</v>
      </c>
      <c r="AG12" s="90">
        <f>(VLOOKUP(AG1,'User Assumptions'!$B$19:$C$23,2,FALSE))*AG6</f>
        <v>2180</v>
      </c>
      <c r="AH12" s="90">
        <f>(VLOOKUP(AH1,'User Assumptions'!$B$19:$C$23,2,FALSE))*AH6</f>
        <v>2120</v>
      </c>
      <c r="AI12" s="90">
        <f>(VLOOKUP(AI1,'User Assumptions'!$B$19:$C$23,2,FALSE))*AI6</f>
        <v>2080</v>
      </c>
      <c r="AJ12" s="90">
        <f>(VLOOKUP(AJ1,'User Assumptions'!$B$19:$C$23,2,FALSE))*AJ6</f>
        <v>2040</v>
      </c>
      <c r="AK12" s="90">
        <f>(VLOOKUP(AK1,'User Assumptions'!$B$19:$C$23,2,FALSE))*AK6</f>
        <v>2000</v>
      </c>
      <c r="AL12" s="90">
        <f>(VLOOKUP(AL1,'User Assumptions'!$B$19:$C$23,2,FALSE))*AL6</f>
        <v>1980</v>
      </c>
      <c r="AM12" s="90">
        <f>(VLOOKUP(AM1,'User Assumptions'!$B$19:$C$23,2,FALSE))*AM6</f>
        <v>1940</v>
      </c>
      <c r="AN12" s="90">
        <f>(VLOOKUP(AN1,'User Assumptions'!$B$19:$C$23,2,FALSE))*AN6</f>
        <v>1420</v>
      </c>
      <c r="AO12" s="90">
        <f>(VLOOKUP(AO1,'User Assumptions'!$B$19:$C$23,2,FALSE))*AO6</f>
        <v>1500</v>
      </c>
      <c r="AP12" s="90">
        <f>(VLOOKUP(AP1,'User Assumptions'!$B$19:$C$23,2,FALSE))*AP6</f>
        <v>1600</v>
      </c>
      <c r="AQ12" s="90">
        <f>(VLOOKUP(AQ1,'User Assumptions'!$B$19:$C$23,2,FALSE))*AQ6</f>
        <v>1700</v>
      </c>
      <c r="AR12" s="90">
        <f>(VLOOKUP(AR1,'User Assumptions'!$B$19:$C$23,2,FALSE))*AR6</f>
        <v>1800</v>
      </c>
      <c r="AS12" s="90">
        <f>(VLOOKUP(AS1,'User Assumptions'!$B$19:$C$23,2,FALSE))*AS6</f>
        <v>1900</v>
      </c>
      <c r="AT12" s="90">
        <f>(VLOOKUP(AT1,'User Assumptions'!$B$19:$C$23,2,FALSE))*AT6</f>
        <v>2020</v>
      </c>
      <c r="AU12" s="90">
        <f>(VLOOKUP(AU1,'User Assumptions'!$B$19:$C$23,2,FALSE))*AU6</f>
        <v>2140</v>
      </c>
      <c r="AV12" s="90">
        <f>(VLOOKUP(AV1,'User Assumptions'!$B$19:$C$23,2,FALSE))*AV6</f>
        <v>2280</v>
      </c>
      <c r="AW12" s="90">
        <f>(VLOOKUP(AW1,'User Assumptions'!$B$19:$C$23,2,FALSE))*AW6</f>
        <v>2420</v>
      </c>
      <c r="AX12" s="90">
        <f>(VLOOKUP(AX1,'User Assumptions'!$B$19:$C$23,2,FALSE))*AX6</f>
        <v>2560</v>
      </c>
      <c r="AY12" s="90">
        <f>(VLOOKUP(AY1,'User Assumptions'!$B$19:$C$23,2,FALSE))*AY6</f>
        <v>2700</v>
      </c>
      <c r="AZ12" s="90">
        <f>(VLOOKUP(AZ1,'User Assumptions'!$B$19:$C$23,2,FALSE))*AZ6</f>
        <v>2240</v>
      </c>
      <c r="BA12" s="90">
        <f>(VLOOKUP(BA1,'User Assumptions'!$B$19:$C$23,2,FALSE))*BA6</f>
        <v>2520</v>
      </c>
      <c r="BB12" s="90">
        <f>(VLOOKUP(BB1,'User Assumptions'!$B$19:$C$23,2,FALSE))*BB6</f>
        <v>2860</v>
      </c>
      <c r="BC12" s="90">
        <f>(VLOOKUP(BC1,'User Assumptions'!$B$19:$C$23,2,FALSE))*BC6</f>
        <v>3220</v>
      </c>
      <c r="BD12" s="90">
        <f>(VLOOKUP(BD1,'User Assumptions'!$B$19:$C$23,2,FALSE))*BD6</f>
        <v>3640</v>
      </c>
      <c r="BE12" s="90">
        <f>(VLOOKUP(BE1,'User Assumptions'!$B$19:$C$23,2,FALSE))*BE6</f>
        <v>4120</v>
      </c>
      <c r="BF12" s="90">
        <f>(VLOOKUP(BF1,'User Assumptions'!$B$19:$C$23,2,FALSE))*BF6</f>
        <v>4660</v>
      </c>
      <c r="BG12" s="90">
        <f>(VLOOKUP(BG1,'User Assumptions'!$B$19:$C$23,2,FALSE))*BG6</f>
        <v>5260</v>
      </c>
      <c r="BH12" s="90">
        <f>(VLOOKUP(BH1,'User Assumptions'!$B$19:$C$23,2,FALSE))*BH6</f>
        <v>5940</v>
      </c>
      <c r="BI12" s="90">
        <f>(VLOOKUP(BI1,'User Assumptions'!$B$19:$C$23,2,FALSE))*BI6</f>
        <v>6720</v>
      </c>
      <c r="BJ12" s="90">
        <f>(VLOOKUP(BJ1,'User Assumptions'!$B$19:$C$23,2,FALSE))*BJ6</f>
        <v>7580</v>
      </c>
      <c r="BK12" s="140">
        <f>(VLOOKUP(BK1,'User Assumptions'!$B$19:$C$23,2,FALSE))*BK6</f>
        <v>8580</v>
      </c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</row>
    <row r="13" spans="1:152" s="78" customFormat="1" x14ac:dyDescent="0.2">
      <c r="A13" s="11"/>
      <c r="B13" s="11"/>
      <c r="C13" s="74" t="s">
        <v>12</v>
      </c>
      <c r="D13" s="92">
        <f>D10+D11-D12</f>
        <v>0</v>
      </c>
      <c r="E13" s="92">
        <f t="shared" ref="E13:BK13" si="3">E10+E11-E12</f>
        <v>0</v>
      </c>
      <c r="F13" s="92">
        <f t="shared" si="3"/>
        <v>0</v>
      </c>
      <c r="G13" s="92">
        <f t="shared" si="3"/>
        <v>0</v>
      </c>
      <c r="H13" s="92">
        <f t="shared" si="3"/>
        <v>0</v>
      </c>
      <c r="I13" s="92">
        <f t="shared" si="3"/>
        <v>0</v>
      </c>
      <c r="J13" s="92">
        <f t="shared" si="3"/>
        <v>0</v>
      </c>
      <c r="K13" s="92">
        <f t="shared" si="3"/>
        <v>0</v>
      </c>
      <c r="L13" s="92">
        <f t="shared" si="3"/>
        <v>0</v>
      </c>
      <c r="M13" s="92">
        <f t="shared" si="3"/>
        <v>0</v>
      </c>
      <c r="N13" s="92">
        <f t="shared" si="3"/>
        <v>0</v>
      </c>
      <c r="O13" s="92">
        <f t="shared" si="3"/>
        <v>0</v>
      </c>
      <c r="P13" s="92">
        <f t="shared" si="3"/>
        <v>0</v>
      </c>
      <c r="Q13" s="92">
        <f>Q10+Q11-Q12</f>
        <v>0</v>
      </c>
      <c r="R13" s="92">
        <f t="shared" si="3"/>
        <v>0</v>
      </c>
      <c r="S13" s="92">
        <f t="shared" si="3"/>
        <v>0</v>
      </c>
      <c r="T13" s="92">
        <f t="shared" si="3"/>
        <v>0</v>
      </c>
      <c r="U13" s="92">
        <f t="shared" si="3"/>
        <v>0</v>
      </c>
      <c r="V13" s="92">
        <f t="shared" si="3"/>
        <v>0</v>
      </c>
      <c r="W13" s="92">
        <f t="shared" si="3"/>
        <v>0</v>
      </c>
      <c r="X13" s="92">
        <f t="shared" si="3"/>
        <v>0</v>
      </c>
      <c r="Y13" s="92">
        <f t="shared" si="3"/>
        <v>0</v>
      </c>
      <c r="Z13" s="92">
        <f t="shared" si="3"/>
        <v>0</v>
      </c>
      <c r="AA13" s="92">
        <f t="shared" si="3"/>
        <v>0</v>
      </c>
      <c r="AB13" s="92">
        <f t="shared" si="3"/>
        <v>-400</v>
      </c>
      <c r="AC13" s="92">
        <f t="shared" si="3"/>
        <v>-800</v>
      </c>
      <c r="AD13" s="92">
        <f t="shared" si="3"/>
        <v>-1180</v>
      </c>
      <c r="AE13" s="92">
        <f t="shared" si="3"/>
        <v>-1540</v>
      </c>
      <c r="AF13" s="92">
        <f t="shared" si="3"/>
        <v>-1900</v>
      </c>
      <c r="AG13" s="92">
        <f t="shared" si="3"/>
        <v>-2260</v>
      </c>
      <c r="AH13" s="92">
        <f t="shared" si="3"/>
        <v>-2600</v>
      </c>
      <c r="AI13" s="92">
        <f t="shared" si="3"/>
        <v>-2940</v>
      </c>
      <c r="AJ13" s="92">
        <f t="shared" si="3"/>
        <v>-3260</v>
      </c>
      <c r="AK13" s="92">
        <f t="shared" si="3"/>
        <v>-3580</v>
      </c>
      <c r="AL13" s="92">
        <f t="shared" si="3"/>
        <v>-3900</v>
      </c>
      <c r="AM13" s="92">
        <f t="shared" si="3"/>
        <v>-4220</v>
      </c>
      <c r="AN13" s="92">
        <f t="shared" si="3"/>
        <v>-3260</v>
      </c>
      <c r="AO13" s="92">
        <f t="shared" si="3"/>
        <v>-2240</v>
      </c>
      <c r="AP13" s="92">
        <f t="shared" si="3"/>
        <v>-1160</v>
      </c>
      <c r="AQ13" s="92">
        <f t="shared" si="3"/>
        <v>-20</v>
      </c>
      <c r="AR13" s="92">
        <f t="shared" si="3"/>
        <v>1180</v>
      </c>
      <c r="AS13" s="92">
        <f t="shared" si="3"/>
        <v>2460</v>
      </c>
      <c r="AT13" s="92">
        <f t="shared" si="3"/>
        <v>3820</v>
      </c>
      <c r="AU13" s="92">
        <f t="shared" si="3"/>
        <v>5260</v>
      </c>
      <c r="AV13" s="92">
        <f t="shared" si="3"/>
        <v>6780</v>
      </c>
      <c r="AW13" s="92">
        <f t="shared" si="3"/>
        <v>8380</v>
      </c>
      <c r="AX13" s="92">
        <f t="shared" si="3"/>
        <v>10080</v>
      </c>
      <c r="AY13" s="92">
        <f t="shared" si="3"/>
        <v>11900</v>
      </c>
      <c r="AZ13" s="92">
        <f t="shared" si="3"/>
        <v>16040</v>
      </c>
      <c r="BA13" s="92">
        <f t="shared" si="3"/>
        <v>20740</v>
      </c>
      <c r="BB13" s="92">
        <f t="shared" si="3"/>
        <v>26040</v>
      </c>
      <c r="BC13" s="92">
        <f t="shared" si="3"/>
        <v>32040</v>
      </c>
      <c r="BD13" s="92">
        <f t="shared" si="3"/>
        <v>38820</v>
      </c>
      <c r="BE13" s="92">
        <f t="shared" si="3"/>
        <v>46480</v>
      </c>
      <c r="BF13" s="92">
        <f t="shared" si="3"/>
        <v>55120</v>
      </c>
      <c r="BG13" s="92">
        <f t="shared" si="3"/>
        <v>64900</v>
      </c>
      <c r="BH13" s="92">
        <f t="shared" si="3"/>
        <v>75940</v>
      </c>
      <c r="BI13" s="92">
        <f t="shared" si="3"/>
        <v>88420</v>
      </c>
      <c r="BJ13" s="92">
        <f t="shared" si="3"/>
        <v>102540</v>
      </c>
      <c r="BK13" s="93">
        <f t="shared" si="3"/>
        <v>118480</v>
      </c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77"/>
      <c r="EV13" s="77"/>
    </row>
    <row r="14" spans="1:152" x14ac:dyDescent="0.2">
      <c r="A14" s="11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</row>
    <row r="15" spans="1:152" s="63" customFormat="1" x14ac:dyDescent="0.2">
      <c r="A15" s="11"/>
      <c r="B15" s="11"/>
      <c r="C15" s="141" t="s">
        <v>158</v>
      </c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7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</row>
    <row r="16" spans="1:152" x14ac:dyDescent="0.2">
      <c r="A16" s="11"/>
      <c r="C16" s="64" t="s">
        <v>1</v>
      </c>
      <c r="D16" s="142">
        <f>IF(D$2&lt;'User Assumptions'!$G$4,0,IF(D$2='User Assumptions'!$G$4,'User Assumptions'!$G$5,C19))</f>
        <v>625</v>
      </c>
      <c r="E16" s="143">
        <f>IF(E$2&lt;'User Assumptions'!$G$4,0,IF(E$2='User Assumptions'!$G$4,'User Assumptions'!$G$5,D19))</f>
        <v>706</v>
      </c>
      <c r="F16" s="143">
        <f>IF(F$2&lt;'User Assumptions'!$G$4,0,IF(F$2='User Assumptions'!$G$4,'User Assumptions'!$G$5,E19))</f>
        <v>799</v>
      </c>
      <c r="G16" s="143">
        <f>IF(G$2&lt;'User Assumptions'!$G$4,0,IF(G$2='User Assumptions'!$G$4,'User Assumptions'!$G$5,F19))</f>
        <v>903</v>
      </c>
      <c r="H16" s="143">
        <f>IF(H$2&lt;'User Assumptions'!$G$4,0,IF(H$2='User Assumptions'!$G$4,'User Assumptions'!$G$5,G19))</f>
        <v>1021</v>
      </c>
      <c r="I16" s="143">
        <f>IF(I$2&lt;'User Assumptions'!$G$4,0,IF(I$2='User Assumptions'!$G$4,'User Assumptions'!$G$5,H19))</f>
        <v>1155</v>
      </c>
      <c r="J16" s="143">
        <f>IF(J$2&lt;'User Assumptions'!$G$4,0,IF(J$2='User Assumptions'!$G$4,'User Assumptions'!$G$5,I19))</f>
        <v>1305</v>
      </c>
      <c r="K16" s="143">
        <f>IF(K$2&lt;'User Assumptions'!$G$4,0,IF(K$2='User Assumptions'!$G$4,'User Assumptions'!$G$5,J19))</f>
        <v>1475</v>
      </c>
      <c r="L16" s="143">
        <f>IF(L$2&lt;'User Assumptions'!$G$4,0,IF(L$2='User Assumptions'!$G$4,'User Assumptions'!$G$5,K19))</f>
        <v>1667</v>
      </c>
      <c r="M16" s="143">
        <f>IF(M$2&lt;'User Assumptions'!$G$4,0,IF(M$2='User Assumptions'!$G$4,'User Assumptions'!$G$5,L19))</f>
        <v>1884</v>
      </c>
      <c r="N16" s="143">
        <f>IF(N$2&lt;'User Assumptions'!$G$4,0,IF(N$2='User Assumptions'!$G$4,'User Assumptions'!$G$5,M19))</f>
        <v>2129</v>
      </c>
      <c r="O16" s="143">
        <f>IF(O$2&lt;'User Assumptions'!$G$4,0,IF(O$2='User Assumptions'!$G$4,'User Assumptions'!$G$5,N19))</f>
        <v>2406</v>
      </c>
      <c r="P16" s="143">
        <f>IF(P$2&lt;'User Assumptions'!$G$4,0,IF(P$2='User Assumptions'!$G$4,'User Assumptions'!$G$5,O19))</f>
        <v>2720</v>
      </c>
      <c r="Q16" s="143">
        <f>IF(Q$2&lt;'User Assumptions'!$G$4,0,IF(Q$2='User Assumptions'!$G$4,'User Assumptions'!$G$5,P19))</f>
        <v>2992</v>
      </c>
      <c r="R16" s="143">
        <f>IF(R$2&lt;'User Assumptions'!$G$4,0,IF(R$2='User Assumptions'!$G$4,'User Assumptions'!$G$5,Q19))</f>
        <v>3291</v>
      </c>
      <c r="S16" s="143">
        <f>IF(S$2&lt;'User Assumptions'!$G$4,0,IF(S$2='User Assumptions'!$G$4,'User Assumptions'!$G$5,R19))</f>
        <v>3620</v>
      </c>
      <c r="T16" s="143">
        <f>IF(T$2&lt;'User Assumptions'!$G$4,0,IF(T$2='User Assumptions'!$G$4,'User Assumptions'!$G$5,S19))</f>
        <v>3982</v>
      </c>
      <c r="U16" s="143">
        <f>IF(U$2&lt;'User Assumptions'!$G$4,0,IF(U$2='User Assumptions'!$G$4,'User Assumptions'!$G$5,T19))</f>
        <v>4381</v>
      </c>
      <c r="V16" s="143">
        <f>IF(V$2&lt;'User Assumptions'!$G$4,0,IF(V$2='User Assumptions'!$G$4,'User Assumptions'!$G$5,U19))</f>
        <v>4820</v>
      </c>
      <c r="W16" s="143">
        <f>IF(W$2&lt;'User Assumptions'!$G$4,0,IF(W$2='User Assumptions'!$G$4,'User Assumptions'!$G$5,V19))</f>
        <v>5302</v>
      </c>
      <c r="X16" s="143">
        <f>IF(X$2&lt;'User Assumptions'!$G$4,0,IF(X$2='User Assumptions'!$G$4,'User Assumptions'!$G$5,W19))</f>
        <v>5833</v>
      </c>
      <c r="Y16" s="143">
        <f>IF(Y$2&lt;'User Assumptions'!$G$4,0,IF(Y$2='User Assumptions'!$G$4,'User Assumptions'!$G$5,X19))</f>
        <v>6416</v>
      </c>
      <c r="Z16" s="143">
        <f>IF(Z$2&lt;'User Assumptions'!$G$4,0,IF(Z$2='User Assumptions'!$G$4,'User Assumptions'!$G$5,Y19))</f>
        <v>7058</v>
      </c>
      <c r="AA16" s="143">
        <f>IF(AA$2&lt;'User Assumptions'!$G$4,0,IF(AA$2='User Assumptions'!$G$4,'User Assumptions'!$G$5,Z19))</f>
        <v>7764</v>
      </c>
      <c r="AB16" s="143">
        <f>IF(AB$2&lt;'User Assumptions'!$G$4,0,IF(AB$2='User Assumptions'!$G$4,'User Assumptions'!$G$5,AA19))</f>
        <v>8541</v>
      </c>
      <c r="AC16" s="143">
        <f>IF(AC$2&lt;'User Assumptions'!$G$4,0,IF(AC$2='User Assumptions'!$G$4,'User Assumptions'!$G$5,AB19))</f>
        <v>9481</v>
      </c>
      <c r="AD16" s="143">
        <f>IF(AD$2&lt;'User Assumptions'!$G$4,0,IF(AD$2='User Assumptions'!$G$4,'User Assumptions'!$G$5,AC19))</f>
        <v>10524</v>
      </c>
      <c r="AE16" s="143">
        <f>IF(AE$2&lt;'User Assumptions'!$G$4,0,IF(AE$2='User Assumptions'!$G$4,'User Assumptions'!$G$5,AD19))</f>
        <v>11682</v>
      </c>
      <c r="AF16" s="143">
        <f>IF(AF$2&lt;'User Assumptions'!$G$4,0,IF(AF$2='User Assumptions'!$G$4,'User Assumptions'!$G$5,AE19))</f>
        <v>12967</v>
      </c>
      <c r="AG16" s="143">
        <f>IF(AG$2&lt;'User Assumptions'!$G$4,0,IF(AG$2='User Assumptions'!$G$4,'User Assumptions'!$G$5,AF19))</f>
        <v>14394</v>
      </c>
      <c r="AH16" s="143">
        <f>IF(AH$2&lt;'User Assumptions'!$G$4,0,IF(AH$2='User Assumptions'!$G$4,'User Assumptions'!$G$5,AG19))</f>
        <v>15977</v>
      </c>
      <c r="AI16" s="143">
        <f>IF(AI$2&lt;'User Assumptions'!$G$4,0,IF(AI$2='User Assumptions'!$G$4,'User Assumptions'!$G$5,AH19))</f>
        <v>17735</v>
      </c>
      <c r="AJ16" s="143">
        <f>IF(AJ$2&lt;'User Assumptions'!$G$4,0,IF(AJ$2='User Assumptions'!$G$4,'User Assumptions'!$G$5,AI19))</f>
        <v>19687</v>
      </c>
      <c r="AK16" s="143">
        <f>IF(AK$2&lt;'User Assumptions'!$G$4,0,IF(AK$2='User Assumptions'!$G$4,'User Assumptions'!$G$5,AJ19))</f>
        <v>21853</v>
      </c>
      <c r="AL16" s="143">
        <f>IF(AL$2&lt;'User Assumptions'!$G$4,0,IF(AL$2='User Assumptions'!$G$4,'User Assumptions'!$G$5,AK19))</f>
        <v>24257</v>
      </c>
      <c r="AM16" s="143">
        <f>IF(AM$2&lt;'User Assumptions'!$G$4,0,IF(AM$2='User Assumptions'!$G$4,'User Assumptions'!$G$5,AL19))</f>
        <v>26926</v>
      </c>
      <c r="AN16" s="143">
        <f>IF(AN$2&lt;'User Assumptions'!$G$4,0,IF(AN$2='User Assumptions'!$G$4,'User Assumptions'!$G$5,AM19))</f>
        <v>29888</v>
      </c>
      <c r="AO16" s="143">
        <f>IF(AO$2&lt;'User Assumptions'!$G$4,0,IF(AO$2='User Assumptions'!$G$4,'User Assumptions'!$G$5,AN19))</f>
        <v>31383</v>
      </c>
      <c r="AP16" s="143">
        <f>IF(AP$2&lt;'User Assumptions'!$G$4,0,IF(AP$2='User Assumptions'!$G$4,'User Assumptions'!$G$5,AO19))</f>
        <v>32953</v>
      </c>
      <c r="AQ16" s="143">
        <f>IF(AQ$2&lt;'User Assumptions'!$G$4,0,IF(AQ$2='User Assumptions'!$G$4,'User Assumptions'!$G$5,AP19))</f>
        <v>34601</v>
      </c>
      <c r="AR16" s="143">
        <f>IF(AR$2&lt;'User Assumptions'!$G$4,0,IF(AR$2='User Assumptions'!$G$4,'User Assumptions'!$G$5,AQ19))</f>
        <v>36332</v>
      </c>
      <c r="AS16" s="143">
        <f>IF(AS$2&lt;'User Assumptions'!$G$4,0,IF(AS$2='User Assumptions'!$G$4,'User Assumptions'!$G$5,AR19))</f>
        <v>38149</v>
      </c>
      <c r="AT16" s="143">
        <f>IF(AT$2&lt;'User Assumptions'!$G$4,0,IF(AT$2='User Assumptions'!$G$4,'User Assumptions'!$G$5,AS19))</f>
        <v>40057</v>
      </c>
      <c r="AU16" s="143">
        <f>IF(AU$2&lt;'User Assumptions'!$G$4,0,IF(AU$2='User Assumptions'!$G$4,'User Assumptions'!$G$5,AT19))</f>
        <v>42060</v>
      </c>
      <c r="AV16" s="143">
        <f>IF(AV$2&lt;'User Assumptions'!$G$4,0,IF(AV$2='User Assumptions'!$G$4,'User Assumptions'!$G$5,AU19))</f>
        <v>44163</v>
      </c>
      <c r="AW16" s="143">
        <f>IF(AW$2&lt;'User Assumptions'!$G$4,0,IF(AW$2='User Assumptions'!$G$4,'User Assumptions'!$G$5,AV19))</f>
        <v>46372</v>
      </c>
      <c r="AX16" s="143">
        <f>IF(AX$2&lt;'User Assumptions'!$G$4,0,IF(AX$2='User Assumptions'!$G$4,'User Assumptions'!$G$5,AW19))</f>
        <v>48691</v>
      </c>
      <c r="AY16" s="143">
        <f>IF(AY$2&lt;'User Assumptions'!$G$4,0,IF(AY$2='User Assumptions'!$G$4,'User Assumptions'!$G$5,AX19))</f>
        <v>51126</v>
      </c>
      <c r="AZ16" s="143">
        <f>IF(AZ$2&lt;'User Assumptions'!$G$4,0,IF(AZ$2='User Assumptions'!$G$4,'User Assumptions'!$G$5,AY19))</f>
        <v>53683</v>
      </c>
      <c r="BA16" s="143">
        <f>IF(BA$2&lt;'User Assumptions'!$G$4,0,IF(BA$2='User Assumptions'!$G$4,'User Assumptions'!$G$5,AZ19))</f>
        <v>57442</v>
      </c>
      <c r="BB16" s="143">
        <f>IF(BB$2&lt;'User Assumptions'!$G$4,0,IF(BB$2='User Assumptions'!$G$4,'User Assumptions'!$G$5,BA19))</f>
        <v>61464</v>
      </c>
      <c r="BC16" s="143">
        <f>IF(BC$2&lt;'User Assumptions'!$G$4,0,IF(BC$2='User Assumptions'!$G$4,'User Assumptions'!$G$5,BB19))</f>
        <v>65767</v>
      </c>
      <c r="BD16" s="143">
        <f>IF(BD$2&lt;'User Assumptions'!$G$4,0,IF(BD$2='User Assumptions'!$G$4,'User Assumptions'!$G$5,BC19))</f>
        <v>70371</v>
      </c>
      <c r="BE16" s="143">
        <f>IF(BE$2&lt;'User Assumptions'!$G$4,0,IF(BE$2='User Assumptions'!$G$4,'User Assumptions'!$G$5,BD19))</f>
        <v>75298</v>
      </c>
      <c r="BF16" s="143">
        <f>IF(BF$2&lt;'User Assumptions'!$G$4,0,IF(BF$2='User Assumptions'!$G$4,'User Assumptions'!$G$5,BE19))</f>
        <v>80569</v>
      </c>
      <c r="BG16" s="143">
        <f>IF(BG$2&lt;'User Assumptions'!$G$4,0,IF(BG$2='User Assumptions'!$G$4,'User Assumptions'!$G$5,BF19))</f>
        <v>86209</v>
      </c>
      <c r="BH16" s="143">
        <f>IF(BH$2&lt;'User Assumptions'!$G$4,0,IF(BH$2='User Assumptions'!$G$4,'User Assumptions'!$G$5,BG19))</f>
        <v>92244</v>
      </c>
      <c r="BI16" s="143">
        <f>IF(BI$2&lt;'User Assumptions'!$G$4,0,IF(BI$2='User Assumptions'!$G$4,'User Assumptions'!$G$5,BH19))</f>
        <v>98702</v>
      </c>
      <c r="BJ16" s="143">
        <f>IF(BJ$2&lt;'User Assumptions'!$G$4,0,IF(BJ$2='User Assumptions'!$G$4,'User Assumptions'!$G$5,BI19))</f>
        <v>105612</v>
      </c>
      <c r="BK16" s="144">
        <f>IF(BK$2&lt;'User Assumptions'!$G$4,0,IF(BK$2='User Assumptions'!$G$4,'User Assumptions'!$G$5,BJ19))</f>
        <v>113006</v>
      </c>
    </row>
    <row r="17" spans="1:152" x14ac:dyDescent="0.2">
      <c r="A17" s="11"/>
      <c r="C17" s="68" t="s">
        <v>0</v>
      </c>
      <c r="D17" s="145">
        <f>ROUNDUP((VLOOKUP(D1,'User Assumptions'!$F$6:$G$10,2,FALSE))*D16,0)</f>
        <v>125</v>
      </c>
      <c r="E17" s="287">
        <f>ROUNDUP((VLOOKUP(E1,'User Assumptions'!$F$6:$G$10,2,FALSE))*E16,0)</f>
        <v>142</v>
      </c>
      <c r="F17" s="287">
        <f>ROUNDUP((VLOOKUP(F1,'User Assumptions'!$F$6:$G$10,2,FALSE))*F16,0)</f>
        <v>160</v>
      </c>
      <c r="G17" s="287">
        <f>ROUNDUP((VLOOKUP(G1,'User Assumptions'!$F$6:$G$10,2,FALSE))*G16,0)</f>
        <v>181</v>
      </c>
      <c r="H17" s="287">
        <f>ROUNDUP((VLOOKUP(H1,'User Assumptions'!$F$6:$G$10,2,FALSE))*H16,0)</f>
        <v>205</v>
      </c>
      <c r="I17" s="287">
        <f>ROUNDUP((VLOOKUP(I1,'User Assumptions'!$F$6:$G$10,2,FALSE))*I16,0)</f>
        <v>231</v>
      </c>
      <c r="J17" s="287">
        <f>ROUNDUP((VLOOKUP(J1,'User Assumptions'!$F$6:$G$10,2,FALSE))*J16,0)</f>
        <v>261</v>
      </c>
      <c r="K17" s="287">
        <f>ROUNDUP((VLOOKUP(K1,'User Assumptions'!$F$6:$G$10,2,FALSE))*K16,0)</f>
        <v>295</v>
      </c>
      <c r="L17" s="287">
        <f>ROUNDUP((VLOOKUP(L1,'User Assumptions'!$F$6:$G$10,2,FALSE))*L16,0)</f>
        <v>334</v>
      </c>
      <c r="M17" s="287">
        <f>ROUNDUP((VLOOKUP(M1,'User Assumptions'!$F$6:$G$10,2,FALSE))*M16,0)</f>
        <v>377</v>
      </c>
      <c r="N17" s="287">
        <f>ROUNDUP((VLOOKUP(N1,'User Assumptions'!$F$6:$G$10,2,FALSE))*N16,0)</f>
        <v>426</v>
      </c>
      <c r="O17" s="287">
        <f>ROUNDUP((VLOOKUP(O1,'User Assumptions'!$F$6:$G$10,2,FALSE))*O16,0)</f>
        <v>482</v>
      </c>
      <c r="P17" s="287">
        <f>ROUNDUP((VLOOKUP(P1,'User Assumptions'!$F$6:$G$10,2,FALSE))*P16,0)</f>
        <v>408</v>
      </c>
      <c r="Q17" s="287">
        <f>ROUNDUP((VLOOKUP(Q1,'User Assumptions'!$F$6:$G$10,2,FALSE))*Q16,0)</f>
        <v>449</v>
      </c>
      <c r="R17" s="287">
        <f>ROUNDUP((VLOOKUP(R1,'User Assumptions'!$F$6:$G$10,2,FALSE))*R16,0)</f>
        <v>494</v>
      </c>
      <c r="S17" s="287">
        <f>ROUNDUP((VLOOKUP(S1,'User Assumptions'!$F$6:$G$10,2,FALSE))*S16,0)</f>
        <v>543</v>
      </c>
      <c r="T17" s="287">
        <f>ROUNDUP((VLOOKUP(T1,'User Assumptions'!$F$6:$G$10,2,FALSE))*T16,0)</f>
        <v>598</v>
      </c>
      <c r="U17" s="287">
        <f>ROUNDUP((VLOOKUP(U1,'User Assumptions'!$F$6:$G$10,2,FALSE))*U16,0)</f>
        <v>658</v>
      </c>
      <c r="V17" s="287">
        <f>ROUNDUP((VLOOKUP(V1,'User Assumptions'!$F$6:$G$10,2,FALSE))*V16,0)</f>
        <v>723</v>
      </c>
      <c r="W17" s="287">
        <f>ROUNDUP((VLOOKUP(W1,'User Assumptions'!$F$6:$G$10,2,FALSE))*W16,0)</f>
        <v>796</v>
      </c>
      <c r="X17" s="287">
        <f>ROUNDUP((VLOOKUP(X1,'User Assumptions'!$F$6:$G$10,2,FALSE))*X16,0)</f>
        <v>875</v>
      </c>
      <c r="Y17" s="287">
        <f>ROUNDUP((VLOOKUP(Y1,'User Assumptions'!$F$6:$G$10,2,FALSE))*Y16,0)</f>
        <v>963</v>
      </c>
      <c r="Z17" s="287">
        <f>ROUNDUP((VLOOKUP(Z1,'User Assumptions'!$F$6:$G$10,2,FALSE))*Z16,0)</f>
        <v>1059</v>
      </c>
      <c r="AA17" s="287">
        <f>ROUNDUP((VLOOKUP(AA1,'User Assumptions'!$F$6:$G$10,2,FALSE))*AA16,0)</f>
        <v>1165</v>
      </c>
      <c r="AB17" s="287">
        <f>ROUNDUP((VLOOKUP(AB1,'User Assumptions'!$F$6:$G$10,2,FALSE))*AB16,0)</f>
        <v>1538</v>
      </c>
      <c r="AC17" s="287">
        <f>ROUNDUP((VLOOKUP(AC1,'User Assumptions'!$F$6:$G$10,2,FALSE))*AC16,0)</f>
        <v>1707</v>
      </c>
      <c r="AD17" s="287">
        <f>ROUNDUP((VLOOKUP(AD1,'User Assumptions'!$F$6:$G$10,2,FALSE))*AD16,0)</f>
        <v>1895</v>
      </c>
      <c r="AE17" s="287">
        <f>ROUNDUP((VLOOKUP(AE1,'User Assumptions'!$F$6:$G$10,2,FALSE))*AE16,0)</f>
        <v>2103</v>
      </c>
      <c r="AF17" s="287">
        <f>ROUNDUP((VLOOKUP(AF1,'User Assumptions'!$F$6:$G$10,2,FALSE))*AF16,0)</f>
        <v>2335</v>
      </c>
      <c r="AG17" s="287">
        <f>ROUNDUP((VLOOKUP(AG1,'User Assumptions'!$F$6:$G$10,2,FALSE))*AG16,0)</f>
        <v>2591</v>
      </c>
      <c r="AH17" s="287">
        <f>ROUNDUP((VLOOKUP(AH1,'User Assumptions'!$F$6:$G$10,2,FALSE))*AH16,0)</f>
        <v>2876</v>
      </c>
      <c r="AI17" s="287">
        <f>ROUNDUP((VLOOKUP(AI1,'User Assumptions'!$F$6:$G$10,2,FALSE))*AI16,0)</f>
        <v>3193</v>
      </c>
      <c r="AJ17" s="287">
        <f>ROUNDUP((VLOOKUP(AJ1,'User Assumptions'!$F$6:$G$10,2,FALSE))*AJ16,0)</f>
        <v>3544</v>
      </c>
      <c r="AK17" s="287">
        <f>ROUNDUP((VLOOKUP(AK1,'User Assumptions'!$F$6:$G$10,2,FALSE))*AK16,0)</f>
        <v>3934</v>
      </c>
      <c r="AL17" s="287">
        <f>ROUNDUP((VLOOKUP(AL1,'User Assumptions'!$F$6:$G$10,2,FALSE))*AL16,0)</f>
        <v>4367</v>
      </c>
      <c r="AM17" s="287">
        <f>ROUNDUP((VLOOKUP(AM1,'User Assumptions'!$F$6:$G$10,2,FALSE))*AM16,0)</f>
        <v>4847</v>
      </c>
      <c r="AN17" s="287">
        <f>ROUNDUP((VLOOKUP(AN1,'User Assumptions'!$F$6:$G$10,2,FALSE))*AN16,0)</f>
        <v>2989</v>
      </c>
      <c r="AO17" s="287">
        <f>ROUNDUP((VLOOKUP(AO1,'User Assumptions'!$F$6:$G$10,2,FALSE))*AO16,0)</f>
        <v>3139</v>
      </c>
      <c r="AP17" s="287">
        <f>ROUNDUP((VLOOKUP(AP1,'User Assumptions'!$F$6:$G$10,2,FALSE))*AP16,0)</f>
        <v>3296</v>
      </c>
      <c r="AQ17" s="287">
        <f>ROUNDUP((VLOOKUP(AQ1,'User Assumptions'!$F$6:$G$10,2,FALSE))*AQ16,0)</f>
        <v>3461</v>
      </c>
      <c r="AR17" s="287">
        <f>ROUNDUP((VLOOKUP(AR1,'User Assumptions'!$F$6:$G$10,2,FALSE))*AR16,0)</f>
        <v>3634</v>
      </c>
      <c r="AS17" s="287">
        <f>ROUNDUP((VLOOKUP(AS1,'User Assumptions'!$F$6:$G$10,2,FALSE))*AS16,0)</f>
        <v>3815</v>
      </c>
      <c r="AT17" s="287">
        <f>ROUNDUP((VLOOKUP(AT1,'User Assumptions'!$F$6:$G$10,2,FALSE))*AT16,0)</f>
        <v>4006</v>
      </c>
      <c r="AU17" s="287">
        <f>ROUNDUP((VLOOKUP(AU1,'User Assumptions'!$F$6:$G$10,2,FALSE))*AU16,0)</f>
        <v>4206</v>
      </c>
      <c r="AV17" s="287">
        <f>ROUNDUP((VLOOKUP(AV1,'User Assumptions'!$F$6:$G$10,2,FALSE))*AV16,0)</f>
        <v>4417</v>
      </c>
      <c r="AW17" s="287">
        <f>ROUNDUP((VLOOKUP(AW1,'User Assumptions'!$F$6:$G$10,2,FALSE))*AW16,0)</f>
        <v>4638</v>
      </c>
      <c r="AX17" s="287">
        <f>ROUNDUP((VLOOKUP(AX1,'User Assumptions'!$F$6:$G$10,2,FALSE))*AX16,0)</f>
        <v>4870</v>
      </c>
      <c r="AY17" s="287">
        <f>ROUNDUP((VLOOKUP(AY1,'User Assumptions'!$F$6:$G$10,2,FALSE))*AY16,0)</f>
        <v>5113</v>
      </c>
      <c r="AZ17" s="287">
        <f>ROUNDUP((VLOOKUP(AZ1,'User Assumptions'!$F$6:$G$10,2,FALSE))*AZ16,0)</f>
        <v>5369</v>
      </c>
      <c r="BA17" s="287">
        <f>ROUNDUP((VLOOKUP(BA1,'User Assumptions'!$F$6:$G$10,2,FALSE))*BA16,0)</f>
        <v>5745</v>
      </c>
      <c r="BB17" s="287">
        <f>ROUNDUP((VLOOKUP(BB1,'User Assumptions'!$F$6:$G$10,2,FALSE))*BB16,0)</f>
        <v>6147</v>
      </c>
      <c r="BC17" s="287">
        <f>ROUNDUP((VLOOKUP(BC1,'User Assumptions'!$F$6:$G$10,2,FALSE))*BC16,0)</f>
        <v>6577</v>
      </c>
      <c r="BD17" s="287">
        <f>ROUNDUP((VLOOKUP(BD1,'User Assumptions'!$F$6:$G$10,2,FALSE))*BD16,0)</f>
        <v>7038</v>
      </c>
      <c r="BE17" s="287">
        <f>ROUNDUP((VLOOKUP(BE1,'User Assumptions'!$F$6:$G$10,2,FALSE))*BE16,0)</f>
        <v>7530</v>
      </c>
      <c r="BF17" s="287">
        <f>ROUNDUP((VLOOKUP(BF1,'User Assumptions'!$F$6:$G$10,2,FALSE))*BF16,0)</f>
        <v>8057</v>
      </c>
      <c r="BG17" s="287">
        <f>ROUNDUP((VLOOKUP(BG1,'User Assumptions'!$F$6:$G$10,2,FALSE))*BG16,0)</f>
        <v>8621</v>
      </c>
      <c r="BH17" s="287">
        <f>ROUNDUP((VLOOKUP(BH1,'User Assumptions'!$F$6:$G$10,2,FALSE))*BH16,0)</f>
        <v>9225</v>
      </c>
      <c r="BI17" s="287">
        <f>ROUNDUP((VLOOKUP(BI1,'User Assumptions'!$F$6:$G$10,2,FALSE))*BI16,0)</f>
        <v>9871</v>
      </c>
      <c r="BJ17" s="287">
        <f>ROUNDUP((VLOOKUP(BJ1,'User Assumptions'!$F$6:$G$10,2,FALSE))*BJ16,0)</f>
        <v>10562</v>
      </c>
      <c r="BK17" s="124">
        <f>ROUNDUP((VLOOKUP(BK1,'User Assumptions'!$F$6:$G$10,2,FALSE))*BK16,0)</f>
        <v>11301</v>
      </c>
    </row>
    <row r="18" spans="1:152" s="73" customFormat="1" x14ac:dyDescent="0.2">
      <c r="A18" s="69"/>
      <c r="B18" s="69"/>
      <c r="C18" s="70" t="s">
        <v>77</v>
      </c>
      <c r="D18" s="146">
        <f>ROUND((VLOOKUP(D1,'User Assumptions'!$F$12:$G$16,2,FALSE))*D16,0.5)</f>
        <v>44</v>
      </c>
      <c r="E18" s="73">
        <f>ROUND((VLOOKUP(E1,'User Assumptions'!$F$12:$G$16,2,FALSE))*E16,0.5)</f>
        <v>49</v>
      </c>
      <c r="F18" s="73">
        <f>ROUND((VLOOKUP(F1,'User Assumptions'!$F$12:$G$16,2,FALSE))*F16,0.5)</f>
        <v>56</v>
      </c>
      <c r="G18" s="73">
        <f>ROUND((VLOOKUP(G1,'User Assumptions'!$F$12:$G$16,2,FALSE))*G16,0.5)</f>
        <v>63</v>
      </c>
      <c r="H18" s="73">
        <f>ROUND((VLOOKUP(H1,'User Assumptions'!$F$12:$G$16,2,FALSE))*H16,0.5)</f>
        <v>71</v>
      </c>
      <c r="I18" s="73">
        <f>ROUND((VLOOKUP(I1,'User Assumptions'!$F$12:$G$16,2,FALSE))*I16,0.5)</f>
        <v>81</v>
      </c>
      <c r="J18" s="73">
        <f>ROUND((VLOOKUP(J1,'User Assumptions'!$F$12:$G$16,2,FALSE))*J16,0.5)</f>
        <v>91</v>
      </c>
      <c r="K18" s="73">
        <f>ROUND((VLOOKUP(K1,'User Assumptions'!$F$12:$G$16,2,FALSE))*K16,0.5)</f>
        <v>103</v>
      </c>
      <c r="L18" s="73">
        <f>ROUND((VLOOKUP(L1,'User Assumptions'!$F$12:$G$16,2,FALSE))*L16,0.5)</f>
        <v>117</v>
      </c>
      <c r="M18" s="73">
        <f>ROUND((VLOOKUP(M1,'User Assumptions'!$F$12:$G$16,2,FALSE))*M16,0.5)</f>
        <v>132</v>
      </c>
      <c r="N18" s="73">
        <f>ROUND((VLOOKUP(N1,'User Assumptions'!$F$12:$G$16,2,FALSE))*N16,0.5)</f>
        <v>149</v>
      </c>
      <c r="O18" s="73">
        <f>ROUND((VLOOKUP(O1,'User Assumptions'!$F$12:$G$16,2,FALSE))*O16,0.5)</f>
        <v>168</v>
      </c>
      <c r="P18" s="73">
        <f>ROUND((VLOOKUP(P1,'User Assumptions'!$F$12:$G$16,2,FALSE))*P16,0.5)</f>
        <v>136</v>
      </c>
      <c r="Q18" s="73">
        <f>ROUND((VLOOKUP(Q1,'User Assumptions'!$F$12:$G$16,2,FALSE))*Q16,0.5)</f>
        <v>150</v>
      </c>
      <c r="R18" s="73">
        <f>ROUND((VLOOKUP(R1,'User Assumptions'!$F$12:$G$16,2,FALSE))*R16,0.5)</f>
        <v>165</v>
      </c>
      <c r="S18" s="73">
        <f>ROUND((VLOOKUP(S1,'User Assumptions'!$F$12:$G$16,2,FALSE))*S16,0.5)</f>
        <v>181</v>
      </c>
      <c r="T18" s="73">
        <f>ROUND((VLOOKUP(T1,'User Assumptions'!$F$12:$G$16,2,FALSE))*T16,0.5)</f>
        <v>199</v>
      </c>
      <c r="U18" s="73">
        <f>ROUND((VLOOKUP(U1,'User Assumptions'!$F$12:$G$16,2,FALSE))*U16,0.5)</f>
        <v>219</v>
      </c>
      <c r="V18" s="73">
        <f>ROUND((VLOOKUP(V1,'User Assumptions'!$F$12:$G$16,2,FALSE))*V16,0.5)</f>
        <v>241</v>
      </c>
      <c r="W18" s="73">
        <f>ROUND((VLOOKUP(W1,'User Assumptions'!$F$12:$G$16,2,FALSE))*W16,0.5)</f>
        <v>265</v>
      </c>
      <c r="X18" s="73">
        <f>ROUND((VLOOKUP(X1,'User Assumptions'!$F$12:$G$16,2,FALSE))*X16,0.5)</f>
        <v>292</v>
      </c>
      <c r="Y18" s="73">
        <f>ROUND((VLOOKUP(Y1,'User Assumptions'!$F$12:$G$16,2,FALSE))*Y16,0.5)</f>
        <v>321</v>
      </c>
      <c r="Z18" s="73">
        <f>ROUND((VLOOKUP(Z1,'User Assumptions'!$F$12:$G$16,2,FALSE))*Z16,0.5)</f>
        <v>353</v>
      </c>
      <c r="AA18" s="73">
        <f>ROUND((VLOOKUP(AA1,'User Assumptions'!$F$12:$G$16,2,FALSE))*AA16,0.5)</f>
        <v>388</v>
      </c>
      <c r="AB18" s="73">
        <f>ROUND((VLOOKUP(AB1,'User Assumptions'!$F$12:$G$16,2,FALSE))*AB16,0.5)</f>
        <v>598</v>
      </c>
      <c r="AC18" s="73">
        <f>ROUND((VLOOKUP(AC1,'User Assumptions'!$F$12:$G$16,2,FALSE))*AC16,0.5)</f>
        <v>664</v>
      </c>
      <c r="AD18" s="73">
        <f>ROUND((VLOOKUP(AD1,'User Assumptions'!$F$12:$G$16,2,FALSE))*AD16,0.5)</f>
        <v>737</v>
      </c>
      <c r="AE18" s="73">
        <f>ROUND((VLOOKUP(AE1,'User Assumptions'!$F$12:$G$16,2,FALSE))*AE16,0.5)</f>
        <v>818</v>
      </c>
      <c r="AF18" s="73">
        <f>ROUND((VLOOKUP(AF1,'User Assumptions'!$F$12:$G$16,2,FALSE))*AF16,0.5)</f>
        <v>908</v>
      </c>
      <c r="AG18" s="73">
        <f>ROUND((VLOOKUP(AG1,'User Assumptions'!$F$12:$G$16,2,FALSE))*AG16,0.5)</f>
        <v>1008</v>
      </c>
      <c r="AH18" s="73">
        <f>ROUND((VLOOKUP(AH1,'User Assumptions'!$F$12:$G$16,2,FALSE))*AH16,0.5)</f>
        <v>1118</v>
      </c>
      <c r="AI18" s="73">
        <f>ROUND((VLOOKUP(AI1,'User Assumptions'!$F$12:$G$16,2,FALSE))*AI16,0.5)</f>
        <v>1241</v>
      </c>
      <c r="AJ18" s="73">
        <f>ROUND((VLOOKUP(AJ1,'User Assumptions'!$F$12:$G$16,2,FALSE))*AJ16,0.5)</f>
        <v>1378</v>
      </c>
      <c r="AK18" s="73">
        <f>ROUND((VLOOKUP(AK1,'User Assumptions'!$F$12:$G$16,2,FALSE))*AK16,0.5)</f>
        <v>1530</v>
      </c>
      <c r="AL18" s="73">
        <f>ROUND((VLOOKUP(AL1,'User Assumptions'!$F$12:$G$16,2,FALSE))*AL16,0.5)</f>
        <v>1698</v>
      </c>
      <c r="AM18" s="73">
        <f>ROUND((VLOOKUP(AM1,'User Assumptions'!$F$12:$G$16,2,FALSE))*AM16,0.5)</f>
        <v>1885</v>
      </c>
      <c r="AN18" s="73">
        <f>ROUND((VLOOKUP(AN1,'User Assumptions'!$F$12:$G$16,2,FALSE))*AN16,0.5)</f>
        <v>1494</v>
      </c>
      <c r="AO18" s="73">
        <f>ROUND((VLOOKUP(AO1,'User Assumptions'!$F$12:$G$16,2,FALSE))*AO16,0.5)</f>
        <v>1569</v>
      </c>
      <c r="AP18" s="73">
        <f>ROUND((VLOOKUP(AP1,'User Assumptions'!$F$12:$G$16,2,FALSE))*AP16,0.5)</f>
        <v>1648</v>
      </c>
      <c r="AQ18" s="73">
        <f>ROUND((VLOOKUP(AQ1,'User Assumptions'!$F$12:$G$16,2,FALSE))*AQ16,0.5)</f>
        <v>1730</v>
      </c>
      <c r="AR18" s="73">
        <f>ROUND((VLOOKUP(AR1,'User Assumptions'!$F$12:$G$16,2,FALSE))*AR16,0.5)</f>
        <v>1817</v>
      </c>
      <c r="AS18" s="73">
        <f>ROUND((VLOOKUP(AS1,'User Assumptions'!$F$12:$G$16,2,FALSE))*AS16,0.5)</f>
        <v>1907</v>
      </c>
      <c r="AT18" s="73">
        <f>ROUND((VLOOKUP(AT1,'User Assumptions'!$F$12:$G$16,2,FALSE))*AT16,0.5)</f>
        <v>2003</v>
      </c>
      <c r="AU18" s="73">
        <f>ROUND((VLOOKUP(AU1,'User Assumptions'!$F$12:$G$16,2,FALSE))*AU16,0.5)</f>
        <v>2103</v>
      </c>
      <c r="AV18" s="73">
        <f>ROUND((VLOOKUP(AV1,'User Assumptions'!$F$12:$G$16,2,FALSE))*AV16,0.5)</f>
        <v>2208</v>
      </c>
      <c r="AW18" s="73">
        <f>ROUND((VLOOKUP(AW1,'User Assumptions'!$F$12:$G$16,2,FALSE))*AW16,0.5)</f>
        <v>2319</v>
      </c>
      <c r="AX18" s="73">
        <f>ROUND((VLOOKUP(AX1,'User Assumptions'!$F$12:$G$16,2,FALSE))*AX16,0.5)</f>
        <v>2435</v>
      </c>
      <c r="AY18" s="73">
        <f>ROUND((VLOOKUP(AY1,'User Assumptions'!$F$12:$G$16,2,FALSE))*AY16,0.5)</f>
        <v>2556</v>
      </c>
      <c r="AZ18" s="73">
        <f>ROUND((VLOOKUP(AZ1,'User Assumptions'!$F$12:$G$16,2,FALSE))*AZ16,0.5)</f>
        <v>1610</v>
      </c>
      <c r="BA18" s="73">
        <f>ROUND((VLOOKUP(BA1,'User Assumptions'!$F$12:$G$16,2,FALSE))*BA16,0.5)</f>
        <v>1723</v>
      </c>
      <c r="BB18" s="73">
        <f>ROUND((VLOOKUP(BB1,'User Assumptions'!$F$12:$G$16,2,FALSE))*BB16,0.5)</f>
        <v>1844</v>
      </c>
      <c r="BC18" s="73">
        <f>ROUND((VLOOKUP(BC1,'User Assumptions'!$F$12:$G$16,2,FALSE))*BC16,0.5)</f>
        <v>1973</v>
      </c>
      <c r="BD18" s="73">
        <f>ROUND((VLOOKUP(BD1,'User Assumptions'!$F$12:$G$16,2,FALSE))*BD16,0.5)</f>
        <v>2111</v>
      </c>
      <c r="BE18" s="73">
        <f>ROUND((VLOOKUP(BE1,'User Assumptions'!$F$12:$G$16,2,FALSE))*BE16,0.5)</f>
        <v>2259</v>
      </c>
      <c r="BF18" s="73">
        <f>ROUND((VLOOKUP(BF1,'User Assumptions'!$F$12:$G$16,2,FALSE))*BF16,0.5)</f>
        <v>2417</v>
      </c>
      <c r="BG18" s="73">
        <f>ROUND((VLOOKUP(BG1,'User Assumptions'!$F$12:$G$16,2,FALSE))*BG16,0.5)</f>
        <v>2586</v>
      </c>
      <c r="BH18" s="73">
        <f>ROUND((VLOOKUP(BH1,'User Assumptions'!$F$12:$G$16,2,FALSE))*BH16,0.5)</f>
        <v>2767</v>
      </c>
      <c r="BI18" s="73">
        <f>ROUND((VLOOKUP(BI1,'User Assumptions'!$F$12:$G$16,2,FALSE))*BI16,0.5)</f>
        <v>2961</v>
      </c>
      <c r="BJ18" s="73">
        <f>ROUND((VLOOKUP(BJ1,'User Assumptions'!$F$12:$G$16,2,FALSE))*BJ16,0.5)</f>
        <v>3168</v>
      </c>
      <c r="BK18" s="147">
        <f>ROUND((VLOOKUP(BK1,'User Assumptions'!$F$12:$G$16,2,FALSE))*BK16,0.5)</f>
        <v>3390</v>
      </c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</row>
    <row r="19" spans="1:152" x14ac:dyDescent="0.2">
      <c r="A19" s="11"/>
      <c r="C19" s="74" t="s">
        <v>2</v>
      </c>
      <c r="D19" s="99">
        <f>D16+D17-D18</f>
        <v>706</v>
      </c>
      <c r="E19" s="75">
        <f t="shared" ref="E19:BK19" si="4">E16+E17-E18</f>
        <v>799</v>
      </c>
      <c r="F19" s="75">
        <f t="shared" si="4"/>
        <v>903</v>
      </c>
      <c r="G19" s="75">
        <f t="shared" si="4"/>
        <v>1021</v>
      </c>
      <c r="H19" s="75">
        <f t="shared" si="4"/>
        <v>1155</v>
      </c>
      <c r="I19" s="75">
        <f t="shared" si="4"/>
        <v>1305</v>
      </c>
      <c r="J19" s="75">
        <f t="shared" si="4"/>
        <v>1475</v>
      </c>
      <c r="K19" s="75">
        <f t="shared" si="4"/>
        <v>1667</v>
      </c>
      <c r="L19" s="75">
        <f t="shared" si="4"/>
        <v>1884</v>
      </c>
      <c r="M19" s="75">
        <f t="shared" si="4"/>
        <v>2129</v>
      </c>
      <c r="N19" s="75">
        <f t="shared" si="4"/>
        <v>2406</v>
      </c>
      <c r="O19" s="75">
        <f t="shared" si="4"/>
        <v>2720</v>
      </c>
      <c r="P19" s="75">
        <f t="shared" si="4"/>
        <v>2992</v>
      </c>
      <c r="Q19" s="75">
        <f t="shared" si="4"/>
        <v>3291</v>
      </c>
      <c r="R19" s="75">
        <f t="shared" si="4"/>
        <v>3620</v>
      </c>
      <c r="S19" s="75">
        <f t="shared" si="4"/>
        <v>3982</v>
      </c>
      <c r="T19" s="75">
        <f t="shared" si="4"/>
        <v>4381</v>
      </c>
      <c r="U19" s="75">
        <f t="shared" si="4"/>
        <v>4820</v>
      </c>
      <c r="V19" s="75">
        <f t="shared" si="4"/>
        <v>5302</v>
      </c>
      <c r="W19" s="75">
        <f t="shared" si="4"/>
        <v>5833</v>
      </c>
      <c r="X19" s="75">
        <f t="shared" si="4"/>
        <v>6416</v>
      </c>
      <c r="Y19" s="75">
        <f t="shared" si="4"/>
        <v>7058</v>
      </c>
      <c r="Z19" s="75">
        <f t="shared" si="4"/>
        <v>7764</v>
      </c>
      <c r="AA19" s="75">
        <f t="shared" si="4"/>
        <v>8541</v>
      </c>
      <c r="AB19" s="75">
        <f t="shared" si="4"/>
        <v>9481</v>
      </c>
      <c r="AC19" s="75">
        <f t="shared" si="4"/>
        <v>10524</v>
      </c>
      <c r="AD19" s="75">
        <f t="shared" si="4"/>
        <v>11682</v>
      </c>
      <c r="AE19" s="75">
        <f t="shared" si="4"/>
        <v>12967</v>
      </c>
      <c r="AF19" s="75">
        <f t="shared" si="4"/>
        <v>14394</v>
      </c>
      <c r="AG19" s="75">
        <f t="shared" si="4"/>
        <v>15977</v>
      </c>
      <c r="AH19" s="75">
        <f t="shared" si="4"/>
        <v>17735</v>
      </c>
      <c r="AI19" s="75">
        <f t="shared" si="4"/>
        <v>19687</v>
      </c>
      <c r="AJ19" s="75">
        <f t="shared" si="4"/>
        <v>21853</v>
      </c>
      <c r="AK19" s="75">
        <f t="shared" si="4"/>
        <v>24257</v>
      </c>
      <c r="AL19" s="75">
        <f t="shared" si="4"/>
        <v>26926</v>
      </c>
      <c r="AM19" s="75">
        <f t="shared" si="4"/>
        <v>29888</v>
      </c>
      <c r="AN19" s="75">
        <f t="shared" si="4"/>
        <v>31383</v>
      </c>
      <c r="AO19" s="75">
        <f t="shared" si="4"/>
        <v>32953</v>
      </c>
      <c r="AP19" s="75">
        <f t="shared" si="4"/>
        <v>34601</v>
      </c>
      <c r="AQ19" s="75">
        <f t="shared" si="4"/>
        <v>36332</v>
      </c>
      <c r="AR19" s="75">
        <f t="shared" si="4"/>
        <v>38149</v>
      </c>
      <c r="AS19" s="75">
        <f t="shared" si="4"/>
        <v>40057</v>
      </c>
      <c r="AT19" s="75">
        <f t="shared" si="4"/>
        <v>42060</v>
      </c>
      <c r="AU19" s="75">
        <f t="shared" si="4"/>
        <v>44163</v>
      </c>
      <c r="AV19" s="75">
        <f t="shared" si="4"/>
        <v>46372</v>
      </c>
      <c r="AW19" s="75">
        <f t="shared" si="4"/>
        <v>48691</v>
      </c>
      <c r="AX19" s="75">
        <f t="shared" si="4"/>
        <v>51126</v>
      </c>
      <c r="AY19" s="75">
        <f t="shared" si="4"/>
        <v>53683</v>
      </c>
      <c r="AZ19" s="75">
        <f t="shared" si="4"/>
        <v>57442</v>
      </c>
      <c r="BA19" s="75">
        <f t="shared" si="4"/>
        <v>61464</v>
      </c>
      <c r="BB19" s="75">
        <f t="shared" si="4"/>
        <v>65767</v>
      </c>
      <c r="BC19" s="75">
        <f t="shared" si="4"/>
        <v>70371</v>
      </c>
      <c r="BD19" s="75">
        <f t="shared" si="4"/>
        <v>75298</v>
      </c>
      <c r="BE19" s="75">
        <f t="shared" si="4"/>
        <v>80569</v>
      </c>
      <c r="BF19" s="75">
        <f t="shared" si="4"/>
        <v>86209</v>
      </c>
      <c r="BG19" s="75">
        <f t="shared" si="4"/>
        <v>92244</v>
      </c>
      <c r="BH19" s="75">
        <f t="shared" si="4"/>
        <v>98702</v>
      </c>
      <c r="BI19" s="75">
        <f t="shared" si="4"/>
        <v>105612</v>
      </c>
      <c r="BJ19" s="75">
        <f t="shared" si="4"/>
        <v>113006</v>
      </c>
      <c r="BK19" s="76">
        <f t="shared" si="4"/>
        <v>120917</v>
      </c>
    </row>
    <row r="20" spans="1:152" s="11" customFormat="1" x14ac:dyDescent="0.2"/>
    <row r="21" spans="1:152" s="63" customFormat="1" x14ac:dyDescent="0.2">
      <c r="A21" s="11"/>
      <c r="B21" s="11"/>
      <c r="C21" s="138" t="s">
        <v>159</v>
      </c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  <c r="BG21" s="96"/>
      <c r="BH21" s="96"/>
      <c r="BI21" s="96"/>
      <c r="BJ21" s="96"/>
      <c r="BK21" s="97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</row>
    <row r="22" spans="1:152" x14ac:dyDescent="0.2">
      <c r="A22" s="11"/>
      <c r="C22" s="139" t="s">
        <v>9</v>
      </c>
      <c r="D22" s="84">
        <f>(VLOOKUP(D1,'User Assumptions'!$F$19:$G$23,2,FALSE))*D16</f>
        <v>25000</v>
      </c>
      <c r="E22" s="84">
        <f>D25</f>
        <v>28240</v>
      </c>
      <c r="F22" s="84">
        <f t="shared" ref="F22:BK22" si="5">E25</f>
        <v>31960</v>
      </c>
      <c r="G22" s="84">
        <f t="shared" si="5"/>
        <v>36120</v>
      </c>
      <c r="H22" s="84">
        <f t="shared" si="5"/>
        <v>40840</v>
      </c>
      <c r="I22" s="84">
        <f t="shared" si="5"/>
        <v>46200</v>
      </c>
      <c r="J22" s="84">
        <f t="shared" si="5"/>
        <v>52200</v>
      </c>
      <c r="K22" s="84">
        <f t="shared" si="5"/>
        <v>59000</v>
      </c>
      <c r="L22" s="84">
        <f t="shared" si="5"/>
        <v>66680</v>
      </c>
      <c r="M22" s="84">
        <f t="shared" si="5"/>
        <v>75360</v>
      </c>
      <c r="N22" s="84">
        <f t="shared" si="5"/>
        <v>85160</v>
      </c>
      <c r="O22" s="84">
        <f t="shared" si="5"/>
        <v>96240</v>
      </c>
      <c r="P22" s="84">
        <f>O25</f>
        <v>108800</v>
      </c>
      <c r="Q22" s="84">
        <f t="shared" si="5"/>
        <v>119680</v>
      </c>
      <c r="R22" s="84">
        <f t="shared" si="5"/>
        <v>131640</v>
      </c>
      <c r="S22" s="84">
        <f t="shared" si="5"/>
        <v>144800</v>
      </c>
      <c r="T22" s="84">
        <f t="shared" si="5"/>
        <v>159280</v>
      </c>
      <c r="U22" s="84">
        <f t="shared" si="5"/>
        <v>175240</v>
      </c>
      <c r="V22" s="84">
        <f t="shared" si="5"/>
        <v>192800</v>
      </c>
      <c r="W22" s="84">
        <f t="shared" si="5"/>
        <v>212080</v>
      </c>
      <c r="X22" s="84">
        <f t="shared" si="5"/>
        <v>233320</v>
      </c>
      <c r="Y22" s="84">
        <f t="shared" si="5"/>
        <v>256640</v>
      </c>
      <c r="Z22" s="84">
        <f t="shared" si="5"/>
        <v>282320</v>
      </c>
      <c r="AA22" s="84">
        <f t="shared" si="5"/>
        <v>310560</v>
      </c>
      <c r="AB22" s="84">
        <f t="shared" si="5"/>
        <v>341640</v>
      </c>
      <c r="AC22" s="84">
        <f t="shared" si="5"/>
        <v>398040</v>
      </c>
      <c r="AD22" s="84">
        <f t="shared" si="5"/>
        <v>460620</v>
      </c>
      <c r="AE22" s="84">
        <f t="shared" si="5"/>
        <v>530100</v>
      </c>
      <c r="AF22" s="84">
        <f t="shared" si="5"/>
        <v>607200</v>
      </c>
      <c r="AG22" s="84">
        <f t="shared" si="5"/>
        <v>692820</v>
      </c>
      <c r="AH22" s="84">
        <f t="shared" si="5"/>
        <v>787800</v>
      </c>
      <c r="AI22" s="84">
        <f t="shared" si="5"/>
        <v>893280</v>
      </c>
      <c r="AJ22" s="84">
        <f t="shared" si="5"/>
        <v>1010400</v>
      </c>
      <c r="AK22" s="84">
        <f t="shared" si="5"/>
        <v>1140360</v>
      </c>
      <c r="AL22" s="84">
        <f t="shared" si="5"/>
        <v>1284600</v>
      </c>
      <c r="AM22" s="84">
        <f t="shared" si="5"/>
        <v>1444740</v>
      </c>
      <c r="AN22" s="84">
        <f t="shared" si="5"/>
        <v>1622460</v>
      </c>
      <c r="AO22" s="84">
        <f t="shared" si="5"/>
        <v>1712160</v>
      </c>
      <c r="AP22" s="84">
        <f t="shared" si="5"/>
        <v>1806360</v>
      </c>
      <c r="AQ22" s="84">
        <f t="shared" si="5"/>
        <v>1905240</v>
      </c>
      <c r="AR22" s="84">
        <f t="shared" si="5"/>
        <v>2009100</v>
      </c>
      <c r="AS22" s="84">
        <f t="shared" si="5"/>
        <v>2118120</v>
      </c>
      <c r="AT22" s="84">
        <f t="shared" si="5"/>
        <v>2232600</v>
      </c>
      <c r="AU22" s="84">
        <f t="shared" si="5"/>
        <v>2352780</v>
      </c>
      <c r="AV22" s="84">
        <f t="shared" si="5"/>
        <v>2478960</v>
      </c>
      <c r="AW22" s="84">
        <f t="shared" si="5"/>
        <v>2611500</v>
      </c>
      <c r="AX22" s="84">
        <f t="shared" si="5"/>
        <v>2750640</v>
      </c>
      <c r="AY22" s="84">
        <f t="shared" si="5"/>
        <v>2896740</v>
      </c>
      <c r="AZ22" s="84">
        <f t="shared" si="5"/>
        <v>3050160</v>
      </c>
      <c r="BA22" s="84">
        <f t="shared" si="5"/>
        <v>3275700</v>
      </c>
      <c r="BB22" s="84">
        <f t="shared" si="5"/>
        <v>3517020</v>
      </c>
      <c r="BC22" s="84">
        <f t="shared" si="5"/>
        <v>3775200</v>
      </c>
      <c r="BD22" s="84">
        <f t="shared" si="5"/>
        <v>4051440</v>
      </c>
      <c r="BE22" s="84">
        <f t="shared" si="5"/>
        <v>4347060</v>
      </c>
      <c r="BF22" s="84">
        <f t="shared" si="5"/>
        <v>4663320</v>
      </c>
      <c r="BG22" s="84">
        <f t="shared" si="5"/>
        <v>5001720</v>
      </c>
      <c r="BH22" s="84">
        <f t="shared" si="5"/>
        <v>5363820</v>
      </c>
      <c r="BI22" s="84">
        <f t="shared" si="5"/>
        <v>5751300</v>
      </c>
      <c r="BJ22" s="84">
        <f t="shared" si="5"/>
        <v>6165900</v>
      </c>
      <c r="BK22" s="85">
        <f t="shared" si="5"/>
        <v>6609540</v>
      </c>
    </row>
    <row r="23" spans="1:152" s="78" customFormat="1" x14ac:dyDescent="0.2">
      <c r="A23" s="11"/>
      <c r="B23" s="11"/>
      <c r="C23" s="126" t="s">
        <v>10</v>
      </c>
      <c r="D23" s="84">
        <f>(VLOOKUP(D1,'User Assumptions'!$F$19:$G$23,2,FALSE))*D17</f>
        <v>5000</v>
      </c>
      <c r="E23" s="84">
        <f>(VLOOKUP(E1,'User Assumptions'!$F$19:$G$23,2,FALSE))*E17</f>
        <v>5680</v>
      </c>
      <c r="F23" s="84">
        <f>(VLOOKUP(F1,'User Assumptions'!$F$19:$G$23,2,FALSE))*F17</f>
        <v>6400</v>
      </c>
      <c r="G23" s="84">
        <f>(VLOOKUP(G1,'User Assumptions'!$F$19:$G$23,2,FALSE))*G17</f>
        <v>7240</v>
      </c>
      <c r="H23" s="84">
        <f>(VLOOKUP(H1,'User Assumptions'!$F$19:$G$23,2,FALSE))*H17</f>
        <v>8200</v>
      </c>
      <c r="I23" s="84">
        <f>(VLOOKUP(I1,'User Assumptions'!$F$19:$G$23,2,FALSE))*I17</f>
        <v>9240</v>
      </c>
      <c r="J23" s="84">
        <f>(VLOOKUP(J1,'User Assumptions'!$F$19:$G$23,2,FALSE))*J17</f>
        <v>10440</v>
      </c>
      <c r="K23" s="84">
        <f>(VLOOKUP(K1,'User Assumptions'!$F$19:$G$23,2,FALSE))*K17</f>
        <v>11800</v>
      </c>
      <c r="L23" s="84">
        <f>(VLOOKUP(L1,'User Assumptions'!$F$19:$G$23,2,FALSE))*L17</f>
        <v>13360</v>
      </c>
      <c r="M23" s="84">
        <f>(VLOOKUP(M1,'User Assumptions'!$F$19:$G$23,2,FALSE))*M17</f>
        <v>15080</v>
      </c>
      <c r="N23" s="84">
        <f>(VLOOKUP(N1,'User Assumptions'!$F$19:$G$23,2,FALSE))*N17</f>
        <v>17040</v>
      </c>
      <c r="O23" s="84">
        <f>(VLOOKUP(O1,'User Assumptions'!$F$19:$G$23,2,FALSE))*O17</f>
        <v>19280</v>
      </c>
      <c r="P23" s="84">
        <f>(VLOOKUP(P1,'User Assumptions'!$F$19:$G$23,2,FALSE))*P17</f>
        <v>16320</v>
      </c>
      <c r="Q23" s="84">
        <f>(VLOOKUP(Q1,'User Assumptions'!$F$19:$G$23,2,FALSE))*Q17</f>
        <v>17960</v>
      </c>
      <c r="R23" s="84">
        <f>(VLOOKUP(R1,'User Assumptions'!$F$19:$G$23,2,FALSE))*R17</f>
        <v>19760</v>
      </c>
      <c r="S23" s="84">
        <f>(VLOOKUP(S1,'User Assumptions'!$F$19:$G$23,2,FALSE))*S17</f>
        <v>21720</v>
      </c>
      <c r="T23" s="84">
        <f>(VLOOKUP(T1,'User Assumptions'!$F$19:$G$23,2,FALSE))*T17</f>
        <v>23920</v>
      </c>
      <c r="U23" s="84">
        <f>(VLOOKUP(U1,'User Assumptions'!$F$19:$G$23,2,FALSE))*U17</f>
        <v>26320</v>
      </c>
      <c r="V23" s="84">
        <f>(VLOOKUP(V1,'User Assumptions'!$F$19:$G$23,2,FALSE))*V17</f>
        <v>28920</v>
      </c>
      <c r="W23" s="84">
        <f>(VLOOKUP(W1,'User Assumptions'!$F$19:$G$23,2,FALSE))*W17</f>
        <v>31840</v>
      </c>
      <c r="X23" s="84">
        <f>(VLOOKUP(X1,'User Assumptions'!$F$19:$G$23,2,FALSE))*X17</f>
        <v>35000</v>
      </c>
      <c r="Y23" s="84">
        <f>(VLOOKUP(Y1,'User Assumptions'!$F$19:$G$23,2,FALSE))*Y17</f>
        <v>38520</v>
      </c>
      <c r="Z23" s="84">
        <f>(VLOOKUP(Z1,'User Assumptions'!$F$19:$G$23,2,FALSE))*Z17</f>
        <v>42360</v>
      </c>
      <c r="AA23" s="84">
        <f>(VLOOKUP(AA1,'User Assumptions'!$F$19:$G$23,2,FALSE))*AA17</f>
        <v>46600</v>
      </c>
      <c r="AB23" s="84">
        <f>(VLOOKUP(AB1,'User Assumptions'!$F$19:$G$23,2,FALSE))*AB17</f>
        <v>92280</v>
      </c>
      <c r="AC23" s="84">
        <f>(VLOOKUP(AC1,'User Assumptions'!$F$19:$G$23,2,FALSE))*AC17</f>
        <v>102420</v>
      </c>
      <c r="AD23" s="84">
        <f>(VLOOKUP(AD1,'User Assumptions'!$F$19:$G$23,2,FALSE))*AD17</f>
        <v>113700</v>
      </c>
      <c r="AE23" s="84">
        <f>(VLOOKUP(AE1,'User Assumptions'!$F$19:$G$23,2,FALSE))*AE17</f>
        <v>126180</v>
      </c>
      <c r="AF23" s="84">
        <f>(VLOOKUP(AF1,'User Assumptions'!$F$19:$G$23,2,FALSE))*AF17</f>
        <v>140100</v>
      </c>
      <c r="AG23" s="84">
        <f>(VLOOKUP(AG1,'User Assumptions'!$F$19:$G$23,2,FALSE))*AG17</f>
        <v>155460</v>
      </c>
      <c r="AH23" s="84">
        <f>(VLOOKUP(AH1,'User Assumptions'!$F$19:$G$23,2,FALSE))*AH17</f>
        <v>172560</v>
      </c>
      <c r="AI23" s="84">
        <f>(VLOOKUP(AI1,'User Assumptions'!$F$19:$G$23,2,FALSE))*AI17</f>
        <v>191580</v>
      </c>
      <c r="AJ23" s="84">
        <f>(VLOOKUP(AJ1,'User Assumptions'!$F$19:$G$23,2,FALSE))*AJ17</f>
        <v>212640</v>
      </c>
      <c r="AK23" s="84">
        <f>(VLOOKUP(AK1,'User Assumptions'!$F$19:$G$23,2,FALSE))*AK17</f>
        <v>236040</v>
      </c>
      <c r="AL23" s="84">
        <f>(VLOOKUP(AL1,'User Assumptions'!$F$19:$G$23,2,FALSE))*AL17</f>
        <v>262020</v>
      </c>
      <c r="AM23" s="84">
        <f>(VLOOKUP(AM1,'User Assumptions'!$F$19:$G$23,2,FALSE))*AM17</f>
        <v>290820</v>
      </c>
      <c r="AN23" s="84">
        <f>(VLOOKUP(AN1,'User Assumptions'!$F$19:$G$23,2,FALSE))*AN17</f>
        <v>179340</v>
      </c>
      <c r="AO23" s="84">
        <f>(VLOOKUP(AO1,'User Assumptions'!$F$19:$G$23,2,FALSE))*AO17</f>
        <v>188340</v>
      </c>
      <c r="AP23" s="84">
        <f>(VLOOKUP(AP1,'User Assumptions'!$F$19:$G$23,2,FALSE))*AP17</f>
        <v>197760</v>
      </c>
      <c r="AQ23" s="84">
        <f>(VLOOKUP(AQ1,'User Assumptions'!$F$19:$G$23,2,FALSE))*AQ17</f>
        <v>207660</v>
      </c>
      <c r="AR23" s="84">
        <f>(VLOOKUP(AR1,'User Assumptions'!$F$19:$G$23,2,FALSE))*AR17</f>
        <v>218040</v>
      </c>
      <c r="AS23" s="84">
        <f>(VLOOKUP(AS1,'User Assumptions'!$F$19:$G$23,2,FALSE))*AS17</f>
        <v>228900</v>
      </c>
      <c r="AT23" s="84">
        <f>(VLOOKUP(AT1,'User Assumptions'!$F$19:$G$23,2,FALSE))*AT17</f>
        <v>240360</v>
      </c>
      <c r="AU23" s="84">
        <f>(VLOOKUP(AU1,'User Assumptions'!$F$19:$G$23,2,FALSE))*AU17</f>
        <v>252360</v>
      </c>
      <c r="AV23" s="84">
        <f>(VLOOKUP(AV1,'User Assumptions'!$F$19:$G$23,2,FALSE))*AV17</f>
        <v>265020</v>
      </c>
      <c r="AW23" s="84">
        <f>(VLOOKUP(AW1,'User Assumptions'!$F$19:$G$23,2,FALSE))*AW17</f>
        <v>278280</v>
      </c>
      <c r="AX23" s="84">
        <f>(VLOOKUP(AX1,'User Assumptions'!$F$19:$G$23,2,FALSE))*AX17</f>
        <v>292200</v>
      </c>
      <c r="AY23" s="84">
        <f>(VLOOKUP(AY1,'User Assumptions'!$F$19:$G$23,2,FALSE))*AY17</f>
        <v>306780</v>
      </c>
      <c r="AZ23" s="84">
        <f>(VLOOKUP(AZ1,'User Assumptions'!$F$19:$G$23,2,FALSE))*AZ17</f>
        <v>322140</v>
      </c>
      <c r="BA23" s="84">
        <f>(VLOOKUP(BA1,'User Assumptions'!$F$19:$G$23,2,FALSE))*BA17</f>
        <v>344700</v>
      </c>
      <c r="BB23" s="84">
        <f>(VLOOKUP(BB1,'User Assumptions'!$F$19:$G$23,2,FALSE))*BB17</f>
        <v>368820</v>
      </c>
      <c r="BC23" s="84">
        <f>(VLOOKUP(BC1,'User Assumptions'!$F$19:$G$23,2,FALSE))*BC17</f>
        <v>394620</v>
      </c>
      <c r="BD23" s="84">
        <f>(VLOOKUP(BD1,'User Assumptions'!$F$19:$G$23,2,FALSE))*BD17</f>
        <v>422280</v>
      </c>
      <c r="BE23" s="84">
        <f>(VLOOKUP(BE1,'User Assumptions'!$F$19:$G$23,2,FALSE))*BE17</f>
        <v>451800</v>
      </c>
      <c r="BF23" s="84">
        <f>(VLOOKUP(BF1,'User Assumptions'!$F$19:$G$23,2,FALSE))*BF17</f>
        <v>483420</v>
      </c>
      <c r="BG23" s="84">
        <f>(VLOOKUP(BG1,'User Assumptions'!$F$19:$G$23,2,FALSE))*BG17</f>
        <v>517260</v>
      </c>
      <c r="BH23" s="84">
        <f>(VLOOKUP(BH1,'User Assumptions'!$F$19:$G$23,2,FALSE))*BH17</f>
        <v>553500</v>
      </c>
      <c r="BI23" s="84">
        <f>(VLOOKUP(BI1,'User Assumptions'!$F$19:$G$23,2,FALSE))*BI17</f>
        <v>592260</v>
      </c>
      <c r="BJ23" s="84">
        <f>(VLOOKUP(BJ1,'User Assumptions'!$F$19:$G$23,2,FALSE))*BJ17</f>
        <v>633720</v>
      </c>
      <c r="BK23" s="85">
        <f>(VLOOKUP(BK1,'User Assumptions'!$F$19:$G$23,2,FALSE))*BK17</f>
        <v>678060</v>
      </c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77"/>
      <c r="EV23" s="77"/>
    </row>
    <row r="24" spans="1:152" s="73" customFormat="1" x14ac:dyDescent="0.2">
      <c r="A24" s="69"/>
      <c r="B24" s="69"/>
      <c r="C24" s="70" t="s">
        <v>11</v>
      </c>
      <c r="D24" s="90">
        <f>(VLOOKUP(D1,'User Assumptions'!$F$19:$G$23,2,FALSE))*D18</f>
        <v>1760</v>
      </c>
      <c r="E24" s="90">
        <f>(VLOOKUP(E1,'User Assumptions'!$F$19:$G$23,2,FALSE))*E18</f>
        <v>1960</v>
      </c>
      <c r="F24" s="90">
        <f>(VLOOKUP(F1,'User Assumptions'!$F$19:$G$23,2,FALSE))*F18</f>
        <v>2240</v>
      </c>
      <c r="G24" s="90">
        <f>(VLOOKUP(G1,'User Assumptions'!$F$19:$G$23,2,FALSE))*G18</f>
        <v>2520</v>
      </c>
      <c r="H24" s="90">
        <f>(VLOOKUP(H1,'User Assumptions'!$F$19:$G$23,2,FALSE))*H18</f>
        <v>2840</v>
      </c>
      <c r="I24" s="90">
        <f>(VLOOKUP(I1,'User Assumptions'!$F$19:$G$23,2,FALSE))*I18</f>
        <v>3240</v>
      </c>
      <c r="J24" s="90">
        <f>(VLOOKUP(J1,'User Assumptions'!$F$19:$G$23,2,FALSE))*J18</f>
        <v>3640</v>
      </c>
      <c r="K24" s="90">
        <f>(VLOOKUP(K1,'User Assumptions'!$F$19:$G$23,2,FALSE))*K18</f>
        <v>4120</v>
      </c>
      <c r="L24" s="90">
        <f>(VLOOKUP(L1,'User Assumptions'!$F$19:$G$23,2,FALSE))*L18</f>
        <v>4680</v>
      </c>
      <c r="M24" s="90">
        <f>(VLOOKUP(M1,'User Assumptions'!$F$19:$G$23,2,FALSE))*M18</f>
        <v>5280</v>
      </c>
      <c r="N24" s="90">
        <f>(VLOOKUP(N1,'User Assumptions'!$F$19:$G$23,2,FALSE))*N18</f>
        <v>5960</v>
      </c>
      <c r="O24" s="90">
        <f>(VLOOKUP(O1,'User Assumptions'!$F$19:$G$23,2,FALSE))*O18</f>
        <v>6720</v>
      </c>
      <c r="P24" s="90">
        <f>(VLOOKUP(P1,'User Assumptions'!$F$19:$G$23,2,FALSE))*P18</f>
        <v>5440</v>
      </c>
      <c r="Q24" s="90">
        <f>(VLOOKUP(Q1,'User Assumptions'!$F$19:$G$23,2,FALSE))*Q18</f>
        <v>6000</v>
      </c>
      <c r="R24" s="90">
        <f>(VLOOKUP(R1,'User Assumptions'!$F$19:$G$23,2,FALSE))*R18</f>
        <v>6600</v>
      </c>
      <c r="S24" s="90">
        <f>(VLOOKUP(S1,'User Assumptions'!$F$19:$G$23,2,FALSE))*S18</f>
        <v>7240</v>
      </c>
      <c r="T24" s="90">
        <f>(VLOOKUP(T1,'User Assumptions'!$F$19:$G$23,2,FALSE))*T18</f>
        <v>7960</v>
      </c>
      <c r="U24" s="90">
        <f>(VLOOKUP(U1,'User Assumptions'!$F$19:$G$23,2,FALSE))*U18</f>
        <v>8760</v>
      </c>
      <c r="V24" s="90">
        <f>(VLOOKUP(V1,'User Assumptions'!$F$19:$G$23,2,FALSE))*V18</f>
        <v>9640</v>
      </c>
      <c r="W24" s="90">
        <f>(VLOOKUP(W1,'User Assumptions'!$F$19:$G$23,2,FALSE))*W18</f>
        <v>10600</v>
      </c>
      <c r="X24" s="90">
        <f>(VLOOKUP(X1,'User Assumptions'!$F$19:$G$23,2,FALSE))*X18</f>
        <v>11680</v>
      </c>
      <c r="Y24" s="90">
        <f>(VLOOKUP(Y1,'User Assumptions'!$F$19:$G$23,2,FALSE))*Y18</f>
        <v>12840</v>
      </c>
      <c r="Z24" s="90">
        <f>(VLOOKUP(Z1,'User Assumptions'!$F$19:$G$23,2,FALSE))*Z18</f>
        <v>14120</v>
      </c>
      <c r="AA24" s="90">
        <f>(VLOOKUP(AA1,'User Assumptions'!$F$19:$G$23,2,FALSE))*AA18</f>
        <v>15520</v>
      </c>
      <c r="AB24" s="90">
        <f>(VLOOKUP(AB1,'User Assumptions'!$F$19:$G$23,2,FALSE))*AB18</f>
        <v>35880</v>
      </c>
      <c r="AC24" s="90">
        <f>(VLOOKUP(AC1,'User Assumptions'!$F$19:$G$23,2,FALSE))*AC18</f>
        <v>39840</v>
      </c>
      <c r="AD24" s="90">
        <f>(VLOOKUP(AD1,'User Assumptions'!$F$19:$G$23,2,FALSE))*AD18</f>
        <v>44220</v>
      </c>
      <c r="AE24" s="90">
        <f>(VLOOKUP(AE1,'User Assumptions'!$F$19:$G$23,2,FALSE))*AE18</f>
        <v>49080</v>
      </c>
      <c r="AF24" s="90">
        <f>(VLOOKUP(AF1,'User Assumptions'!$F$19:$G$23,2,FALSE))*AF18</f>
        <v>54480</v>
      </c>
      <c r="AG24" s="90">
        <f>(VLOOKUP(AG1,'User Assumptions'!$F$19:$G$23,2,FALSE))*AG18</f>
        <v>60480</v>
      </c>
      <c r="AH24" s="90">
        <f>(VLOOKUP(AH1,'User Assumptions'!$F$19:$G$23,2,FALSE))*AH18</f>
        <v>67080</v>
      </c>
      <c r="AI24" s="90">
        <f>(VLOOKUP(AI1,'User Assumptions'!$F$19:$G$23,2,FALSE))*AI18</f>
        <v>74460</v>
      </c>
      <c r="AJ24" s="90">
        <f>(VLOOKUP(AJ1,'User Assumptions'!$F$19:$G$23,2,FALSE))*AJ18</f>
        <v>82680</v>
      </c>
      <c r="AK24" s="90">
        <f>(VLOOKUP(AK1,'User Assumptions'!$F$19:$G$23,2,FALSE))*AK18</f>
        <v>91800</v>
      </c>
      <c r="AL24" s="90">
        <f>(VLOOKUP(AL1,'User Assumptions'!$F$19:$G$23,2,FALSE))*AL18</f>
        <v>101880</v>
      </c>
      <c r="AM24" s="90">
        <f>(VLOOKUP(AM1,'User Assumptions'!$F$19:$G$23,2,FALSE))*AM18</f>
        <v>113100</v>
      </c>
      <c r="AN24" s="90">
        <f>(VLOOKUP(AN1,'User Assumptions'!$F$19:$G$23,2,FALSE))*AN18</f>
        <v>89640</v>
      </c>
      <c r="AO24" s="90">
        <f>(VLOOKUP(AO1,'User Assumptions'!$F$19:$G$23,2,FALSE))*AO18</f>
        <v>94140</v>
      </c>
      <c r="AP24" s="90">
        <f>(VLOOKUP(AP1,'User Assumptions'!$F$19:$G$23,2,FALSE))*AP18</f>
        <v>98880</v>
      </c>
      <c r="AQ24" s="90">
        <f>(VLOOKUP(AQ1,'User Assumptions'!$F$19:$G$23,2,FALSE))*AQ18</f>
        <v>103800</v>
      </c>
      <c r="AR24" s="90">
        <f>(VLOOKUP(AR1,'User Assumptions'!$F$19:$G$23,2,FALSE))*AR18</f>
        <v>109020</v>
      </c>
      <c r="AS24" s="90">
        <f>(VLOOKUP(AS1,'User Assumptions'!$F$19:$G$23,2,FALSE))*AS18</f>
        <v>114420</v>
      </c>
      <c r="AT24" s="90">
        <f>(VLOOKUP(AT1,'User Assumptions'!$F$19:$G$23,2,FALSE))*AT18</f>
        <v>120180</v>
      </c>
      <c r="AU24" s="90">
        <f>(VLOOKUP(AU1,'User Assumptions'!$F$19:$G$23,2,FALSE))*AU18</f>
        <v>126180</v>
      </c>
      <c r="AV24" s="90">
        <f>(VLOOKUP(AV1,'User Assumptions'!$F$19:$G$23,2,FALSE))*AV18</f>
        <v>132480</v>
      </c>
      <c r="AW24" s="90">
        <f>(VLOOKUP(AW1,'User Assumptions'!$F$19:$G$23,2,FALSE))*AW18</f>
        <v>139140</v>
      </c>
      <c r="AX24" s="90">
        <f>(VLOOKUP(AX1,'User Assumptions'!$F$19:$G$23,2,FALSE))*AX18</f>
        <v>146100</v>
      </c>
      <c r="AY24" s="90">
        <f>(VLOOKUP(AY1,'User Assumptions'!$F$19:$G$23,2,FALSE))*AY18</f>
        <v>153360</v>
      </c>
      <c r="AZ24" s="90">
        <f>(VLOOKUP(AZ1,'User Assumptions'!$F$19:$G$23,2,FALSE))*AZ18</f>
        <v>96600</v>
      </c>
      <c r="BA24" s="90">
        <f>(VLOOKUP(BA1,'User Assumptions'!$F$19:$G$23,2,FALSE))*BA18</f>
        <v>103380</v>
      </c>
      <c r="BB24" s="90">
        <f>(VLOOKUP(BB1,'User Assumptions'!$F$19:$G$23,2,FALSE))*BB18</f>
        <v>110640</v>
      </c>
      <c r="BC24" s="90">
        <f>(VLOOKUP(BC1,'User Assumptions'!$F$19:$G$23,2,FALSE))*BC18</f>
        <v>118380</v>
      </c>
      <c r="BD24" s="90">
        <f>(VLOOKUP(BD1,'User Assumptions'!$F$19:$G$23,2,FALSE))*BD18</f>
        <v>126660</v>
      </c>
      <c r="BE24" s="90">
        <f>(VLOOKUP(BE1,'User Assumptions'!$F$19:$G$23,2,FALSE))*BE18</f>
        <v>135540</v>
      </c>
      <c r="BF24" s="90">
        <f>(VLOOKUP(BF1,'User Assumptions'!$F$19:$G$23,2,FALSE))*BF18</f>
        <v>145020</v>
      </c>
      <c r="BG24" s="90">
        <f>(VLOOKUP(BG1,'User Assumptions'!$F$19:$G$23,2,FALSE))*BG18</f>
        <v>155160</v>
      </c>
      <c r="BH24" s="90">
        <f>(VLOOKUP(BH1,'User Assumptions'!$F$19:$G$23,2,FALSE))*BH18</f>
        <v>166020</v>
      </c>
      <c r="BI24" s="90">
        <f>(VLOOKUP(BI1,'User Assumptions'!$F$19:$G$23,2,FALSE))*BI18</f>
        <v>177660</v>
      </c>
      <c r="BJ24" s="90">
        <f>(VLOOKUP(BJ1,'User Assumptions'!$F$19:$G$23,2,FALSE))*BJ18</f>
        <v>190080</v>
      </c>
      <c r="BK24" s="140">
        <f>(VLOOKUP(BK1,'User Assumptions'!$F$19:$G$23,2,FALSE))*BK18</f>
        <v>203400</v>
      </c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  <c r="DC24" s="69"/>
      <c r="DD24" s="69"/>
      <c r="DE24" s="69"/>
      <c r="DF24" s="69"/>
      <c r="DG24" s="69"/>
      <c r="DH24" s="69"/>
      <c r="DI24" s="69"/>
      <c r="DJ24" s="69"/>
      <c r="DK24" s="69"/>
      <c r="DL24" s="69"/>
      <c r="DM24" s="69"/>
      <c r="DN24" s="69"/>
      <c r="DO24" s="69"/>
      <c r="DP24" s="69"/>
      <c r="DQ24" s="69"/>
      <c r="DR24" s="69"/>
      <c r="DS24" s="69"/>
      <c r="DT24" s="69"/>
      <c r="DU24" s="69"/>
      <c r="DV24" s="69"/>
      <c r="DW24" s="69"/>
      <c r="DX24" s="69"/>
      <c r="DY24" s="69"/>
      <c r="DZ24" s="69"/>
      <c r="EA24" s="69"/>
      <c r="EB24" s="69"/>
      <c r="EC24" s="69"/>
      <c r="ED24" s="69"/>
      <c r="EE24" s="69"/>
      <c r="EF24" s="69"/>
      <c r="EG24" s="69"/>
      <c r="EH24" s="69"/>
      <c r="EI24" s="69"/>
      <c r="EJ24" s="69"/>
      <c r="EK24" s="69"/>
      <c r="EL24" s="69"/>
      <c r="EM24" s="69"/>
      <c r="EN24" s="69"/>
      <c r="EO24" s="69"/>
      <c r="EP24" s="69"/>
      <c r="EQ24" s="69"/>
      <c r="ER24" s="69"/>
      <c r="ES24" s="69"/>
      <c r="ET24" s="69"/>
      <c r="EU24" s="69"/>
      <c r="EV24" s="69"/>
    </row>
    <row r="25" spans="1:152" x14ac:dyDescent="0.2">
      <c r="A25" s="11"/>
      <c r="C25" s="74" t="s">
        <v>12</v>
      </c>
      <c r="D25" s="92">
        <f>D22+D23-D24</f>
        <v>28240</v>
      </c>
      <c r="E25" s="92">
        <f>E22+E23-E24</f>
        <v>31960</v>
      </c>
      <c r="F25" s="92">
        <f t="shared" ref="F25:BK25" si="6">F22+F23-F24</f>
        <v>36120</v>
      </c>
      <c r="G25" s="92">
        <f t="shared" si="6"/>
        <v>40840</v>
      </c>
      <c r="H25" s="92">
        <f t="shared" si="6"/>
        <v>46200</v>
      </c>
      <c r="I25" s="92">
        <f t="shared" si="6"/>
        <v>52200</v>
      </c>
      <c r="J25" s="92">
        <f t="shared" si="6"/>
        <v>59000</v>
      </c>
      <c r="K25" s="92">
        <f t="shared" si="6"/>
        <v>66680</v>
      </c>
      <c r="L25" s="92">
        <f t="shared" si="6"/>
        <v>75360</v>
      </c>
      <c r="M25" s="92">
        <f t="shared" si="6"/>
        <v>85160</v>
      </c>
      <c r="N25" s="92">
        <f t="shared" si="6"/>
        <v>96240</v>
      </c>
      <c r="O25" s="92">
        <f t="shared" si="6"/>
        <v>108800</v>
      </c>
      <c r="P25" s="92">
        <f t="shared" si="6"/>
        <v>119680</v>
      </c>
      <c r="Q25" s="92">
        <f t="shared" si="6"/>
        <v>131640</v>
      </c>
      <c r="R25" s="92">
        <f t="shared" si="6"/>
        <v>144800</v>
      </c>
      <c r="S25" s="92">
        <f t="shared" si="6"/>
        <v>159280</v>
      </c>
      <c r="T25" s="92">
        <f t="shared" si="6"/>
        <v>175240</v>
      </c>
      <c r="U25" s="92">
        <f t="shared" si="6"/>
        <v>192800</v>
      </c>
      <c r="V25" s="92">
        <f t="shared" si="6"/>
        <v>212080</v>
      </c>
      <c r="W25" s="92">
        <f t="shared" si="6"/>
        <v>233320</v>
      </c>
      <c r="X25" s="92">
        <f t="shared" si="6"/>
        <v>256640</v>
      </c>
      <c r="Y25" s="92">
        <f t="shared" si="6"/>
        <v>282320</v>
      </c>
      <c r="Z25" s="92">
        <f t="shared" si="6"/>
        <v>310560</v>
      </c>
      <c r="AA25" s="92">
        <f t="shared" si="6"/>
        <v>341640</v>
      </c>
      <c r="AB25" s="92">
        <f t="shared" si="6"/>
        <v>398040</v>
      </c>
      <c r="AC25" s="92">
        <f t="shared" si="6"/>
        <v>460620</v>
      </c>
      <c r="AD25" s="92">
        <f t="shared" si="6"/>
        <v>530100</v>
      </c>
      <c r="AE25" s="92">
        <f t="shared" si="6"/>
        <v>607200</v>
      </c>
      <c r="AF25" s="92">
        <f t="shared" si="6"/>
        <v>692820</v>
      </c>
      <c r="AG25" s="92">
        <f t="shared" si="6"/>
        <v>787800</v>
      </c>
      <c r="AH25" s="92">
        <f t="shared" si="6"/>
        <v>893280</v>
      </c>
      <c r="AI25" s="92">
        <f t="shared" si="6"/>
        <v>1010400</v>
      </c>
      <c r="AJ25" s="92">
        <f t="shared" si="6"/>
        <v>1140360</v>
      </c>
      <c r="AK25" s="92">
        <f t="shared" si="6"/>
        <v>1284600</v>
      </c>
      <c r="AL25" s="92">
        <f t="shared" si="6"/>
        <v>1444740</v>
      </c>
      <c r="AM25" s="92">
        <f t="shared" si="6"/>
        <v>1622460</v>
      </c>
      <c r="AN25" s="92">
        <f t="shared" si="6"/>
        <v>1712160</v>
      </c>
      <c r="AO25" s="92">
        <f t="shared" si="6"/>
        <v>1806360</v>
      </c>
      <c r="AP25" s="92">
        <f t="shared" si="6"/>
        <v>1905240</v>
      </c>
      <c r="AQ25" s="92">
        <f t="shared" si="6"/>
        <v>2009100</v>
      </c>
      <c r="AR25" s="92">
        <f t="shared" si="6"/>
        <v>2118120</v>
      </c>
      <c r="AS25" s="92">
        <f t="shared" si="6"/>
        <v>2232600</v>
      </c>
      <c r="AT25" s="92">
        <f t="shared" si="6"/>
        <v>2352780</v>
      </c>
      <c r="AU25" s="92">
        <f t="shared" si="6"/>
        <v>2478960</v>
      </c>
      <c r="AV25" s="92">
        <f t="shared" si="6"/>
        <v>2611500</v>
      </c>
      <c r="AW25" s="92">
        <f t="shared" si="6"/>
        <v>2750640</v>
      </c>
      <c r="AX25" s="92">
        <f t="shared" si="6"/>
        <v>2896740</v>
      </c>
      <c r="AY25" s="92">
        <f t="shared" si="6"/>
        <v>3050160</v>
      </c>
      <c r="AZ25" s="92">
        <f t="shared" si="6"/>
        <v>3275700</v>
      </c>
      <c r="BA25" s="92">
        <f t="shared" si="6"/>
        <v>3517020</v>
      </c>
      <c r="BB25" s="92">
        <f t="shared" si="6"/>
        <v>3775200</v>
      </c>
      <c r="BC25" s="92">
        <f t="shared" si="6"/>
        <v>4051440</v>
      </c>
      <c r="BD25" s="92">
        <f t="shared" si="6"/>
        <v>4347060</v>
      </c>
      <c r="BE25" s="92">
        <f t="shared" si="6"/>
        <v>4663320</v>
      </c>
      <c r="BF25" s="92">
        <f t="shared" si="6"/>
        <v>5001720</v>
      </c>
      <c r="BG25" s="92">
        <f t="shared" si="6"/>
        <v>5363820</v>
      </c>
      <c r="BH25" s="92">
        <f t="shared" si="6"/>
        <v>5751300</v>
      </c>
      <c r="BI25" s="92">
        <f t="shared" si="6"/>
        <v>6165900</v>
      </c>
      <c r="BJ25" s="92">
        <f t="shared" si="6"/>
        <v>6609540</v>
      </c>
      <c r="BK25" s="93">
        <f t="shared" si="6"/>
        <v>7084200</v>
      </c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</row>
    <row r="26" spans="1:152" s="11" customFormat="1" x14ac:dyDescent="0.2"/>
    <row r="27" spans="1:152" s="11" customFormat="1" x14ac:dyDescent="0.2">
      <c r="C27" s="141" t="s">
        <v>161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2"/>
    </row>
    <row r="28" spans="1:152" x14ac:dyDescent="0.2">
      <c r="A28" s="11"/>
      <c r="C28" s="126" t="s">
        <v>1</v>
      </c>
      <c r="D28" s="143">
        <f>IF(D$2&lt;'User Assumptions'!$K$4,0,IF(D$2='User Assumptions'!$K$4,'User Assumptions'!$K$5,C31))</f>
        <v>0</v>
      </c>
      <c r="E28" s="143">
        <f>IF(E$2&lt;'User Assumptions'!$K$4,0,IF(E$2='User Assumptions'!$K$4,'User Assumptions'!$K$5,D31))</f>
        <v>0</v>
      </c>
      <c r="F28" s="143">
        <f>IF(F$2&lt;'User Assumptions'!$K$4,0,IF(F$2='User Assumptions'!$K$4,'User Assumptions'!$K$5,E31))</f>
        <v>0</v>
      </c>
      <c r="G28" s="143">
        <f>IF(G$2&lt;'User Assumptions'!$K$4,0,IF(G$2='User Assumptions'!$K$4,'User Assumptions'!$K$5,F31))</f>
        <v>0</v>
      </c>
      <c r="H28" s="143">
        <f>IF(H$2&lt;'User Assumptions'!$K$4,0,IF(H$2='User Assumptions'!$K$4,'User Assumptions'!$K$5,G31))</f>
        <v>0</v>
      </c>
      <c r="I28" s="143">
        <f>IF(I$2&lt;'User Assumptions'!$K$4,0,IF(I$2='User Assumptions'!$K$4,'User Assumptions'!$K$5,H31))</f>
        <v>0</v>
      </c>
      <c r="J28" s="143">
        <f>IF(J$2&lt;'User Assumptions'!$K$4,0,IF(J$2='User Assumptions'!$K$4,'User Assumptions'!$K$5,I31))</f>
        <v>0</v>
      </c>
      <c r="K28" s="143">
        <f>IF(K$2&lt;'User Assumptions'!$K$4,0,IF(K$2='User Assumptions'!$K$4,'User Assumptions'!$K$5,J31))</f>
        <v>0</v>
      </c>
      <c r="L28" s="143">
        <f>IF(L$2&lt;'User Assumptions'!$K$4,0,IF(L$2='User Assumptions'!$K$4,'User Assumptions'!$K$5,K31))</f>
        <v>0</v>
      </c>
      <c r="M28" s="143">
        <f>IF(M$2&lt;'User Assumptions'!$K$4,0,IF(M$2='User Assumptions'!$K$4,'User Assumptions'!$K$5,L31))</f>
        <v>0</v>
      </c>
      <c r="N28" s="143">
        <f>IF(N$2&lt;'User Assumptions'!$K$4,0,IF(N$2='User Assumptions'!$K$4,'User Assumptions'!$K$5,M31))</f>
        <v>0</v>
      </c>
      <c r="O28" s="143">
        <f>IF(O$2&lt;'User Assumptions'!$K$4,0,IF(O$2='User Assumptions'!$K$4,'User Assumptions'!$K$5,N31))</f>
        <v>0</v>
      </c>
      <c r="P28" s="143">
        <f>IF(P$2&lt;'User Assumptions'!$K$4,0,IF(P$2='User Assumptions'!$K$4,'User Assumptions'!$K$5,O31))</f>
        <v>0</v>
      </c>
      <c r="Q28" s="143">
        <f>IF(Q$2&lt;'User Assumptions'!$K$4,0,IF(Q$2='User Assumptions'!$K$4,'User Assumptions'!$K$5,P31))</f>
        <v>0</v>
      </c>
      <c r="R28" s="143">
        <f>IF(R$2&lt;'User Assumptions'!$K$4,0,IF(R$2='User Assumptions'!$K$4,'User Assumptions'!$K$5,Q31))</f>
        <v>0</v>
      </c>
      <c r="S28" s="143">
        <f>IF(S$2&lt;'User Assumptions'!$K$4,0,IF(S$2='User Assumptions'!$K$4,'User Assumptions'!$K$5,R31))</f>
        <v>0</v>
      </c>
      <c r="T28" s="143">
        <f>IF(T$2&lt;'User Assumptions'!$K$4,0,IF(T$2='User Assumptions'!$K$4,'User Assumptions'!$K$5,S31))</f>
        <v>0</v>
      </c>
      <c r="U28" s="143">
        <f>IF(U$2&lt;'User Assumptions'!$K$4,0,IF(U$2='User Assumptions'!$K$4,'User Assumptions'!$K$5,T31))</f>
        <v>0</v>
      </c>
      <c r="V28" s="143">
        <f>IF(V$2&lt;'User Assumptions'!$K$4,0,IF(V$2='User Assumptions'!$K$4,'User Assumptions'!$K$5,U31))</f>
        <v>0</v>
      </c>
      <c r="W28" s="143">
        <f>IF(W$2&lt;'User Assumptions'!$K$4,0,IF(W$2='User Assumptions'!$K$4,'User Assumptions'!$K$5,V31))</f>
        <v>0</v>
      </c>
      <c r="X28" s="143">
        <f>IF(X$2&lt;'User Assumptions'!$K$4,0,IF(X$2='User Assumptions'!$K$4,'User Assumptions'!$K$5,W31))</f>
        <v>0</v>
      </c>
      <c r="Y28" s="143">
        <f>IF(Y$2&lt;'User Assumptions'!$K$4,0,IF(Y$2='User Assumptions'!$K$4,'User Assumptions'!$K$5,X31))</f>
        <v>0</v>
      </c>
      <c r="Z28" s="143">
        <f>IF(Z$2&lt;'User Assumptions'!$K$4,0,IF(Z$2='User Assumptions'!$K$4,'User Assumptions'!$K$5,Y31))</f>
        <v>0</v>
      </c>
      <c r="AA28" s="143">
        <f>IF(AA$2&lt;'User Assumptions'!$K$4,0,IF(AA$2='User Assumptions'!$K$4,'User Assumptions'!$K$5,Z31))</f>
        <v>0</v>
      </c>
      <c r="AB28" s="143">
        <f>IF(AB$2&lt;'User Assumptions'!$K$4,0,IF(AB$2='User Assumptions'!$K$4,'User Assumptions'!$K$5,AA31))</f>
        <v>0</v>
      </c>
      <c r="AC28" s="143">
        <f>IF(AC$2&lt;'User Assumptions'!$K$4,0,IF(AC$2='User Assumptions'!$K$4,'User Assumptions'!$K$5,AB31))</f>
        <v>0</v>
      </c>
      <c r="AD28" s="143">
        <f>IF(AD$2&lt;'User Assumptions'!$K$4,0,IF(AD$2='User Assumptions'!$K$4,'User Assumptions'!$K$5,AC31))</f>
        <v>0</v>
      </c>
      <c r="AE28" s="143">
        <f>IF(AE$2&lt;'User Assumptions'!$K$4,0,IF(AE$2='User Assumptions'!$K$4,'User Assumptions'!$K$5,AD31))</f>
        <v>0</v>
      </c>
      <c r="AF28" s="143">
        <f>IF(AF$2&lt;'User Assumptions'!$K$4,0,IF(AF$2='User Assumptions'!$K$4,'User Assumptions'!$K$5,AE31))</f>
        <v>0</v>
      </c>
      <c r="AG28" s="143">
        <f>IF(AG$2&lt;'User Assumptions'!$K$4,0,IF(AG$2='User Assumptions'!$K$4,'User Assumptions'!$K$5,AF31))</f>
        <v>0</v>
      </c>
      <c r="AH28" s="143">
        <f>IF(AH$2&lt;'User Assumptions'!$K$4,0,IF(AH$2='User Assumptions'!$K$4,'User Assumptions'!$K$5,AG31))</f>
        <v>0</v>
      </c>
      <c r="AI28" s="143">
        <f>IF(AI$2&lt;'User Assumptions'!$K$4,0,IF(AI$2='User Assumptions'!$K$4,'User Assumptions'!$K$5,AH31))</f>
        <v>0</v>
      </c>
      <c r="AJ28" s="143">
        <f>IF(AJ$2&lt;'User Assumptions'!$K$4,0,IF(AJ$2='User Assumptions'!$K$4,'User Assumptions'!$K$5,AI31))</f>
        <v>0</v>
      </c>
      <c r="AK28" s="143">
        <f>IF(AK$2&lt;'User Assumptions'!$K$4,0,IF(AK$2='User Assumptions'!$K$4,'User Assumptions'!$K$5,AJ31))</f>
        <v>1000</v>
      </c>
      <c r="AL28" s="143">
        <f>IF(AL$2&lt;'User Assumptions'!$K$4,0,IF(AL$2='User Assumptions'!$K$4,'User Assumptions'!$K$5,AK31))</f>
        <v>1000</v>
      </c>
      <c r="AM28" s="143">
        <f>IF(AM$2&lt;'User Assumptions'!$K$4,0,IF(AM$2='User Assumptions'!$K$4,'User Assumptions'!$K$5,AL31))</f>
        <v>1000</v>
      </c>
      <c r="AN28" s="143">
        <f>IF(AN$2&lt;'User Assumptions'!$K$4,0,IF(AN$2='User Assumptions'!$K$4,'User Assumptions'!$K$5,AM31))</f>
        <v>1000</v>
      </c>
      <c r="AO28" s="143">
        <f>IF(AO$2&lt;'User Assumptions'!$K$4,0,IF(AO$2='User Assumptions'!$K$4,'User Assumptions'!$K$5,AN31))</f>
        <v>1020</v>
      </c>
      <c r="AP28" s="143">
        <f>IF(AP$2&lt;'User Assumptions'!$K$4,0,IF(AP$2='User Assumptions'!$K$4,'User Assumptions'!$K$5,AO31))</f>
        <v>1041</v>
      </c>
      <c r="AQ28" s="143">
        <f>IF(AQ$2&lt;'User Assumptions'!$K$4,0,IF(AQ$2='User Assumptions'!$K$4,'User Assumptions'!$K$5,AP31))</f>
        <v>1062</v>
      </c>
      <c r="AR28" s="143">
        <f>IF(AR$2&lt;'User Assumptions'!$K$4,0,IF(AR$2='User Assumptions'!$K$4,'User Assumptions'!$K$5,AQ31))</f>
        <v>1084</v>
      </c>
      <c r="AS28" s="143">
        <f>IF(AS$2&lt;'User Assumptions'!$K$4,0,IF(AS$2='User Assumptions'!$K$4,'User Assumptions'!$K$5,AR31))</f>
        <v>1106</v>
      </c>
      <c r="AT28" s="143">
        <f>IF(AT$2&lt;'User Assumptions'!$K$4,0,IF(AT$2='User Assumptions'!$K$4,'User Assumptions'!$K$5,AS31))</f>
        <v>1129</v>
      </c>
      <c r="AU28" s="143">
        <f>IF(AU$2&lt;'User Assumptions'!$K$4,0,IF(AU$2='User Assumptions'!$K$4,'User Assumptions'!$K$5,AT31))</f>
        <v>1153</v>
      </c>
      <c r="AV28" s="143">
        <f>IF(AV$2&lt;'User Assumptions'!$K$4,0,IF(AV$2='User Assumptions'!$K$4,'User Assumptions'!$K$5,AU31))</f>
        <v>1176</v>
      </c>
      <c r="AW28" s="143">
        <f>IF(AW$2&lt;'User Assumptions'!$K$4,0,IF(AW$2='User Assumptions'!$K$4,'User Assumptions'!$K$5,AV31))</f>
        <v>1200</v>
      </c>
      <c r="AX28" s="143">
        <f>IF(AX$2&lt;'User Assumptions'!$K$4,0,IF(AX$2='User Assumptions'!$K$4,'User Assumptions'!$K$5,AW31))</f>
        <v>1224</v>
      </c>
      <c r="AY28" s="143">
        <f>IF(AY$2&lt;'User Assumptions'!$K$4,0,IF(AY$2='User Assumptions'!$K$4,'User Assumptions'!$K$5,AX31))</f>
        <v>1249</v>
      </c>
      <c r="AZ28" s="143">
        <f>IF(AZ$2&lt;'User Assumptions'!$K$4,0,IF(AZ$2='User Assumptions'!$K$4,'User Assumptions'!$K$5,AY31))</f>
        <v>1275</v>
      </c>
      <c r="BA28" s="143">
        <f>IF(BA$2&lt;'User Assumptions'!$K$4,0,IF(BA$2='User Assumptions'!$K$4,'User Assumptions'!$K$5,AZ31))</f>
        <v>1339</v>
      </c>
      <c r="BB28" s="143">
        <f>IF(BB$2&lt;'User Assumptions'!$K$4,0,IF(BB$2='User Assumptions'!$K$4,'User Assumptions'!$K$5,BA31))</f>
        <v>1406</v>
      </c>
      <c r="BC28" s="143">
        <f>IF(BC$2&lt;'User Assumptions'!$K$4,0,IF(BC$2='User Assumptions'!$K$4,'User Assumptions'!$K$5,BB31))</f>
        <v>1477</v>
      </c>
      <c r="BD28" s="143">
        <f>IF(BD$2&lt;'User Assumptions'!$K$4,0,IF(BD$2='User Assumptions'!$K$4,'User Assumptions'!$K$5,BC31))</f>
        <v>1551</v>
      </c>
      <c r="BE28" s="143">
        <f>IF(BE$2&lt;'User Assumptions'!$K$4,0,IF(BE$2='User Assumptions'!$K$4,'User Assumptions'!$K$5,BD31))</f>
        <v>1629</v>
      </c>
      <c r="BF28" s="143">
        <f>IF(BF$2&lt;'User Assumptions'!$K$4,0,IF(BF$2='User Assumptions'!$K$4,'User Assumptions'!$K$5,BE31))</f>
        <v>1711</v>
      </c>
      <c r="BG28" s="143">
        <f>IF(BG$2&lt;'User Assumptions'!$K$4,0,IF(BG$2='User Assumptions'!$K$4,'User Assumptions'!$K$5,BF31))</f>
        <v>1797</v>
      </c>
      <c r="BH28" s="143">
        <f>IF(BH$2&lt;'User Assumptions'!$K$4,0,IF(BH$2='User Assumptions'!$K$4,'User Assumptions'!$K$5,BG31))</f>
        <v>1887</v>
      </c>
      <c r="BI28" s="143">
        <f>IF(BI$2&lt;'User Assumptions'!$K$4,0,IF(BI$2='User Assumptions'!$K$4,'User Assumptions'!$K$5,BH31))</f>
        <v>1982</v>
      </c>
      <c r="BJ28" s="143">
        <f>IF(BJ$2&lt;'User Assumptions'!$K$4,0,IF(BJ$2='User Assumptions'!$K$4,'User Assumptions'!$K$5,BI31))</f>
        <v>2082</v>
      </c>
      <c r="BK28" s="144">
        <f>IF(BK$2&lt;'User Assumptions'!$K$4,0,IF(BK$2='User Assumptions'!$K$4,'User Assumptions'!$K$5,BJ31))</f>
        <v>2187</v>
      </c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</row>
    <row r="29" spans="1:152" x14ac:dyDescent="0.2">
      <c r="A29" s="11"/>
      <c r="C29" s="68" t="s">
        <v>0</v>
      </c>
      <c r="D29" s="12">
        <f>ROUNDUP((VLOOKUP(D1,'User Assumptions'!$J$6:$K$10,2,FALSE))*D28,0)</f>
        <v>0</v>
      </c>
      <c r="E29" s="12">
        <f>ROUNDUP((VLOOKUP(E1,'User Assumptions'!$J$6:$K$10,2,FALSE))*E28,0)</f>
        <v>0</v>
      </c>
      <c r="F29" s="12">
        <f>ROUNDUP((VLOOKUP(F1,'User Assumptions'!$J$6:$K$10,2,FALSE))*F28,0)</f>
        <v>0</v>
      </c>
      <c r="G29" s="12">
        <f>ROUNDUP((VLOOKUP(G1,'User Assumptions'!$J$6:$K$10,2,FALSE))*G28,0)</f>
        <v>0</v>
      </c>
      <c r="H29" s="12">
        <f>ROUNDUP((VLOOKUP(H1,'User Assumptions'!$J$6:$K$10,2,FALSE))*H28,0)</f>
        <v>0</v>
      </c>
      <c r="I29" s="12">
        <f>ROUNDUP((VLOOKUP(I1,'User Assumptions'!$J$6:$K$10,2,FALSE))*I28,0)</f>
        <v>0</v>
      </c>
      <c r="J29" s="12">
        <f>ROUNDUP((VLOOKUP(J1,'User Assumptions'!$J$6:$K$10,2,FALSE))*J28,0)</f>
        <v>0</v>
      </c>
      <c r="K29" s="12">
        <f>ROUNDUP((VLOOKUP(K1,'User Assumptions'!$J$6:$K$10,2,FALSE))*K28,0)</f>
        <v>0</v>
      </c>
      <c r="L29" s="12">
        <f>ROUNDUP((VLOOKUP(L1,'User Assumptions'!$J$6:$K$10,2,FALSE))*L28,0)</f>
        <v>0</v>
      </c>
      <c r="M29" s="12">
        <f>ROUNDUP((VLOOKUP(M1,'User Assumptions'!$J$6:$K$10,2,FALSE))*M28,0)</f>
        <v>0</v>
      </c>
      <c r="N29" s="12">
        <f>ROUNDUP((VLOOKUP(N1,'User Assumptions'!$J$6:$K$10,2,FALSE))*N28,0)</f>
        <v>0</v>
      </c>
      <c r="O29" s="12">
        <f>ROUNDUP((VLOOKUP(O1,'User Assumptions'!$J$6:$K$10,2,FALSE))*O28,0)</f>
        <v>0</v>
      </c>
      <c r="P29" s="12">
        <f>ROUNDUP((VLOOKUP(P1,'User Assumptions'!$J$6:$K$10,2,FALSE))*P28,0)</f>
        <v>0</v>
      </c>
      <c r="Q29" s="12">
        <f>ROUNDUP((VLOOKUP(Q1,'User Assumptions'!$J$6:$K$10,2,FALSE))*Q28,0)</f>
        <v>0</v>
      </c>
      <c r="R29" s="12">
        <f>ROUNDUP((VLOOKUP(R1,'User Assumptions'!$J$6:$K$10,2,FALSE))*R28,0)</f>
        <v>0</v>
      </c>
      <c r="S29" s="12">
        <f>ROUNDUP((VLOOKUP(S1,'User Assumptions'!$J$6:$K$10,2,FALSE))*S28,0)</f>
        <v>0</v>
      </c>
      <c r="T29" s="12">
        <f>ROUNDUP((VLOOKUP(T1,'User Assumptions'!$J$6:$K$10,2,FALSE))*T28,0)</f>
        <v>0</v>
      </c>
      <c r="U29" s="12">
        <f>ROUNDUP((VLOOKUP(U1,'User Assumptions'!$J$6:$K$10,2,FALSE))*U28,0)</f>
        <v>0</v>
      </c>
      <c r="V29" s="12">
        <f>ROUNDUP((VLOOKUP(V1,'User Assumptions'!$J$6:$K$10,2,FALSE))*V28,0)</f>
        <v>0</v>
      </c>
      <c r="W29" s="12">
        <f>ROUNDUP((VLOOKUP(W1,'User Assumptions'!$J$6:$K$10,2,FALSE))*W28,0)</f>
        <v>0</v>
      </c>
      <c r="X29" s="12">
        <f>ROUNDUP((VLOOKUP(X1,'User Assumptions'!$J$6:$K$10,2,FALSE))*X28,0)</f>
        <v>0</v>
      </c>
      <c r="Y29" s="12">
        <f>ROUNDUP((VLOOKUP(Y1,'User Assumptions'!$J$6:$K$10,2,FALSE))*Y28,0)</f>
        <v>0</v>
      </c>
      <c r="Z29" s="12">
        <f>ROUNDUP((VLOOKUP(Z1,'User Assumptions'!$J$6:$K$10,2,FALSE))*Z28,0)</f>
        <v>0</v>
      </c>
      <c r="AA29" s="12">
        <f>ROUNDUP((VLOOKUP(AA1,'User Assumptions'!$J$6:$K$10,2,FALSE))*AA28,0)</f>
        <v>0</v>
      </c>
      <c r="AB29" s="12">
        <f>ROUNDUP((VLOOKUP(AB1,'User Assumptions'!$J$6:$K$10,2,FALSE))*AB28,0)</f>
        <v>0</v>
      </c>
      <c r="AC29" s="12">
        <f>ROUNDUP((VLOOKUP(AC1,'User Assumptions'!$J$6:$K$10,2,FALSE))*AC28,0)</f>
        <v>0</v>
      </c>
      <c r="AD29" s="12">
        <f>ROUNDUP((VLOOKUP(AD1,'User Assumptions'!$J$6:$K$10,2,FALSE))*AD28,0)</f>
        <v>0</v>
      </c>
      <c r="AE29" s="12">
        <f>ROUNDUP((VLOOKUP(AE1,'User Assumptions'!$J$6:$K$10,2,FALSE))*AE28,0)</f>
        <v>0</v>
      </c>
      <c r="AF29" s="12">
        <f>ROUNDUP((VLOOKUP(AF1,'User Assumptions'!$J$6:$K$10,2,FALSE))*AF28,0)</f>
        <v>0</v>
      </c>
      <c r="AG29" s="12">
        <f>ROUNDUP((VLOOKUP(AG1,'User Assumptions'!$J$6:$K$10,2,FALSE))*AG28,0)</f>
        <v>0</v>
      </c>
      <c r="AH29" s="12">
        <f>ROUNDUP((VLOOKUP(AH1,'User Assumptions'!$J$6:$K$10,2,FALSE))*AH28,0)</f>
        <v>0</v>
      </c>
      <c r="AI29" s="12">
        <f>ROUNDUP((VLOOKUP(AI1,'User Assumptions'!$J$6:$K$10,2,FALSE))*AI28,0)</f>
        <v>0</v>
      </c>
      <c r="AJ29" s="12">
        <f>ROUNDUP((VLOOKUP(AJ1,'User Assumptions'!$J$6:$K$10,2,FALSE))*AJ28,0)</f>
        <v>0</v>
      </c>
      <c r="AK29" s="12">
        <f>ROUNDUP((VLOOKUP(AK1,'User Assumptions'!$J$6:$K$10,2,FALSE))*AK28,0)</f>
        <v>0</v>
      </c>
      <c r="AL29" s="12">
        <f>ROUNDUP((VLOOKUP(AL1,'User Assumptions'!$J$6:$K$10,2,FALSE))*AL28,0)</f>
        <v>0</v>
      </c>
      <c r="AM29" s="12">
        <f>ROUNDUP((VLOOKUP(AM1,'User Assumptions'!$J$6:$K$10,2,FALSE))*AM28,0)</f>
        <v>0</v>
      </c>
      <c r="AN29" s="12">
        <f>ROUNDUP((VLOOKUP(AN1,'User Assumptions'!$J$6:$K$10,2,FALSE))*AN28,0)</f>
        <v>70</v>
      </c>
      <c r="AO29" s="12">
        <f>ROUNDUP((VLOOKUP(AO1,'User Assumptions'!$J$6:$K$10,2,FALSE))*AO28,0)</f>
        <v>72</v>
      </c>
      <c r="AP29" s="12">
        <f>ROUNDUP((VLOOKUP(AP1,'User Assumptions'!$J$6:$K$10,2,FALSE))*AP28,0)</f>
        <v>73</v>
      </c>
      <c r="AQ29" s="12">
        <f>ROUNDUP((VLOOKUP(AQ1,'User Assumptions'!$J$6:$K$10,2,FALSE))*AQ28,0)</f>
        <v>75</v>
      </c>
      <c r="AR29" s="12">
        <f>ROUNDUP((VLOOKUP(AR1,'User Assumptions'!$J$6:$K$10,2,FALSE))*AR28,0)</f>
        <v>76</v>
      </c>
      <c r="AS29" s="12">
        <f>ROUNDUP((VLOOKUP(AS1,'User Assumptions'!$J$6:$K$10,2,FALSE))*AS28,0)</f>
        <v>78</v>
      </c>
      <c r="AT29" s="12">
        <f>ROUNDUP((VLOOKUP(AT1,'User Assumptions'!$J$6:$K$10,2,FALSE))*AT28,0)</f>
        <v>80</v>
      </c>
      <c r="AU29" s="12">
        <f>ROUNDUP((VLOOKUP(AU1,'User Assumptions'!$J$6:$K$10,2,FALSE))*AU28,0)</f>
        <v>81</v>
      </c>
      <c r="AV29" s="12">
        <f>ROUNDUP((VLOOKUP(AV1,'User Assumptions'!$J$6:$K$10,2,FALSE))*AV28,0)</f>
        <v>83</v>
      </c>
      <c r="AW29" s="12">
        <f>ROUNDUP((VLOOKUP(AW1,'User Assumptions'!$J$6:$K$10,2,FALSE))*AW28,0)</f>
        <v>84</v>
      </c>
      <c r="AX29" s="12">
        <f>ROUNDUP((VLOOKUP(AX1,'User Assumptions'!$J$6:$K$10,2,FALSE))*AX28,0)</f>
        <v>86</v>
      </c>
      <c r="AY29" s="12">
        <f>ROUNDUP((VLOOKUP(AY1,'User Assumptions'!$J$6:$K$10,2,FALSE))*AY28,0)</f>
        <v>88</v>
      </c>
      <c r="AZ29" s="12">
        <f>ROUNDUP((VLOOKUP(AZ1,'User Assumptions'!$J$6:$K$10,2,FALSE))*AZ28,0)</f>
        <v>128</v>
      </c>
      <c r="BA29" s="12">
        <f>ROUNDUP((VLOOKUP(BA1,'User Assumptions'!$J$6:$K$10,2,FALSE))*BA28,0)</f>
        <v>134</v>
      </c>
      <c r="BB29" s="12">
        <f>ROUNDUP((VLOOKUP(BB1,'User Assumptions'!$J$6:$K$10,2,FALSE))*BB28,0)</f>
        <v>141</v>
      </c>
      <c r="BC29" s="12">
        <f>ROUNDUP((VLOOKUP(BC1,'User Assumptions'!$J$6:$K$10,2,FALSE))*BC28,0)</f>
        <v>148</v>
      </c>
      <c r="BD29" s="12">
        <f>ROUNDUP((VLOOKUP(BD1,'User Assumptions'!$J$6:$K$10,2,FALSE))*BD28,0)</f>
        <v>156</v>
      </c>
      <c r="BE29" s="12">
        <f>ROUNDUP((VLOOKUP(BE1,'User Assumptions'!$J$6:$K$10,2,FALSE))*BE28,0)</f>
        <v>163</v>
      </c>
      <c r="BF29" s="12">
        <f>ROUNDUP((VLOOKUP(BF1,'User Assumptions'!$J$6:$K$10,2,FALSE))*BF28,0)</f>
        <v>172</v>
      </c>
      <c r="BG29" s="12">
        <f>ROUNDUP((VLOOKUP(BG1,'User Assumptions'!$J$6:$K$10,2,FALSE))*BG28,0)</f>
        <v>180</v>
      </c>
      <c r="BH29" s="12">
        <f>ROUNDUP((VLOOKUP(BH1,'User Assumptions'!$J$6:$K$10,2,FALSE))*BH28,0)</f>
        <v>189</v>
      </c>
      <c r="BI29" s="12">
        <f>ROUNDUP((VLOOKUP(BI1,'User Assumptions'!$J$6:$K$10,2,FALSE))*BI28,0)</f>
        <v>199</v>
      </c>
      <c r="BJ29" s="12">
        <f>ROUNDUP((VLOOKUP(BJ1,'User Assumptions'!$J$6:$K$10,2,FALSE))*BJ28,0)</f>
        <v>209</v>
      </c>
      <c r="BK29" s="124">
        <f>ROUNDUP((VLOOKUP(BK1,'User Assumptions'!$J$6:$K$10,2,FALSE))*BK28,0)</f>
        <v>219</v>
      </c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</row>
    <row r="30" spans="1:152" s="73" customFormat="1" x14ac:dyDescent="0.2">
      <c r="A30" s="69"/>
      <c r="B30" s="69"/>
      <c r="C30" s="70" t="s">
        <v>77</v>
      </c>
      <c r="D30" s="73">
        <f>ROUND((VLOOKUP(D1,'User Assumptions'!$J$12:$K$16,2,FALSE))*D28,0.5)</f>
        <v>0</v>
      </c>
      <c r="E30" s="73">
        <f>ROUND((VLOOKUP(E1,'User Assumptions'!$J$12:$K$16,2,FALSE))*E28,0.5)</f>
        <v>0</v>
      </c>
      <c r="F30" s="73">
        <f>ROUND((VLOOKUP(F1,'User Assumptions'!$J$12:$K$16,2,FALSE))*F28,0.5)</f>
        <v>0</v>
      </c>
      <c r="G30" s="73">
        <f>ROUND((VLOOKUP(G1,'User Assumptions'!$J$12:$K$16,2,FALSE))*G28,0.5)</f>
        <v>0</v>
      </c>
      <c r="H30" s="73">
        <f>ROUND((VLOOKUP(H1,'User Assumptions'!$J$12:$K$16,2,FALSE))*H28,0.5)</f>
        <v>0</v>
      </c>
      <c r="I30" s="73">
        <f>ROUND((VLOOKUP(I1,'User Assumptions'!$J$12:$K$16,2,FALSE))*I28,0.5)</f>
        <v>0</v>
      </c>
      <c r="J30" s="73">
        <f>ROUND((VLOOKUP(J1,'User Assumptions'!$J$12:$K$16,2,FALSE))*J28,0.5)</f>
        <v>0</v>
      </c>
      <c r="K30" s="73">
        <f>ROUND((VLOOKUP(K1,'User Assumptions'!$J$12:$K$16,2,FALSE))*K28,0.5)</f>
        <v>0</v>
      </c>
      <c r="L30" s="73">
        <f>ROUND((VLOOKUP(L1,'User Assumptions'!$J$12:$K$16,2,FALSE))*L28,0.5)</f>
        <v>0</v>
      </c>
      <c r="M30" s="73">
        <f>ROUND((VLOOKUP(M1,'User Assumptions'!$J$12:$K$16,2,FALSE))*M28,0.5)</f>
        <v>0</v>
      </c>
      <c r="N30" s="73">
        <f>ROUND((VLOOKUP(N1,'User Assumptions'!$J$12:$K$16,2,FALSE))*N28,0.5)</f>
        <v>0</v>
      </c>
      <c r="O30" s="73">
        <f>ROUND((VLOOKUP(O1,'User Assumptions'!$J$12:$K$16,2,FALSE))*O28,0.5)</f>
        <v>0</v>
      </c>
      <c r="P30" s="73">
        <f>ROUND((VLOOKUP(P1,'User Assumptions'!$J$12:$K$16,2,FALSE))*P28,0.5)</f>
        <v>0</v>
      </c>
      <c r="Q30" s="73">
        <f>ROUND((VLOOKUP(Q1,'User Assumptions'!$J$12:$K$16,2,FALSE))*Q28,0.5)</f>
        <v>0</v>
      </c>
      <c r="R30" s="73">
        <f>ROUND((VLOOKUP(R1,'User Assumptions'!$J$12:$K$16,2,FALSE))*R28,0.5)</f>
        <v>0</v>
      </c>
      <c r="S30" s="73">
        <f>ROUND((VLOOKUP(S1,'User Assumptions'!$J$12:$K$16,2,FALSE))*S28,0.5)</f>
        <v>0</v>
      </c>
      <c r="T30" s="73">
        <f>ROUND((VLOOKUP(T1,'User Assumptions'!$J$12:$K$16,2,FALSE))*T28,0.5)</f>
        <v>0</v>
      </c>
      <c r="U30" s="73">
        <f>ROUND((VLOOKUP(U1,'User Assumptions'!$J$12:$K$16,2,FALSE))*U28,0.5)</f>
        <v>0</v>
      </c>
      <c r="V30" s="73">
        <f>ROUND((VLOOKUP(V1,'User Assumptions'!$J$12:$K$16,2,FALSE))*V28,0.5)</f>
        <v>0</v>
      </c>
      <c r="W30" s="73">
        <f>ROUND((VLOOKUP(W1,'User Assumptions'!$J$12:$K$16,2,FALSE))*W28,0.5)</f>
        <v>0</v>
      </c>
      <c r="X30" s="73">
        <f>ROUND((VLOOKUP(X1,'User Assumptions'!$J$12:$K$16,2,FALSE))*X28,0.5)</f>
        <v>0</v>
      </c>
      <c r="Y30" s="73">
        <f>ROUND((VLOOKUP(Y1,'User Assumptions'!$J$12:$K$16,2,FALSE))*Y28,0.5)</f>
        <v>0</v>
      </c>
      <c r="Z30" s="73">
        <f>ROUND((VLOOKUP(Z1,'User Assumptions'!$J$12:$K$16,2,FALSE))*Z28,0.5)</f>
        <v>0</v>
      </c>
      <c r="AA30" s="73">
        <f>ROUND((VLOOKUP(AA1,'User Assumptions'!$J$12:$K$16,2,FALSE))*AA28,0.5)</f>
        <v>0</v>
      </c>
      <c r="AB30" s="73">
        <f>ROUND((VLOOKUP(AB1,'User Assumptions'!$J$12:$K$16,2,FALSE))*AB28,0.5)</f>
        <v>0</v>
      </c>
      <c r="AC30" s="73">
        <f>ROUND((VLOOKUP(AC1,'User Assumptions'!$J$12:$K$16,2,FALSE))*AC28,0.5)</f>
        <v>0</v>
      </c>
      <c r="AD30" s="73">
        <f>ROUND((VLOOKUP(AD1,'User Assumptions'!$J$12:$K$16,2,FALSE))*AD28,0.5)</f>
        <v>0</v>
      </c>
      <c r="AE30" s="73">
        <f>ROUND((VLOOKUP(AE1,'User Assumptions'!$J$12:$K$16,2,FALSE))*AE28,0.5)</f>
        <v>0</v>
      </c>
      <c r="AF30" s="73">
        <f>ROUND((VLOOKUP(AF1,'User Assumptions'!$J$12:$K$16,2,FALSE))*AF28,0.5)</f>
        <v>0</v>
      </c>
      <c r="AG30" s="73">
        <f>ROUND((VLOOKUP(AG1,'User Assumptions'!$J$12:$K$16,2,FALSE))*AG28,0.5)</f>
        <v>0</v>
      </c>
      <c r="AH30" s="73">
        <f>ROUND((VLOOKUP(AH1,'User Assumptions'!$J$12:$K$16,2,FALSE))*AH28,0.5)</f>
        <v>0</v>
      </c>
      <c r="AI30" s="73">
        <f>ROUND((VLOOKUP(AI1,'User Assumptions'!$J$12:$K$16,2,FALSE))*AI28,0.5)</f>
        <v>0</v>
      </c>
      <c r="AJ30" s="73">
        <f>ROUND((VLOOKUP(AJ1,'User Assumptions'!$J$12:$K$16,2,FALSE))*AJ28,0.5)</f>
        <v>0</v>
      </c>
      <c r="AK30" s="73">
        <f>ROUND((VLOOKUP(AK1,'User Assumptions'!$J$12:$K$16,2,FALSE))*AK28,0.5)</f>
        <v>0</v>
      </c>
      <c r="AL30" s="73">
        <f>ROUND((VLOOKUP(AL1,'User Assumptions'!$J$12:$K$16,2,FALSE))*AL28,0.5)</f>
        <v>0</v>
      </c>
      <c r="AM30" s="73">
        <f>ROUND((VLOOKUP(AM1,'User Assumptions'!$J$12:$K$16,2,FALSE))*AM28,0.5)</f>
        <v>0</v>
      </c>
      <c r="AN30" s="73">
        <f>ROUND((VLOOKUP(AN1,'User Assumptions'!$J$12:$K$16,2,FALSE))*AN28,0.5)</f>
        <v>50</v>
      </c>
      <c r="AO30" s="73">
        <f>ROUND((VLOOKUP(AO1,'User Assumptions'!$J$12:$K$16,2,FALSE))*AO28,0.5)</f>
        <v>51</v>
      </c>
      <c r="AP30" s="73">
        <f>ROUND((VLOOKUP(AP1,'User Assumptions'!$J$12:$K$16,2,FALSE))*AP28,0.5)</f>
        <v>52</v>
      </c>
      <c r="AQ30" s="73">
        <f>ROUND((VLOOKUP(AQ1,'User Assumptions'!$J$12:$K$16,2,FALSE))*AQ28,0.5)</f>
        <v>53</v>
      </c>
      <c r="AR30" s="73">
        <f>ROUND((VLOOKUP(AR1,'User Assumptions'!$J$12:$K$16,2,FALSE))*AR28,0.5)</f>
        <v>54</v>
      </c>
      <c r="AS30" s="73">
        <f>ROUND((VLOOKUP(AS1,'User Assumptions'!$J$12:$K$16,2,FALSE))*AS28,0.5)</f>
        <v>55</v>
      </c>
      <c r="AT30" s="73">
        <f>ROUND((VLOOKUP(AT1,'User Assumptions'!$J$12:$K$16,2,FALSE))*AT28,0.5)</f>
        <v>56</v>
      </c>
      <c r="AU30" s="73">
        <f>ROUND((VLOOKUP(AU1,'User Assumptions'!$J$12:$K$16,2,FALSE))*AU28,0.5)</f>
        <v>58</v>
      </c>
      <c r="AV30" s="73">
        <f>ROUND((VLOOKUP(AV1,'User Assumptions'!$J$12:$K$16,2,FALSE))*AV28,0.5)</f>
        <v>59</v>
      </c>
      <c r="AW30" s="73">
        <f>ROUND((VLOOKUP(AW1,'User Assumptions'!$J$12:$K$16,2,FALSE))*AW28,0.5)</f>
        <v>60</v>
      </c>
      <c r="AX30" s="73">
        <f>ROUND((VLOOKUP(AX1,'User Assumptions'!$J$12:$K$16,2,FALSE))*AX28,0.5)</f>
        <v>61</v>
      </c>
      <c r="AY30" s="73">
        <f>ROUND((VLOOKUP(AY1,'User Assumptions'!$J$12:$K$16,2,FALSE))*AY28,0.5)</f>
        <v>62</v>
      </c>
      <c r="AZ30" s="73">
        <f>ROUND((VLOOKUP(AZ1,'User Assumptions'!$J$12:$K$16,2,FALSE))*AZ28,0.5)</f>
        <v>64</v>
      </c>
      <c r="BA30" s="73">
        <f>ROUND((VLOOKUP(BA1,'User Assumptions'!$J$12:$K$16,2,FALSE))*BA28,0.5)</f>
        <v>67</v>
      </c>
      <c r="BB30" s="73">
        <f>ROUND((VLOOKUP(BB1,'User Assumptions'!$J$12:$K$16,2,FALSE))*BB28,0.5)</f>
        <v>70</v>
      </c>
      <c r="BC30" s="73">
        <f>ROUND((VLOOKUP(BC1,'User Assumptions'!$J$12:$K$16,2,FALSE))*BC28,0.5)</f>
        <v>74</v>
      </c>
      <c r="BD30" s="73">
        <f>ROUND((VLOOKUP(BD1,'User Assumptions'!$J$12:$K$16,2,FALSE))*BD28,0.5)</f>
        <v>78</v>
      </c>
      <c r="BE30" s="73">
        <f>ROUND((VLOOKUP(BE1,'User Assumptions'!$J$12:$K$16,2,FALSE))*BE28,0.5)</f>
        <v>81</v>
      </c>
      <c r="BF30" s="73">
        <f>ROUND((VLOOKUP(BF1,'User Assumptions'!$J$12:$K$16,2,FALSE))*BF28,0.5)</f>
        <v>86</v>
      </c>
      <c r="BG30" s="73">
        <f>ROUND((VLOOKUP(BG1,'User Assumptions'!$J$12:$K$16,2,FALSE))*BG28,0.5)</f>
        <v>90</v>
      </c>
      <c r="BH30" s="73">
        <f>ROUND((VLOOKUP(BH1,'User Assumptions'!$J$12:$K$16,2,FALSE))*BH28,0.5)</f>
        <v>94</v>
      </c>
      <c r="BI30" s="73">
        <f>ROUND((VLOOKUP(BI1,'User Assumptions'!$J$12:$K$16,2,FALSE))*BI28,0.5)</f>
        <v>99</v>
      </c>
      <c r="BJ30" s="73">
        <f>ROUND((VLOOKUP(BJ1,'User Assumptions'!$J$12:$K$16,2,FALSE))*BJ28,0.5)</f>
        <v>104</v>
      </c>
      <c r="BK30" s="147">
        <f>ROUND((VLOOKUP(BK1,'User Assumptions'!$J$12:$K$16,2,FALSE))*BK28,0.5)</f>
        <v>109</v>
      </c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  <c r="CU30" s="69"/>
      <c r="CV30" s="69"/>
      <c r="CW30" s="69"/>
      <c r="CX30" s="69"/>
      <c r="CY30" s="69"/>
      <c r="CZ30" s="69"/>
      <c r="DA30" s="69"/>
      <c r="DB30" s="69"/>
      <c r="DC30" s="69"/>
      <c r="DD30" s="69"/>
      <c r="DE30" s="69"/>
      <c r="DF30" s="69"/>
      <c r="DG30" s="69"/>
      <c r="DH30" s="69"/>
      <c r="DI30" s="69"/>
      <c r="DJ30" s="69"/>
      <c r="DK30" s="69"/>
      <c r="DL30" s="69"/>
      <c r="DM30" s="69"/>
      <c r="DN30" s="69"/>
      <c r="DO30" s="69"/>
      <c r="DP30" s="69"/>
      <c r="DQ30" s="69"/>
      <c r="DR30" s="69"/>
      <c r="DS30" s="69"/>
      <c r="DT30" s="69"/>
      <c r="DU30" s="69"/>
      <c r="DV30" s="69"/>
      <c r="DW30" s="69"/>
      <c r="DX30" s="69"/>
      <c r="DY30" s="69"/>
      <c r="DZ30" s="69"/>
      <c r="EA30" s="69"/>
      <c r="EB30" s="69"/>
      <c r="EC30" s="69"/>
      <c r="ED30" s="69"/>
    </row>
    <row r="31" spans="1:152" s="11" customFormat="1" x14ac:dyDescent="0.2">
      <c r="C31" s="148" t="s">
        <v>2</v>
      </c>
      <c r="D31" s="75">
        <f>D28+D29-D30</f>
        <v>0</v>
      </c>
      <c r="E31" s="75">
        <f t="shared" ref="E31:BK31" si="7">E28+E29-E30</f>
        <v>0</v>
      </c>
      <c r="F31" s="75">
        <f t="shared" si="7"/>
        <v>0</v>
      </c>
      <c r="G31" s="75">
        <f t="shared" si="7"/>
        <v>0</v>
      </c>
      <c r="H31" s="75">
        <f t="shared" si="7"/>
        <v>0</v>
      </c>
      <c r="I31" s="75">
        <f t="shared" si="7"/>
        <v>0</v>
      </c>
      <c r="J31" s="75">
        <f t="shared" si="7"/>
        <v>0</v>
      </c>
      <c r="K31" s="75">
        <f t="shared" si="7"/>
        <v>0</v>
      </c>
      <c r="L31" s="75">
        <f t="shared" si="7"/>
        <v>0</v>
      </c>
      <c r="M31" s="75">
        <f t="shared" si="7"/>
        <v>0</v>
      </c>
      <c r="N31" s="75">
        <f t="shared" si="7"/>
        <v>0</v>
      </c>
      <c r="O31" s="75">
        <f t="shared" si="7"/>
        <v>0</v>
      </c>
      <c r="P31" s="75">
        <f t="shared" si="7"/>
        <v>0</v>
      </c>
      <c r="Q31" s="75">
        <f t="shared" si="7"/>
        <v>0</v>
      </c>
      <c r="R31" s="75">
        <f t="shared" si="7"/>
        <v>0</v>
      </c>
      <c r="S31" s="75">
        <f t="shared" si="7"/>
        <v>0</v>
      </c>
      <c r="T31" s="75">
        <f t="shared" si="7"/>
        <v>0</v>
      </c>
      <c r="U31" s="75">
        <f t="shared" si="7"/>
        <v>0</v>
      </c>
      <c r="V31" s="75">
        <f t="shared" si="7"/>
        <v>0</v>
      </c>
      <c r="W31" s="75">
        <f t="shared" si="7"/>
        <v>0</v>
      </c>
      <c r="X31" s="75">
        <f t="shared" si="7"/>
        <v>0</v>
      </c>
      <c r="Y31" s="75">
        <f t="shared" si="7"/>
        <v>0</v>
      </c>
      <c r="Z31" s="75">
        <f t="shared" si="7"/>
        <v>0</v>
      </c>
      <c r="AA31" s="75">
        <f t="shared" si="7"/>
        <v>0</v>
      </c>
      <c r="AB31" s="75">
        <f t="shared" si="7"/>
        <v>0</v>
      </c>
      <c r="AC31" s="75">
        <f t="shared" si="7"/>
        <v>0</v>
      </c>
      <c r="AD31" s="75">
        <f t="shared" si="7"/>
        <v>0</v>
      </c>
      <c r="AE31" s="75">
        <f t="shared" si="7"/>
        <v>0</v>
      </c>
      <c r="AF31" s="75">
        <f t="shared" si="7"/>
        <v>0</v>
      </c>
      <c r="AG31" s="75">
        <f t="shared" si="7"/>
        <v>0</v>
      </c>
      <c r="AH31" s="75">
        <f t="shared" si="7"/>
        <v>0</v>
      </c>
      <c r="AI31" s="75">
        <f t="shared" si="7"/>
        <v>0</v>
      </c>
      <c r="AJ31" s="75">
        <f t="shared" si="7"/>
        <v>0</v>
      </c>
      <c r="AK31" s="75">
        <f t="shared" si="7"/>
        <v>1000</v>
      </c>
      <c r="AL31" s="75">
        <f t="shared" si="7"/>
        <v>1000</v>
      </c>
      <c r="AM31" s="75">
        <f t="shared" si="7"/>
        <v>1000</v>
      </c>
      <c r="AN31" s="75">
        <f t="shared" si="7"/>
        <v>1020</v>
      </c>
      <c r="AO31" s="75">
        <f t="shared" si="7"/>
        <v>1041</v>
      </c>
      <c r="AP31" s="75">
        <f t="shared" si="7"/>
        <v>1062</v>
      </c>
      <c r="AQ31" s="75">
        <f t="shared" si="7"/>
        <v>1084</v>
      </c>
      <c r="AR31" s="75">
        <f t="shared" si="7"/>
        <v>1106</v>
      </c>
      <c r="AS31" s="75">
        <f t="shared" si="7"/>
        <v>1129</v>
      </c>
      <c r="AT31" s="75">
        <f t="shared" si="7"/>
        <v>1153</v>
      </c>
      <c r="AU31" s="75">
        <f t="shared" si="7"/>
        <v>1176</v>
      </c>
      <c r="AV31" s="75">
        <f t="shared" si="7"/>
        <v>1200</v>
      </c>
      <c r="AW31" s="75">
        <f t="shared" si="7"/>
        <v>1224</v>
      </c>
      <c r="AX31" s="75">
        <f t="shared" si="7"/>
        <v>1249</v>
      </c>
      <c r="AY31" s="75">
        <f t="shared" si="7"/>
        <v>1275</v>
      </c>
      <c r="AZ31" s="75">
        <f t="shared" si="7"/>
        <v>1339</v>
      </c>
      <c r="BA31" s="75">
        <f t="shared" si="7"/>
        <v>1406</v>
      </c>
      <c r="BB31" s="75">
        <f t="shared" si="7"/>
        <v>1477</v>
      </c>
      <c r="BC31" s="75">
        <f t="shared" si="7"/>
        <v>1551</v>
      </c>
      <c r="BD31" s="75">
        <f t="shared" si="7"/>
        <v>1629</v>
      </c>
      <c r="BE31" s="75">
        <f t="shared" si="7"/>
        <v>1711</v>
      </c>
      <c r="BF31" s="75">
        <f t="shared" si="7"/>
        <v>1797</v>
      </c>
      <c r="BG31" s="75">
        <f t="shared" si="7"/>
        <v>1887</v>
      </c>
      <c r="BH31" s="75">
        <f t="shared" si="7"/>
        <v>1982</v>
      </c>
      <c r="BI31" s="75">
        <f t="shared" si="7"/>
        <v>2082</v>
      </c>
      <c r="BJ31" s="75">
        <f t="shared" si="7"/>
        <v>2187</v>
      </c>
      <c r="BK31" s="76">
        <f t="shared" si="7"/>
        <v>2297</v>
      </c>
    </row>
    <row r="32" spans="1:152" s="11" customFormat="1" x14ac:dyDescent="0.2">
      <c r="C32" s="12"/>
    </row>
    <row r="33" spans="1:152" x14ac:dyDescent="0.2">
      <c r="A33" s="11"/>
      <c r="C33" s="149" t="s">
        <v>162</v>
      </c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7"/>
    </row>
    <row r="34" spans="1:152" x14ac:dyDescent="0.2">
      <c r="A34" s="11"/>
      <c r="C34" s="150" t="s">
        <v>9</v>
      </c>
      <c r="D34" s="84">
        <f>(VLOOKUP(D1,'User Assumptions'!$J$19:$K$23,2,FALSE))*D28</f>
        <v>0</v>
      </c>
      <c r="E34" s="84">
        <f>D37</f>
        <v>0</v>
      </c>
      <c r="F34" s="84">
        <f t="shared" ref="F34:BK34" si="8">E37</f>
        <v>0</v>
      </c>
      <c r="G34" s="84">
        <f t="shared" si="8"/>
        <v>0</v>
      </c>
      <c r="H34" s="84">
        <f t="shared" si="8"/>
        <v>0</v>
      </c>
      <c r="I34" s="84">
        <f t="shared" si="8"/>
        <v>0</v>
      </c>
      <c r="J34" s="84">
        <f t="shared" si="8"/>
        <v>0</v>
      </c>
      <c r="K34" s="84">
        <f t="shared" si="8"/>
        <v>0</v>
      </c>
      <c r="L34" s="84">
        <f t="shared" si="8"/>
        <v>0</v>
      </c>
      <c r="M34" s="84">
        <f t="shared" si="8"/>
        <v>0</v>
      </c>
      <c r="N34" s="84">
        <f t="shared" si="8"/>
        <v>0</v>
      </c>
      <c r="O34" s="84">
        <f t="shared" si="8"/>
        <v>0</v>
      </c>
      <c r="P34" s="84">
        <f>O37</f>
        <v>0</v>
      </c>
      <c r="Q34" s="84">
        <f t="shared" si="8"/>
        <v>0</v>
      </c>
      <c r="R34" s="84">
        <f t="shared" si="8"/>
        <v>0</v>
      </c>
      <c r="S34" s="84">
        <f t="shared" si="8"/>
        <v>0</v>
      </c>
      <c r="T34" s="84">
        <f t="shared" si="8"/>
        <v>0</v>
      </c>
      <c r="U34" s="84">
        <f t="shared" si="8"/>
        <v>0</v>
      </c>
      <c r="V34" s="84">
        <f t="shared" si="8"/>
        <v>0</v>
      </c>
      <c r="W34" s="84">
        <f t="shared" si="8"/>
        <v>0</v>
      </c>
      <c r="X34" s="84">
        <f t="shared" si="8"/>
        <v>0</v>
      </c>
      <c r="Y34" s="84">
        <f t="shared" si="8"/>
        <v>0</v>
      </c>
      <c r="Z34" s="84">
        <f t="shared" si="8"/>
        <v>0</v>
      </c>
      <c r="AA34" s="84">
        <f t="shared" si="8"/>
        <v>0</v>
      </c>
      <c r="AB34" s="84">
        <f t="shared" si="8"/>
        <v>0</v>
      </c>
      <c r="AC34" s="84">
        <f t="shared" si="8"/>
        <v>0</v>
      </c>
      <c r="AD34" s="84">
        <f t="shared" si="8"/>
        <v>0</v>
      </c>
      <c r="AE34" s="84">
        <f t="shared" si="8"/>
        <v>0</v>
      </c>
      <c r="AF34" s="84">
        <f t="shared" si="8"/>
        <v>0</v>
      </c>
      <c r="AG34" s="84">
        <f t="shared" si="8"/>
        <v>0</v>
      </c>
      <c r="AH34" s="84">
        <f t="shared" si="8"/>
        <v>0</v>
      </c>
      <c r="AI34" s="84">
        <f t="shared" si="8"/>
        <v>0</v>
      </c>
      <c r="AJ34" s="84">
        <f t="shared" si="8"/>
        <v>0</v>
      </c>
      <c r="AK34" s="84">
        <f t="shared" si="8"/>
        <v>0</v>
      </c>
      <c r="AL34" s="84">
        <f t="shared" si="8"/>
        <v>0</v>
      </c>
      <c r="AM34" s="84">
        <f t="shared" si="8"/>
        <v>0</v>
      </c>
      <c r="AN34" s="84">
        <f t="shared" si="8"/>
        <v>0</v>
      </c>
      <c r="AO34" s="84">
        <f t="shared" si="8"/>
        <v>3000</v>
      </c>
      <c r="AP34" s="84">
        <f t="shared" si="8"/>
        <v>6150</v>
      </c>
      <c r="AQ34" s="84">
        <f t="shared" si="8"/>
        <v>9300</v>
      </c>
      <c r="AR34" s="84">
        <f t="shared" si="8"/>
        <v>12600</v>
      </c>
      <c r="AS34" s="84">
        <f t="shared" si="8"/>
        <v>15900</v>
      </c>
      <c r="AT34" s="84">
        <f t="shared" si="8"/>
        <v>19350</v>
      </c>
      <c r="AU34" s="84">
        <f t="shared" si="8"/>
        <v>22950</v>
      </c>
      <c r="AV34" s="84">
        <f t="shared" si="8"/>
        <v>26400</v>
      </c>
      <c r="AW34" s="84">
        <f t="shared" si="8"/>
        <v>30000</v>
      </c>
      <c r="AX34" s="84">
        <f t="shared" si="8"/>
        <v>33600</v>
      </c>
      <c r="AY34" s="84">
        <f t="shared" si="8"/>
        <v>37350</v>
      </c>
      <c r="AZ34" s="84">
        <f t="shared" si="8"/>
        <v>41250</v>
      </c>
      <c r="BA34" s="84">
        <f t="shared" si="8"/>
        <v>50850</v>
      </c>
      <c r="BB34" s="84">
        <f t="shared" si="8"/>
        <v>60900</v>
      </c>
      <c r="BC34" s="84">
        <f t="shared" si="8"/>
        <v>71550</v>
      </c>
      <c r="BD34" s="84">
        <f t="shared" si="8"/>
        <v>82650</v>
      </c>
      <c r="BE34" s="84">
        <f t="shared" si="8"/>
        <v>94350</v>
      </c>
      <c r="BF34" s="84">
        <f t="shared" si="8"/>
        <v>106650</v>
      </c>
      <c r="BG34" s="84">
        <f t="shared" si="8"/>
        <v>119550</v>
      </c>
      <c r="BH34" s="84">
        <f t="shared" si="8"/>
        <v>133050</v>
      </c>
      <c r="BI34" s="84">
        <f t="shared" si="8"/>
        <v>147300</v>
      </c>
      <c r="BJ34" s="84">
        <f t="shared" si="8"/>
        <v>162300</v>
      </c>
      <c r="BK34" s="85">
        <f t="shared" si="8"/>
        <v>178050</v>
      </c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</row>
    <row r="35" spans="1:152" x14ac:dyDescent="0.2">
      <c r="A35" s="11"/>
      <c r="C35" s="151" t="s">
        <v>10</v>
      </c>
      <c r="D35" s="84">
        <f>(VLOOKUP(D1,'User Assumptions'!$J$19:$K$23,2,FALSE))*D29</f>
        <v>0</v>
      </c>
      <c r="E35" s="84">
        <f>(VLOOKUP(E1,'User Assumptions'!$J$19:$K$23,2,FALSE))*E29</f>
        <v>0</v>
      </c>
      <c r="F35" s="84">
        <f>(VLOOKUP(F1,'User Assumptions'!$J$19:$K$23,2,FALSE))*F29</f>
        <v>0</v>
      </c>
      <c r="G35" s="84">
        <f>(VLOOKUP(G1,'User Assumptions'!$J$19:$K$23,2,FALSE))*G29</f>
        <v>0</v>
      </c>
      <c r="H35" s="84">
        <f>(VLOOKUP(H1,'User Assumptions'!$J$19:$K$23,2,FALSE))*H29</f>
        <v>0</v>
      </c>
      <c r="I35" s="84">
        <f>(VLOOKUP(I1,'User Assumptions'!$J$19:$K$23,2,FALSE))*I29</f>
        <v>0</v>
      </c>
      <c r="J35" s="84">
        <f>(VLOOKUP(J1,'User Assumptions'!$J$19:$K$23,2,FALSE))*J29</f>
        <v>0</v>
      </c>
      <c r="K35" s="84">
        <f>(VLOOKUP(K1,'User Assumptions'!$J$19:$K$23,2,FALSE))*K29</f>
        <v>0</v>
      </c>
      <c r="L35" s="84">
        <f>(VLOOKUP(L1,'User Assumptions'!$J$19:$K$23,2,FALSE))*L29</f>
        <v>0</v>
      </c>
      <c r="M35" s="84">
        <f>(VLOOKUP(M1,'User Assumptions'!$J$19:$K$23,2,FALSE))*M29</f>
        <v>0</v>
      </c>
      <c r="N35" s="84">
        <f>(VLOOKUP(N1,'User Assumptions'!$J$19:$K$23,2,FALSE))*N29</f>
        <v>0</v>
      </c>
      <c r="O35" s="84">
        <f>(VLOOKUP(O1,'User Assumptions'!$J$19:$K$23,2,FALSE))*O29</f>
        <v>0</v>
      </c>
      <c r="P35" s="84">
        <f>(VLOOKUP(P1,'User Assumptions'!$J$19:$K$23,2,FALSE))*P29</f>
        <v>0</v>
      </c>
      <c r="Q35" s="84">
        <f>(VLOOKUP(Q1,'User Assumptions'!$J$19:$K$23,2,FALSE))*Q29</f>
        <v>0</v>
      </c>
      <c r="R35" s="84">
        <f>(VLOOKUP(R1,'User Assumptions'!$J$19:$K$23,2,FALSE))*R29</f>
        <v>0</v>
      </c>
      <c r="S35" s="84">
        <f>(VLOOKUP(S1,'User Assumptions'!$J$19:$K$23,2,FALSE))*S29</f>
        <v>0</v>
      </c>
      <c r="T35" s="84">
        <f>(VLOOKUP(T1,'User Assumptions'!$J$19:$K$23,2,FALSE))*T29</f>
        <v>0</v>
      </c>
      <c r="U35" s="84">
        <f>(VLOOKUP(U1,'User Assumptions'!$J$19:$K$23,2,FALSE))*U29</f>
        <v>0</v>
      </c>
      <c r="V35" s="84">
        <f>(VLOOKUP(V1,'User Assumptions'!$J$19:$K$23,2,FALSE))*V29</f>
        <v>0</v>
      </c>
      <c r="W35" s="84">
        <f>(VLOOKUP(W1,'User Assumptions'!$J$19:$K$23,2,FALSE))*W29</f>
        <v>0</v>
      </c>
      <c r="X35" s="84">
        <f>(VLOOKUP(X1,'User Assumptions'!$J$19:$K$23,2,FALSE))*X29</f>
        <v>0</v>
      </c>
      <c r="Y35" s="84">
        <f>(VLOOKUP(Y1,'User Assumptions'!$J$19:$K$23,2,FALSE))*Y29</f>
        <v>0</v>
      </c>
      <c r="Z35" s="84">
        <f>(VLOOKUP(Z1,'User Assumptions'!$J$19:$K$23,2,FALSE))*Z29</f>
        <v>0</v>
      </c>
      <c r="AA35" s="84">
        <f>(VLOOKUP(AA1,'User Assumptions'!$J$19:$K$23,2,FALSE))*AA29</f>
        <v>0</v>
      </c>
      <c r="AB35" s="84">
        <f>(VLOOKUP(AB1,'User Assumptions'!$J$19:$K$23,2,FALSE))*AB29</f>
        <v>0</v>
      </c>
      <c r="AC35" s="84">
        <f>(VLOOKUP(AC1,'User Assumptions'!$J$19:$K$23,2,FALSE))*AC29</f>
        <v>0</v>
      </c>
      <c r="AD35" s="84">
        <f>(VLOOKUP(AD1,'User Assumptions'!$J$19:$K$23,2,FALSE))*AD29</f>
        <v>0</v>
      </c>
      <c r="AE35" s="84">
        <f>(VLOOKUP(AE1,'User Assumptions'!$J$19:$K$23,2,FALSE))*AE29</f>
        <v>0</v>
      </c>
      <c r="AF35" s="84">
        <f>(VLOOKUP(AF1,'User Assumptions'!$J$19:$K$23,2,FALSE))*AF29</f>
        <v>0</v>
      </c>
      <c r="AG35" s="84">
        <f>(VLOOKUP(AG1,'User Assumptions'!$J$19:$K$23,2,FALSE))*AG29</f>
        <v>0</v>
      </c>
      <c r="AH35" s="84">
        <f>(VLOOKUP(AH1,'User Assumptions'!$J$19:$K$23,2,FALSE))*AH29</f>
        <v>0</v>
      </c>
      <c r="AI35" s="84">
        <f>(VLOOKUP(AI1,'User Assumptions'!$J$19:$K$23,2,FALSE))*AI29</f>
        <v>0</v>
      </c>
      <c r="AJ35" s="84">
        <f>(VLOOKUP(AJ1,'User Assumptions'!$J$19:$K$23,2,FALSE))*AJ29</f>
        <v>0</v>
      </c>
      <c r="AK35" s="84">
        <f>(VLOOKUP(AK1,'User Assumptions'!$J$19:$K$23,2,FALSE))*AK29</f>
        <v>0</v>
      </c>
      <c r="AL35" s="84">
        <f>(VLOOKUP(AL1,'User Assumptions'!$J$19:$K$23,2,FALSE))*AL29</f>
        <v>0</v>
      </c>
      <c r="AM35" s="84">
        <f>(VLOOKUP(AM1,'User Assumptions'!$J$19:$K$23,2,FALSE))*AM29</f>
        <v>0</v>
      </c>
      <c r="AN35" s="84">
        <f>(VLOOKUP(AN1,'User Assumptions'!$J$19:$K$23,2,FALSE))*AN29</f>
        <v>10500</v>
      </c>
      <c r="AO35" s="84">
        <f>(VLOOKUP(AO1,'User Assumptions'!$J$19:$K$23,2,FALSE))*AO29</f>
        <v>10800</v>
      </c>
      <c r="AP35" s="84">
        <f>(VLOOKUP(AP1,'User Assumptions'!$J$19:$K$23,2,FALSE))*AP29</f>
        <v>10950</v>
      </c>
      <c r="AQ35" s="84">
        <f>(VLOOKUP(AQ1,'User Assumptions'!$J$19:$K$23,2,FALSE))*AQ29</f>
        <v>11250</v>
      </c>
      <c r="AR35" s="84">
        <f>(VLOOKUP(AR1,'User Assumptions'!$J$19:$K$23,2,FALSE))*AR29</f>
        <v>11400</v>
      </c>
      <c r="AS35" s="84">
        <f>(VLOOKUP(AS1,'User Assumptions'!$J$19:$K$23,2,FALSE))*AS29</f>
        <v>11700</v>
      </c>
      <c r="AT35" s="84">
        <f>(VLOOKUP(AT1,'User Assumptions'!$J$19:$K$23,2,FALSE))*AT29</f>
        <v>12000</v>
      </c>
      <c r="AU35" s="84">
        <f>(VLOOKUP(AU1,'User Assumptions'!$J$19:$K$23,2,FALSE))*AU29</f>
        <v>12150</v>
      </c>
      <c r="AV35" s="84">
        <f>(VLOOKUP(AV1,'User Assumptions'!$J$19:$K$23,2,FALSE))*AV29</f>
        <v>12450</v>
      </c>
      <c r="AW35" s="84">
        <f>(VLOOKUP(AW1,'User Assumptions'!$J$19:$K$23,2,FALSE))*AW29</f>
        <v>12600</v>
      </c>
      <c r="AX35" s="84">
        <f>(VLOOKUP(AX1,'User Assumptions'!$J$19:$K$23,2,FALSE))*AX29</f>
        <v>12900</v>
      </c>
      <c r="AY35" s="84">
        <f>(VLOOKUP(AY1,'User Assumptions'!$J$19:$K$23,2,FALSE))*AY29</f>
        <v>13200</v>
      </c>
      <c r="AZ35" s="84">
        <f>(VLOOKUP(AZ1,'User Assumptions'!$J$19:$K$23,2,FALSE))*AZ29</f>
        <v>19200</v>
      </c>
      <c r="BA35" s="84">
        <f>(VLOOKUP(BA1,'User Assumptions'!$J$19:$K$23,2,FALSE))*BA29</f>
        <v>20100</v>
      </c>
      <c r="BB35" s="84">
        <f>(VLOOKUP(BB1,'User Assumptions'!$J$19:$K$23,2,FALSE))*BB29</f>
        <v>21150</v>
      </c>
      <c r="BC35" s="84">
        <f>(VLOOKUP(BC1,'User Assumptions'!$J$19:$K$23,2,FALSE))*BC29</f>
        <v>22200</v>
      </c>
      <c r="BD35" s="84">
        <f>(VLOOKUP(BD1,'User Assumptions'!$J$19:$K$23,2,FALSE))*BD29</f>
        <v>23400</v>
      </c>
      <c r="BE35" s="84">
        <f>(VLOOKUP(BE1,'User Assumptions'!$J$19:$K$23,2,FALSE))*BE29</f>
        <v>24450</v>
      </c>
      <c r="BF35" s="84">
        <f>(VLOOKUP(BF1,'User Assumptions'!$J$19:$K$23,2,FALSE))*BF29</f>
        <v>25800</v>
      </c>
      <c r="BG35" s="84">
        <f>(VLOOKUP(BG1,'User Assumptions'!$J$19:$K$23,2,FALSE))*BG29</f>
        <v>27000</v>
      </c>
      <c r="BH35" s="84">
        <f>(VLOOKUP(BH1,'User Assumptions'!$J$19:$K$23,2,FALSE))*BH29</f>
        <v>28350</v>
      </c>
      <c r="BI35" s="84">
        <f>(VLOOKUP(BI1,'User Assumptions'!$J$19:$K$23,2,FALSE))*BI29</f>
        <v>29850</v>
      </c>
      <c r="BJ35" s="84">
        <f>(VLOOKUP(BJ1,'User Assumptions'!$J$19:$K$23,2,FALSE))*BJ29</f>
        <v>31350</v>
      </c>
      <c r="BK35" s="85">
        <f>(VLOOKUP(BK1,'User Assumptions'!$J$19:$K$23,2,FALSE))*BK29</f>
        <v>32850</v>
      </c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</row>
    <row r="36" spans="1:152" s="73" customFormat="1" x14ac:dyDescent="0.2">
      <c r="A36" s="69"/>
      <c r="B36" s="69"/>
      <c r="C36" s="152" t="s">
        <v>11</v>
      </c>
      <c r="D36" s="90">
        <f>(VLOOKUP(D1,'User Assumptions'!$J$19:$K$23,2,FALSE))*D30</f>
        <v>0</v>
      </c>
      <c r="E36" s="90">
        <f>(VLOOKUP(E1,'User Assumptions'!$J$19:$K$23,2,FALSE))*E30</f>
        <v>0</v>
      </c>
      <c r="F36" s="90">
        <f>(VLOOKUP(F1,'User Assumptions'!$J$19:$K$23,2,FALSE))*F30</f>
        <v>0</v>
      </c>
      <c r="G36" s="90">
        <f>(VLOOKUP(G1,'User Assumptions'!$J$19:$K$23,2,FALSE))*G30</f>
        <v>0</v>
      </c>
      <c r="H36" s="90">
        <f>(VLOOKUP(H1,'User Assumptions'!$J$19:$K$23,2,FALSE))*H30</f>
        <v>0</v>
      </c>
      <c r="I36" s="90">
        <f>(VLOOKUP(I1,'User Assumptions'!$J$19:$K$23,2,FALSE))*I30</f>
        <v>0</v>
      </c>
      <c r="J36" s="90">
        <f>(VLOOKUP(J1,'User Assumptions'!$J$19:$K$23,2,FALSE))*J30</f>
        <v>0</v>
      </c>
      <c r="K36" s="90">
        <f>(VLOOKUP(K1,'User Assumptions'!$J$19:$K$23,2,FALSE))*K30</f>
        <v>0</v>
      </c>
      <c r="L36" s="90">
        <f>(VLOOKUP(L1,'User Assumptions'!$J$19:$K$23,2,FALSE))*L30</f>
        <v>0</v>
      </c>
      <c r="M36" s="90">
        <f>(VLOOKUP(M1,'User Assumptions'!$J$19:$K$23,2,FALSE))*M30</f>
        <v>0</v>
      </c>
      <c r="N36" s="90">
        <f>(VLOOKUP(N1,'User Assumptions'!$J$19:$K$23,2,FALSE))*N30</f>
        <v>0</v>
      </c>
      <c r="O36" s="90">
        <f>(VLOOKUP(O1,'User Assumptions'!$J$19:$K$23,2,FALSE))*O30</f>
        <v>0</v>
      </c>
      <c r="P36" s="90">
        <f>(VLOOKUP(P1,'User Assumptions'!$J$19:$K$23,2,FALSE))*P30</f>
        <v>0</v>
      </c>
      <c r="Q36" s="90">
        <f>(VLOOKUP(Q1,'User Assumptions'!$J$19:$K$23,2,FALSE))*Q30</f>
        <v>0</v>
      </c>
      <c r="R36" s="90">
        <f>(VLOOKUP(R1,'User Assumptions'!$J$19:$K$23,2,FALSE))*R30</f>
        <v>0</v>
      </c>
      <c r="S36" s="90">
        <f>(VLOOKUP(S1,'User Assumptions'!$J$19:$K$23,2,FALSE))*S30</f>
        <v>0</v>
      </c>
      <c r="T36" s="90">
        <f>(VLOOKUP(T1,'User Assumptions'!$J$19:$K$23,2,FALSE))*T30</f>
        <v>0</v>
      </c>
      <c r="U36" s="90">
        <f>(VLOOKUP(U1,'User Assumptions'!$J$19:$K$23,2,FALSE))*U30</f>
        <v>0</v>
      </c>
      <c r="V36" s="90">
        <f>(VLOOKUP(V1,'User Assumptions'!$J$19:$K$23,2,FALSE))*V30</f>
        <v>0</v>
      </c>
      <c r="W36" s="90">
        <f>(VLOOKUP(W1,'User Assumptions'!$J$19:$K$23,2,FALSE))*W30</f>
        <v>0</v>
      </c>
      <c r="X36" s="90">
        <f>(VLOOKUP(X1,'User Assumptions'!$J$19:$K$23,2,FALSE))*X30</f>
        <v>0</v>
      </c>
      <c r="Y36" s="90">
        <f>(VLOOKUP(Y1,'User Assumptions'!$J$19:$K$23,2,FALSE))*Y30</f>
        <v>0</v>
      </c>
      <c r="Z36" s="90">
        <f>(VLOOKUP(Z1,'User Assumptions'!$J$19:$K$23,2,FALSE))*Z30</f>
        <v>0</v>
      </c>
      <c r="AA36" s="90">
        <f>(VLOOKUP(AA1,'User Assumptions'!$J$19:$K$23,2,FALSE))*AA30</f>
        <v>0</v>
      </c>
      <c r="AB36" s="90">
        <f>(VLOOKUP(AB1,'User Assumptions'!$J$19:$K$23,2,FALSE))*AB30</f>
        <v>0</v>
      </c>
      <c r="AC36" s="90">
        <f>(VLOOKUP(AC1,'User Assumptions'!$J$19:$K$23,2,FALSE))*AC30</f>
        <v>0</v>
      </c>
      <c r="AD36" s="90">
        <f>(VLOOKUP(AD1,'User Assumptions'!$J$19:$K$23,2,FALSE))*AD30</f>
        <v>0</v>
      </c>
      <c r="AE36" s="90">
        <f>(VLOOKUP(AE1,'User Assumptions'!$J$19:$K$23,2,FALSE))*AE30</f>
        <v>0</v>
      </c>
      <c r="AF36" s="90">
        <f>(VLOOKUP(AF1,'User Assumptions'!$J$19:$K$23,2,FALSE))*AF30</f>
        <v>0</v>
      </c>
      <c r="AG36" s="90">
        <f>(VLOOKUP(AG1,'User Assumptions'!$J$19:$K$23,2,FALSE))*AG30</f>
        <v>0</v>
      </c>
      <c r="AH36" s="90">
        <f>(VLOOKUP(AH1,'User Assumptions'!$J$19:$K$23,2,FALSE))*AH30</f>
        <v>0</v>
      </c>
      <c r="AI36" s="90">
        <f>(VLOOKUP(AI1,'User Assumptions'!$J$19:$K$23,2,FALSE))*AI30</f>
        <v>0</v>
      </c>
      <c r="AJ36" s="90">
        <f>(VLOOKUP(AJ1,'User Assumptions'!$J$19:$K$23,2,FALSE))*AJ30</f>
        <v>0</v>
      </c>
      <c r="AK36" s="90">
        <f>(VLOOKUP(AK1,'User Assumptions'!$J$19:$K$23,2,FALSE))*AK30</f>
        <v>0</v>
      </c>
      <c r="AL36" s="90">
        <f>(VLOOKUP(AL1,'User Assumptions'!$J$19:$K$23,2,FALSE))*AL30</f>
        <v>0</v>
      </c>
      <c r="AM36" s="90">
        <f>(VLOOKUP(AM1,'User Assumptions'!$J$19:$K$23,2,FALSE))*AM30</f>
        <v>0</v>
      </c>
      <c r="AN36" s="90">
        <f>(VLOOKUP(AN1,'User Assumptions'!$J$19:$K$23,2,FALSE))*AN30</f>
        <v>7500</v>
      </c>
      <c r="AO36" s="90">
        <f>(VLOOKUP(AO1,'User Assumptions'!$J$19:$K$23,2,FALSE))*AO30</f>
        <v>7650</v>
      </c>
      <c r="AP36" s="90">
        <f>(VLOOKUP(AP1,'User Assumptions'!$J$19:$K$23,2,FALSE))*AP30</f>
        <v>7800</v>
      </c>
      <c r="AQ36" s="90">
        <f>(VLOOKUP(AQ1,'User Assumptions'!$J$19:$K$23,2,FALSE))*AQ30</f>
        <v>7950</v>
      </c>
      <c r="AR36" s="90">
        <f>(VLOOKUP(AR1,'User Assumptions'!$J$19:$K$23,2,FALSE))*AR30</f>
        <v>8100</v>
      </c>
      <c r="AS36" s="90">
        <f>(VLOOKUP(AS1,'User Assumptions'!$J$19:$K$23,2,FALSE))*AS30</f>
        <v>8250</v>
      </c>
      <c r="AT36" s="90">
        <f>(VLOOKUP(AT1,'User Assumptions'!$J$19:$K$23,2,FALSE))*AT30</f>
        <v>8400</v>
      </c>
      <c r="AU36" s="90">
        <f>(VLOOKUP(AU1,'User Assumptions'!$J$19:$K$23,2,FALSE))*AU30</f>
        <v>8700</v>
      </c>
      <c r="AV36" s="90">
        <f>(VLOOKUP(AV1,'User Assumptions'!$J$19:$K$23,2,FALSE))*AV30</f>
        <v>8850</v>
      </c>
      <c r="AW36" s="90">
        <f>(VLOOKUP(AW1,'User Assumptions'!$J$19:$K$23,2,FALSE))*AW30</f>
        <v>9000</v>
      </c>
      <c r="AX36" s="90">
        <f>(VLOOKUP(AX1,'User Assumptions'!$J$19:$K$23,2,FALSE))*AX30</f>
        <v>9150</v>
      </c>
      <c r="AY36" s="90">
        <f>(VLOOKUP(AY1,'User Assumptions'!$J$19:$K$23,2,FALSE))*AY30</f>
        <v>9300</v>
      </c>
      <c r="AZ36" s="90">
        <f>(VLOOKUP(AZ1,'User Assumptions'!$J$19:$K$23,2,FALSE))*AZ30</f>
        <v>9600</v>
      </c>
      <c r="BA36" s="90">
        <f>(VLOOKUP(BA1,'User Assumptions'!$J$19:$K$23,2,FALSE))*BA30</f>
        <v>10050</v>
      </c>
      <c r="BB36" s="90">
        <f>(VLOOKUP(BB1,'User Assumptions'!$J$19:$K$23,2,FALSE))*BB30</f>
        <v>10500</v>
      </c>
      <c r="BC36" s="90">
        <f>(VLOOKUP(BC1,'User Assumptions'!$J$19:$K$23,2,FALSE))*BC30</f>
        <v>11100</v>
      </c>
      <c r="BD36" s="90">
        <f>(VLOOKUP(BD1,'User Assumptions'!$J$19:$K$23,2,FALSE))*BD30</f>
        <v>11700</v>
      </c>
      <c r="BE36" s="90">
        <f>(VLOOKUP(BE1,'User Assumptions'!$J$19:$K$23,2,FALSE))*BE30</f>
        <v>12150</v>
      </c>
      <c r="BF36" s="90">
        <f>(VLOOKUP(BF1,'User Assumptions'!$J$19:$K$23,2,FALSE))*BF30</f>
        <v>12900</v>
      </c>
      <c r="BG36" s="90">
        <f>(VLOOKUP(BG1,'User Assumptions'!$J$19:$K$23,2,FALSE))*BG30</f>
        <v>13500</v>
      </c>
      <c r="BH36" s="90">
        <f>(VLOOKUP(BH1,'User Assumptions'!$J$19:$K$23,2,FALSE))*BH30</f>
        <v>14100</v>
      </c>
      <c r="BI36" s="90">
        <f>(VLOOKUP(BI1,'User Assumptions'!$J$19:$K$23,2,FALSE))*BI30</f>
        <v>14850</v>
      </c>
      <c r="BJ36" s="90">
        <f>(VLOOKUP(BJ1,'User Assumptions'!$J$19:$K$23,2,FALSE))*BJ30</f>
        <v>15600</v>
      </c>
      <c r="BK36" s="140">
        <f>(VLOOKUP(BK1,'User Assumptions'!$J$19:$K$23,2,FALSE))*BK30</f>
        <v>16350</v>
      </c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69"/>
      <c r="CD36" s="69"/>
      <c r="CE36" s="69"/>
      <c r="CF36" s="69"/>
      <c r="CG36" s="69"/>
      <c r="CH36" s="69"/>
      <c r="CI36" s="69"/>
      <c r="CJ36" s="69"/>
      <c r="CK36" s="69"/>
      <c r="CL36" s="69"/>
      <c r="CM36" s="69"/>
      <c r="CN36" s="69"/>
      <c r="CO36" s="69"/>
      <c r="CP36" s="69"/>
      <c r="CQ36" s="69"/>
      <c r="CR36" s="69"/>
      <c r="CS36" s="69"/>
      <c r="CT36" s="69"/>
      <c r="CU36" s="69"/>
      <c r="CV36" s="69"/>
      <c r="CW36" s="69"/>
      <c r="CX36" s="69"/>
      <c r="CY36" s="69"/>
      <c r="CZ36" s="69"/>
      <c r="DA36" s="69"/>
      <c r="DB36" s="69"/>
      <c r="DC36" s="69"/>
      <c r="DD36" s="69"/>
      <c r="DE36" s="69"/>
      <c r="DF36" s="69"/>
      <c r="DG36" s="69"/>
      <c r="DH36" s="69"/>
      <c r="DI36" s="69"/>
      <c r="DJ36" s="69"/>
      <c r="DK36" s="69"/>
      <c r="DL36" s="69"/>
      <c r="DM36" s="69"/>
      <c r="DN36" s="69"/>
      <c r="DO36" s="69"/>
      <c r="DP36" s="69"/>
      <c r="DQ36" s="69"/>
      <c r="DR36" s="69"/>
      <c r="DS36" s="69"/>
      <c r="DT36" s="69"/>
      <c r="DU36" s="69"/>
      <c r="DV36" s="69"/>
      <c r="DW36" s="69"/>
      <c r="DX36" s="69"/>
      <c r="DY36" s="69"/>
      <c r="DZ36" s="69"/>
      <c r="EA36" s="69"/>
      <c r="EB36" s="69"/>
      <c r="EC36" s="69"/>
      <c r="ED36" s="69"/>
    </row>
    <row r="37" spans="1:152" x14ac:dyDescent="0.2">
      <c r="A37" s="11"/>
      <c r="C37" s="74" t="s">
        <v>12</v>
      </c>
      <c r="D37" s="92">
        <f>D34+D35-D36</f>
        <v>0</v>
      </c>
      <c r="E37" s="92">
        <f t="shared" ref="E37:BK37" si="9">E34+E35-E36</f>
        <v>0</v>
      </c>
      <c r="F37" s="92">
        <f t="shared" si="9"/>
        <v>0</v>
      </c>
      <c r="G37" s="92">
        <f t="shared" si="9"/>
        <v>0</v>
      </c>
      <c r="H37" s="92">
        <f t="shared" si="9"/>
        <v>0</v>
      </c>
      <c r="I37" s="92">
        <f t="shared" si="9"/>
        <v>0</v>
      </c>
      <c r="J37" s="92">
        <f t="shared" si="9"/>
        <v>0</v>
      </c>
      <c r="K37" s="92">
        <f t="shared" si="9"/>
        <v>0</v>
      </c>
      <c r="L37" s="92">
        <f t="shared" si="9"/>
        <v>0</v>
      </c>
      <c r="M37" s="92">
        <f t="shared" si="9"/>
        <v>0</v>
      </c>
      <c r="N37" s="92">
        <f t="shared" si="9"/>
        <v>0</v>
      </c>
      <c r="O37" s="92">
        <f t="shared" si="9"/>
        <v>0</v>
      </c>
      <c r="P37" s="92">
        <f t="shared" si="9"/>
        <v>0</v>
      </c>
      <c r="Q37" s="92">
        <f t="shared" si="9"/>
        <v>0</v>
      </c>
      <c r="R37" s="92">
        <f t="shared" si="9"/>
        <v>0</v>
      </c>
      <c r="S37" s="92">
        <f t="shared" si="9"/>
        <v>0</v>
      </c>
      <c r="T37" s="92">
        <f t="shared" si="9"/>
        <v>0</v>
      </c>
      <c r="U37" s="92">
        <f t="shared" si="9"/>
        <v>0</v>
      </c>
      <c r="V37" s="92">
        <f t="shared" si="9"/>
        <v>0</v>
      </c>
      <c r="W37" s="92">
        <f t="shared" si="9"/>
        <v>0</v>
      </c>
      <c r="X37" s="92">
        <f t="shared" si="9"/>
        <v>0</v>
      </c>
      <c r="Y37" s="92">
        <f t="shared" si="9"/>
        <v>0</v>
      </c>
      <c r="Z37" s="92">
        <f t="shared" si="9"/>
        <v>0</v>
      </c>
      <c r="AA37" s="92">
        <f t="shared" si="9"/>
        <v>0</v>
      </c>
      <c r="AB37" s="92">
        <f t="shared" si="9"/>
        <v>0</v>
      </c>
      <c r="AC37" s="92">
        <f t="shared" si="9"/>
        <v>0</v>
      </c>
      <c r="AD37" s="92">
        <f t="shared" si="9"/>
        <v>0</v>
      </c>
      <c r="AE37" s="92">
        <f t="shared" si="9"/>
        <v>0</v>
      </c>
      <c r="AF37" s="92">
        <f t="shared" si="9"/>
        <v>0</v>
      </c>
      <c r="AG37" s="92">
        <f t="shared" si="9"/>
        <v>0</v>
      </c>
      <c r="AH37" s="92">
        <f t="shared" si="9"/>
        <v>0</v>
      </c>
      <c r="AI37" s="92">
        <f t="shared" si="9"/>
        <v>0</v>
      </c>
      <c r="AJ37" s="92">
        <f t="shared" si="9"/>
        <v>0</v>
      </c>
      <c r="AK37" s="92">
        <f t="shared" si="9"/>
        <v>0</v>
      </c>
      <c r="AL37" s="92">
        <f t="shared" si="9"/>
        <v>0</v>
      </c>
      <c r="AM37" s="92">
        <f t="shared" si="9"/>
        <v>0</v>
      </c>
      <c r="AN37" s="92">
        <f t="shared" si="9"/>
        <v>3000</v>
      </c>
      <c r="AO37" s="92">
        <f t="shared" si="9"/>
        <v>6150</v>
      </c>
      <c r="AP37" s="92">
        <f t="shared" si="9"/>
        <v>9300</v>
      </c>
      <c r="AQ37" s="92">
        <f t="shared" si="9"/>
        <v>12600</v>
      </c>
      <c r="AR37" s="92">
        <f t="shared" si="9"/>
        <v>15900</v>
      </c>
      <c r="AS37" s="92">
        <f t="shared" si="9"/>
        <v>19350</v>
      </c>
      <c r="AT37" s="92">
        <f t="shared" si="9"/>
        <v>22950</v>
      </c>
      <c r="AU37" s="92">
        <f t="shared" si="9"/>
        <v>26400</v>
      </c>
      <c r="AV37" s="92">
        <f t="shared" si="9"/>
        <v>30000</v>
      </c>
      <c r="AW37" s="92">
        <f t="shared" si="9"/>
        <v>33600</v>
      </c>
      <c r="AX37" s="92">
        <f t="shared" si="9"/>
        <v>37350</v>
      </c>
      <c r="AY37" s="92">
        <f t="shared" si="9"/>
        <v>41250</v>
      </c>
      <c r="AZ37" s="92">
        <f t="shared" si="9"/>
        <v>50850</v>
      </c>
      <c r="BA37" s="92">
        <f t="shared" si="9"/>
        <v>60900</v>
      </c>
      <c r="BB37" s="92">
        <f t="shared" si="9"/>
        <v>71550</v>
      </c>
      <c r="BC37" s="92">
        <f t="shared" si="9"/>
        <v>82650</v>
      </c>
      <c r="BD37" s="92">
        <f t="shared" si="9"/>
        <v>94350</v>
      </c>
      <c r="BE37" s="92">
        <f t="shared" si="9"/>
        <v>106650</v>
      </c>
      <c r="BF37" s="92">
        <f t="shared" si="9"/>
        <v>119550</v>
      </c>
      <c r="BG37" s="92">
        <f t="shared" si="9"/>
        <v>133050</v>
      </c>
      <c r="BH37" s="92">
        <f t="shared" si="9"/>
        <v>147300</v>
      </c>
      <c r="BI37" s="92">
        <f t="shared" si="9"/>
        <v>162300</v>
      </c>
      <c r="BJ37" s="92">
        <f t="shared" si="9"/>
        <v>178050</v>
      </c>
      <c r="BK37" s="93">
        <f t="shared" si="9"/>
        <v>194550</v>
      </c>
    </row>
    <row r="38" spans="1:152" s="11" customFormat="1" x14ac:dyDescent="0.2"/>
    <row r="39" spans="1:152" x14ac:dyDescent="0.2">
      <c r="A39" s="11"/>
      <c r="C39" s="141" t="s">
        <v>64</v>
      </c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6"/>
      <c r="BH39" s="96"/>
      <c r="BI39" s="96"/>
      <c r="BJ39" s="96"/>
      <c r="BK39" s="97"/>
    </row>
    <row r="40" spans="1:152" x14ac:dyDescent="0.2">
      <c r="A40" s="11"/>
      <c r="C40" s="68" t="s">
        <v>1</v>
      </c>
      <c r="D40" s="143">
        <f>IF(D$2&lt;'User Assumptions'!$O$4,0,IF(D$2='User Assumptions'!$O$4,'User Assumptions'!$O$5,C43))</f>
        <v>0</v>
      </c>
      <c r="E40" s="143">
        <f>IF(E$2&lt;'User Assumptions'!$O$4,0,IF(E$2='User Assumptions'!$O$4,'User Assumptions'!$O$5,D43))</f>
        <v>0</v>
      </c>
      <c r="F40" s="143">
        <f>IF(F$2&lt;'User Assumptions'!$O$4,0,IF(F$2='User Assumptions'!$O$4,'User Assumptions'!$O$5,E43))</f>
        <v>0</v>
      </c>
      <c r="G40" s="143">
        <f>IF(G$2&lt;'User Assumptions'!$O$4,0,IF(G$2='User Assumptions'!$O$4,'User Assumptions'!$O$5,F43))</f>
        <v>0</v>
      </c>
      <c r="H40" s="143">
        <f>IF(H$2&lt;'User Assumptions'!$O$4,0,IF(H$2='User Assumptions'!$O$4,'User Assumptions'!$O$5,G43))</f>
        <v>0</v>
      </c>
      <c r="I40" s="143">
        <f>IF(I$2&lt;'User Assumptions'!$O$4,0,IF(I$2='User Assumptions'!$O$4,'User Assumptions'!$O$5,H43))</f>
        <v>0</v>
      </c>
      <c r="J40" s="143">
        <f>IF(J$2&lt;'User Assumptions'!$O$4,0,IF(J$2='User Assumptions'!$O$4,'User Assumptions'!$O$5,I43))</f>
        <v>0</v>
      </c>
      <c r="K40" s="143">
        <f>IF(K$2&lt;'User Assumptions'!$O$4,0,IF(K$2='User Assumptions'!$O$4,'User Assumptions'!$O$5,J43))</f>
        <v>0</v>
      </c>
      <c r="L40" s="143">
        <f>IF(L$2&lt;'User Assumptions'!$O$4,0,IF(L$2='User Assumptions'!$O$4,'User Assumptions'!$O$5,K43))</f>
        <v>0</v>
      </c>
      <c r="M40" s="143">
        <f>IF(M$2&lt;'User Assumptions'!$O$4,0,IF(M$2='User Assumptions'!$O$4,'User Assumptions'!$O$5,L43))</f>
        <v>0</v>
      </c>
      <c r="N40" s="143">
        <f>IF(N$2&lt;'User Assumptions'!$O$4,0,IF(N$2='User Assumptions'!$O$4,'User Assumptions'!$O$5,M43))</f>
        <v>0</v>
      </c>
      <c r="O40" s="143">
        <f>IF(O$2&lt;'User Assumptions'!$O$4,0,IF(O$2='User Assumptions'!$O$4,'User Assumptions'!$O$5,N43))</f>
        <v>0</v>
      </c>
      <c r="P40" s="143">
        <f>IF(P$2&lt;'User Assumptions'!$O$4,0,IF(P$2='User Assumptions'!$O$4,'User Assumptions'!$O$5,O43))</f>
        <v>0</v>
      </c>
      <c r="Q40" s="143">
        <f>IF(Q$2&lt;'User Assumptions'!$O$4,0,IF(Q$2='User Assumptions'!$O$4,'User Assumptions'!$O$5,P43))</f>
        <v>0</v>
      </c>
      <c r="R40" s="143">
        <f>IF(R$2&lt;'User Assumptions'!$O$4,0,IF(R$2='User Assumptions'!$O$4,'User Assumptions'!$O$5,Q43))</f>
        <v>0</v>
      </c>
      <c r="S40" s="143">
        <f>IF(S$2&lt;'User Assumptions'!$O$4,0,IF(S$2='User Assumptions'!$O$4,'User Assumptions'!$O$5,R43))</f>
        <v>0</v>
      </c>
      <c r="T40" s="143">
        <f>IF(T$2&lt;'User Assumptions'!$O$4,0,IF(T$2='User Assumptions'!$O$4,'User Assumptions'!$O$5,S43))</f>
        <v>0</v>
      </c>
      <c r="U40" s="143">
        <f>IF(U$2&lt;'User Assumptions'!$O$4,0,IF(U$2='User Assumptions'!$O$4,'User Assumptions'!$O$5,T43))</f>
        <v>0</v>
      </c>
      <c r="V40" s="143">
        <f>IF(V$2&lt;'User Assumptions'!$O$4,0,IF(V$2='User Assumptions'!$O$4,'User Assumptions'!$O$5,U43))</f>
        <v>0</v>
      </c>
      <c r="W40" s="143">
        <f>IF(W$2&lt;'User Assumptions'!$O$4,0,IF(W$2='User Assumptions'!$O$4,'User Assumptions'!$O$5,V43))</f>
        <v>0</v>
      </c>
      <c r="X40" s="143">
        <f>IF(X$2&lt;'User Assumptions'!$O$4,0,IF(X$2='User Assumptions'!$O$4,'User Assumptions'!$O$5,W43))</f>
        <v>0</v>
      </c>
      <c r="Y40" s="143">
        <f>IF(Y$2&lt;'User Assumptions'!$O$4,0,IF(Y$2='User Assumptions'!$O$4,'User Assumptions'!$O$5,X43))</f>
        <v>0</v>
      </c>
      <c r="Z40" s="143">
        <f>IF(Z$2&lt;'User Assumptions'!$O$4,0,IF(Z$2='User Assumptions'!$O$4,'User Assumptions'!$O$5,Y43))</f>
        <v>0</v>
      </c>
      <c r="AA40" s="143">
        <f>IF(AA$2&lt;'User Assumptions'!$O$4,0,IF(AA$2='User Assumptions'!$O$4,'User Assumptions'!$O$5,Z43))</f>
        <v>0</v>
      </c>
      <c r="AB40" s="143">
        <f>IF(AB$2&lt;'User Assumptions'!$O$4,0,IF(AB$2='User Assumptions'!$O$4,'User Assumptions'!$O$5,AA43))</f>
        <v>0</v>
      </c>
      <c r="AC40" s="143">
        <f>IF(AC$2&lt;'User Assumptions'!$O$4,0,IF(AC$2='User Assumptions'!$O$4,'User Assumptions'!$O$5,AB43))</f>
        <v>0</v>
      </c>
      <c r="AD40" s="143">
        <f>IF(AD$2&lt;'User Assumptions'!$O$4,0,IF(AD$2='User Assumptions'!$O$4,'User Assumptions'!$O$5,AC43))</f>
        <v>0</v>
      </c>
      <c r="AE40" s="143">
        <f>IF(AE$2&lt;'User Assumptions'!$O$4,0,IF(AE$2='User Assumptions'!$O$4,'User Assumptions'!$O$5,AD43))</f>
        <v>0</v>
      </c>
      <c r="AF40" s="143">
        <f>IF(AF$2&lt;'User Assumptions'!$O$4,0,IF(AF$2='User Assumptions'!$O$4,'User Assumptions'!$O$5,AE43))</f>
        <v>0</v>
      </c>
      <c r="AG40" s="143">
        <f>IF(AG$2&lt;'User Assumptions'!$O$4,0,IF(AG$2='User Assumptions'!$O$4,'User Assumptions'!$O$5,AF43))</f>
        <v>0</v>
      </c>
      <c r="AH40" s="143">
        <f>IF(AH$2&lt;'User Assumptions'!$O$4,0,IF(AH$2='User Assumptions'!$O$4,'User Assumptions'!$O$5,AG43))</f>
        <v>0</v>
      </c>
      <c r="AI40" s="143">
        <f>IF(AI$2&lt;'User Assumptions'!$O$4,0,IF(AI$2='User Assumptions'!$O$4,'User Assumptions'!$O$5,AH43))</f>
        <v>0</v>
      </c>
      <c r="AJ40" s="143">
        <f>IF(AJ$2&lt;'User Assumptions'!$O$4,0,IF(AJ$2='User Assumptions'!$O$4,'User Assumptions'!$O$5,AI43))</f>
        <v>0</v>
      </c>
      <c r="AK40" s="143">
        <f>IF(AK$2&lt;'User Assumptions'!$O$4,0,IF(AK$2='User Assumptions'!$O$4,'User Assumptions'!$O$5,AJ43))</f>
        <v>0</v>
      </c>
      <c r="AL40" s="143">
        <f>IF(AL$2&lt;'User Assumptions'!$O$4,0,IF(AL$2='User Assumptions'!$O$4,'User Assumptions'!$O$5,AK43))</f>
        <v>0</v>
      </c>
      <c r="AM40" s="143">
        <f>IF(AM$2&lt;'User Assumptions'!$O$4,0,IF(AM$2='User Assumptions'!$O$4,'User Assumptions'!$O$5,AL43))</f>
        <v>0</v>
      </c>
      <c r="AN40" s="143">
        <f>IF(AN$2&lt;'User Assumptions'!$O$4,0,IF(AN$2='User Assumptions'!$O$4,'User Assumptions'!$O$5,AM43))</f>
        <v>0</v>
      </c>
      <c r="AO40" s="143">
        <f>IF(AO$2&lt;'User Assumptions'!$O$4,0,IF(AO$2='User Assumptions'!$O$4,'User Assumptions'!$O$5,AN43))</f>
        <v>0</v>
      </c>
      <c r="AP40" s="143">
        <f>IF(AP$2&lt;'User Assumptions'!$O$4,0,IF(AP$2='User Assumptions'!$O$4,'User Assumptions'!$O$5,AO43))</f>
        <v>0</v>
      </c>
      <c r="AQ40" s="143">
        <f>IF(AQ$2&lt;'User Assumptions'!$O$4,0,IF(AQ$2='User Assumptions'!$O$4,'User Assumptions'!$O$5,AP43))</f>
        <v>0</v>
      </c>
      <c r="AR40" s="143">
        <f>IF(AR$2&lt;'User Assumptions'!$O$4,0,IF(AR$2='User Assumptions'!$O$4,'User Assumptions'!$O$5,AQ43))</f>
        <v>0</v>
      </c>
      <c r="AS40" s="143">
        <f>IF(AS$2&lt;'User Assumptions'!$O$4,0,IF(AS$2='User Assumptions'!$O$4,'User Assumptions'!$O$5,AR43))</f>
        <v>0</v>
      </c>
      <c r="AT40" s="143">
        <f>IF(AT$2&lt;'User Assumptions'!$O$4,0,IF(AT$2='User Assumptions'!$O$4,'User Assumptions'!$O$5,AS43))</f>
        <v>0</v>
      </c>
      <c r="AU40" s="143">
        <f>IF(AU$2&lt;'User Assumptions'!$O$4,0,IF(AU$2='User Assumptions'!$O$4,'User Assumptions'!$O$5,AT43))</f>
        <v>0</v>
      </c>
      <c r="AV40" s="143">
        <f>IF(AV$2&lt;'User Assumptions'!$O$4,0,IF(AV$2='User Assumptions'!$O$4,'User Assumptions'!$O$5,AU43))</f>
        <v>0</v>
      </c>
      <c r="AW40" s="143">
        <f>IF(AW$2&lt;'User Assumptions'!$O$4,0,IF(AW$2='User Assumptions'!$O$4,'User Assumptions'!$O$5,AV43))</f>
        <v>0</v>
      </c>
      <c r="AX40" s="143">
        <f>IF(AX$2&lt;'User Assumptions'!$O$4,0,IF(AX$2='User Assumptions'!$O$4,'User Assumptions'!$O$5,AW43))</f>
        <v>0</v>
      </c>
      <c r="AY40" s="143">
        <f>IF(AY$2&lt;'User Assumptions'!$O$4,0,IF(AY$2='User Assumptions'!$O$4,'User Assumptions'!$O$5,AX43))</f>
        <v>0</v>
      </c>
      <c r="AZ40" s="143">
        <f>IF(AZ$2&lt;'User Assumptions'!$O$4,0,IF(AZ$2='User Assumptions'!$O$4,'User Assumptions'!$O$5,AY43))</f>
        <v>0</v>
      </c>
      <c r="BA40" s="143">
        <f>IF(BA$2&lt;'User Assumptions'!$O$4,0,IF(BA$2='User Assumptions'!$O$4,'User Assumptions'!$O$5,AZ43))</f>
        <v>0</v>
      </c>
      <c r="BB40" s="143">
        <f>IF(BB$2&lt;'User Assumptions'!$O$4,0,IF(BB$2='User Assumptions'!$O$4,'User Assumptions'!$O$5,BA43))</f>
        <v>0</v>
      </c>
      <c r="BC40" s="143">
        <f>IF(BC$2&lt;'User Assumptions'!$O$4,0,IF(BC$2='User Assumptions'!$O$4,'User Assumptions'!$O$5,BB43))</f>
        <v>0</v>
      </c>
      <c r="BD40" s="143">
        <f>IF(BD$2&lt;'User Assumptions'!$O$4,0,IF(BD$2='User Assumptions'!$O$4,'User Assumptions'!$O$5,BC43))</f>
        <v>0</v>
      </c>
      <c r="BE40" s="143">
        <f>IF(BE$2&lt;'User Assumptions'!$O$4,0,IF(BE$2='User Assumptions'!$O$4,'User Assumptions'!$O$5,BD43))</f>
        <v>0</v>
      </c>
      <c r="BF40" s="143">
        <f>IF(BF$2&lt;'User Assumptions'!$O$4,0,IF(BF$2='User Assumptions'!$O$4,'User Assumptions'!$O$5,BE43))</f>
        <v>0</v>
      </c>
      <c r="BG40" s="143">
        <f>IF(BG$2&lt;'User Assumptions'!$O$4,0,IF(BG$2='User Assumptions'!$O$4,'User Assumptions'!$O$5,BF43))</f>
        <v>0</v>
      </c>
      <c r="BH40" s="143">
        <f>IF(BH$2&lt;'User Assumptions'!$O$4,0,IF(BH$2='User Assumptions'!$O$4,'User Assumptions'!$O$5,BG43))</f>
        <v>0</v>
      </c>
      <c r="BI40" s="143">
        <f>IF(BI$2&lt;'User Assumptions'!$O$4,0,IF(BI$2='User Assumptions'!$O$4,'User Assumptions'!$O$5,BH43))</f>
        <v>0</v>
      </c>
      <c r="BJ40" s="143">
        <f>IF(BJ$2&lt;'User Assumptions'!$O$4,0,IF(BJ$2='User Assumptions'!$O$4,'User Assumptions'!$O$5,BI43))</f>
        <v>0</v>
      </c>
      <c r="BK40" s="144">
        <f>IF(BK$2&lt;'User Assumptions'!$O$4,0,IF(BK$2='User Assumptions'!$O$4,'User Assumptions'!$O$5,BJ43))</f>
        <v>0</v>
      </c>
    </row>
    <row r="41" spans="1:152" x14ac:dyDescent="0.2">
      <c r="A41" s="11"/>
      <c r="C41" s="68" t="s">
        <v>0</v>
      </c>
      <c r="D41" s="12">
        <f>ROUNDUP((VLOOKUP(D1,'User Assumptions'!$N$6:$O$10,2,FALSE))*D40,0)</f>
        <v>0</v>
      </c>
      <c r="E41" s="12">
        <f>ROUNDUP((VLOOKUP(E1,'User Assumptions'!$N$6:$O$10,2,FALSE))*E40,0)</f>
        <v>0</v>
      </c>
      <c r="F41" s="12">
        <f>ROUNDUP((VLOOKUP(F1,'User Assumptions'!$N$6:$O$10,2,FALSE))*F40,0)</f>
        <v>0</v>
      </c>
      <c r="G41" s="12">
        <f>ROUNDUP((VLOOKUP(G1,'User Assumptions'!$N$6:$O$10,2,FALSE))*G40,0)</f>
        <v>0</v>
      </c>
      <c r="H41" s="12">
        <f>ROUNDUP((VLOOKUP(H1,'User Assumptions'!$N$6:$O$10,2,FALSE))*H40,0)</f>
        <v>0</v>
      </c>
      <c r="I41" s="12">
        <f>ROUNDUP((VLOOKUP(I1,'User Assumptions'!$N$6:$O$10,2,FALSE))*I40,0)</f>
        <v>0</v>
      </c>
      <c r="J41" s="12">
        <f>ROUNDUP((VLOOKUP(J1,'User Assumptions'!$N$6:$O$10,2,FALSE))*J40,0)</f>
        <v>0</v>
      </c>
      <c r="K41" s="12">
        <f>ROUNDUP((VLOOKUP(K1,'User Assumptions'!$N$6:$O$10,2,FALSE))*K40,0)</f>
        <v>0</v>
      </c>
      <c r="L41" s="12">
        <f>ROUNDUP((VLOOKUP(L1,'User Assumptions'!$N$6:$O$10,2,FALSE))*L40,0)</f>
        <v>0</v>
      </c>
      <c r="M41" s="12">
        <f>ROUNDUP((VLOOKUP(M1,'User Assumptions'!$N$6:$O$10,2,FALSE))*M40,0)</f>
        <v>0</v>
      </c>
      <c r="N41" s="12">
        <f>ROUNDUP((VLOOKUP(N1,'User Assumptions'!$N$6:$O$10,2,FALSE))*N40,0)</f>
        <v>0</v>
      </c>
      <c r="O41" s="12">
        <f>ROUNDUP((VLOOKUP(O1,'User Assumptions'!$N$6:$O$10,2,FALSE))*O40,0)</f>
        <v>0</v>
      </c>
      <c r="P41" s="12">
        <f>ROUNDUP((VLOOKUP(P1,'User Assumptions'!$N$6:$O$10,2,FALSE))*P40,0)</f>
        <v>0</v>
      </c>
      <c r="Q41" s="12">
        <f>ROUNDUP((VLOOKUP(Q1,'User Assumptions'!$N$6:$O$10,2,FALSE))*Q40,0)</f>
        <v>0</v>
      </c>
      <c r="R41" s="12">
        <f>ROUNDUP((VLOOKUP(R1,'User Assumptions'!$N$6:$O$10,2,FALSE))*R40,0)</f>
        <v>0</v>
      </c>
      <c r="S41" s="12">
        <f>ROUNDUP((VLOOKUP(S1,'User Assumptions'!$N$6:$O$10,2,FALSE))*S40,0)</f>
        <v>0</v>
      </c>
      <c r="T41" s="12">
        <f>ROUNDUP((VLOOKUP(T1,'User Assumptions'!$N$6:$O$10,2,FALSE))*T40,0)</f>
        <v>0</v>
      </c>
      <c r="U41" s="12">
        <f>ROUNDUP((VLOOKUP(U1,'User Assumptions'!$N$6:$O$10,2,FALSE))*U40,0)</f>
        <v>0</v>
      </c>
      <c r="V41" s="12">
        <f>ROUNDUP((VLOOKUP(V1,'User Assumptions'!$N$6:$O$10,2,FALSE))*V40,0)</f>
        <v>0</v>
      </c>
      <c r="W41" s="12">
        <f>ROUNDUP((VLOOKUP(W1,'User Assumptions'!$N$6:$O$10,2,FALSE))*W40,0)</f>
        <v>0</v>
      </c>
      <c r="X41" s="12">
        <f>ROUNDUP((VLOOKUP(X1,'User Assumptions'!$N$6:$O$10,2,FALSE))*X40,0)</f>
        <v>0</v>
      </c>
      <c r="Y41" s="12">
        <f>ROUNDUP((VLOOKUP(Y1,'User Assumptions'!$N$6:$O$10,2,FALSE))*Y40,0)</f>
        <v>0</v>
      </c>
      <c r="Z41" s="12">
        <f>ROUNDUP((VLOOKUP(Z1,'User Assumptions'!$N$6:$O$10,2,FALSE))*Z40,0)</f>
        <v>0</v>
      </c>
      <c r="AA41" s="12">
        <f>ROUNDUP((VLOOKUP(AA1,'User Assumptions'!$N$6:$O$10,2,FALSE))*AA40,0)</f>
        <v>0</v>
      </c>
      <c r="AB41" s="12">
        <f>ROUNDUP((VLOOKUP(AB1,'User Assumptions'!$N$6:$O$10,2,FALSE))*AB40,0)</f>
        <v>0</v>
      </c>
      <c r="AC41" s="12">
        <f>ROUNDUP((VLOOKUP(AC1,'User Assumptions'!$N$6:$O$10,2,FALSE))*AC40,0)</f>
        <v>0</v>
      </c>
      <c r="AD41" s="12">
        <f>ROUNDUP((VLOOKUP(AD1,'User Assumptions'!$N$6:$O$10,2,FALSE))*AD40,0)</f>
        <v>0</v>
      </c>
      <c r="AE41" s="12">
        <f>ROUNDUP((VLOOKUP(AE1,'User Assumptions'!$N$6:$O$10,2,FALSE))*AE40,0)</f>
        <v>0</v>
      </c>
      <c r="AF41" s="12">
        <f>ROUNDUP((VLOOKUP(AF1,'User Assumptions'!$N$6:$O$10,2,FALSE))*AF40,0)</f>
        <v>0</v>
      </c>
      <c r="AG41" s="12">
        <f>ROUNDUP((VLOOKUP(AG1,'User Assumptions'!$N$6:$O$10,2,FALSE))*AG40,0)</f>
        <v>0</v>
      </c>
      <c r="AH41" s="12">
        <f>ROUNDUP((VLOOKUP(AH1,'User Assumptions'!$N$6:$O$10,2,FALSE))*AH40,0)</f>
        <v>0</v>
      </c>
      <c r="AI41" s="12">
        <f>ROUNDUP((VLOOKUP(AI1,'User Assumptions'!$N$6:$O$10,2,FALSE))*AI40,0)</f>
        <v>0</v>
      </c>
      <c r="AJ41" s="12">
        <f>ROUNDUP((VLOOKUP(AJ1,'User Assumptions'!$N$6:$O$10,2,FALSE))*AJ40,0)</f>
        <v>0</v>
      </c>
      <c r="AK41" s="12">
        <f>ROUNDUP((VLOOKUP(AK1,'User Assumptions'!$N$6:$O$10,2,FALSE))*AK40,0)</f>
        <v>0</v>
      </c>
      <c r="AL41" s="12">
        <f>ROUNDUP((VLOOKUP(AL1,'User Assumptions'!$N$6:$O$10,2,FALSE))*AL40,0)</f>
        <v>0</v>
      </c>
      <c r="AM41" s="12">
        <f>ROUNDUP((VLOOKUP(AM1,'User Assumptions'!$N$6:$O$10,2,FALSE))*AM40,0)</f>
        <v>0</v>
      </c>
      <c r="AN41" s="12">
        <f>ROUNDUP((VLOOKUP(AN1,'User Assumptions'!$N$6:$O$10,2,FALSE))*AN40,0)</f>
        <v>0</v>
      </c>
      <c r="AO41" s="12">
        <f>ROUNDUP((VLOOKUP(AO1,'User Assumptions'!$N$6:$O$10,2,FALSE))*AO40,0)</f>
        <v>0</v>
      </c>
      <c r="AP41" s="12">
        <f>ROUNDUP((VLOOKUP(AP1,'User Assumptions'!$N$6:$O$10,2,FALSE))*AP40,0)</f>
        <v>0</v>
      </c>
      <c r="AQ41" s="12">
        <f>ROUNDUP((VLOOKUP(AQ1,'User Assumptions'!$N$6:$O$10,2,FALSE))*AQ40,0)</f>
        <v>0</v>
      </c>
      <c r="AR41" s="12">
        <f>ROUNDUP((VLOOKUP(AR1,'User Assumptions'!$N$6:$O$10,2,FALSE))*AR40,0)</f>
        <v>0</v>
      </c>
      <c r="AS41" s="12">
        <f>ROUNDUP((VLOOKUP(AS1,'User Assumptions'!$N$6:$O$10,2,FALSE))*AS40,0)</f>
        <v>0</v>
      </c>
      <c r="AT41" s="12">
        <f>ROUNDUP((VLOOKUP(AT1,'User Assumptions'!$N$6:$O$10,2,FALSE))*AT40,0)</f>
        <v>0</v>
      </c>
      <c r="AU41" s="12">
        <f>ROUNDUP((VLOOKUP(AU1,'User Assumptions'!$N$6:$O$10,2,FALSE))*AU40,0)</f>
        <v>0</v>
      </c>
      <c r="AV41" s="12">
        <f>ROUNDUP((VLOOKUP(AV1,'User Assumptions'!$N$6:$O$10,2,FALSE))*AV40,0)</f>
        <v>0</v>
      </c>
      <c r="AW41" s="12">
        <f>ROUNDUP((VLOOKUP(AW1,'User Assumptions'!$N$6:$O$10,2,FALSE))*AW40,0)</f>
        <v>0</v>
      </c>
      <c r="AX41" s="12">
        <f>ROUNDUP((VLOOKUP(AX1,'User Assumptions'!$N$6:$O$10,2,FALSE))*AX40,0)</f>
        <v>0</v>
      </c>
      <c r="AY41" s="12">
        <f>ROUNDUP((VLOOKUP(AY1,'User Assumptions'!$N$6:$O$10,2,FALSE))*AY40,0)</f>
        <v>0</v>
      </c>
      <c r="AZ41" s="12">
        <f>ROUNDUP((VLOOKUP(AZ1,'User Assumptions'!$N$6:$O$10,2,FALSE))*AZ40,0)</f>
        <v>0</v>
      </c>
      <c r="BA41" s="12">
        <f>ROUNDUP((VLOOKUP(BA1,'User Assumptions'!$N$6:$O$10,2,FALSE))*BA40,0)</f>
        <v>0</v>
      </c>
      <c r="BB41" s="12">
        <f>ROUNDUP((VLOOKUP(BB1,'User Assumptions'!$N$6:$O$10,2,FALSE))*BB40,0)</f>
        <v>0</v>
      </c>
      <c r="BC41" s="12">
        <f>ROUNDUP((VLOOKUP(BC1,'User Assumptions'!$N$6:$O$10,2,FALSE))*BC40,0)</f>
        <v>0</v>
      </c>
      <c r="BD41" s="12">
        <f>ROUNDUP((VLOOKUP(BD1,'User Assumptions'!$N$6:$O$10,2,FALSE))*BD40,0)</f>
        <v>0</v>
      </c>
      <c r="BE41" s="12">
        <f>ROUNDUP((VLOOKUP(BE1,'User Assumptions'!$N$6:$O$10,2,FALSE))*BE40,0)</f>
        <v>0</v>
      </c>
      <c r="BF41" s="12">
        <f>ROUNDUP((VLOOKUP(BF1,'User Assumptions'!$N$6:$O$10,2,FALSE))*BF40,0)</f>
        <v>0</v>
      </c>
      <c r="BG41" s="12">
        <f>ROUNDUP((VLOOKUP(BG1,'User Assumptions'!$N$6:$O$10,2,FALSE))*BG40,0)</f>
        <v>0</v>
      </c>
      <c r="BH41" s="12">
        <f>ROUNDUP((VLOOKUP(BH1,'User Assumptions'!$N$6:$O$10,2,FALSE))*BH40,0)</f>
        <v>0</v>
      </c>
      <c r="BI41" s="12">
        <f>ROUNDUP((VLOOKUP(BI1,'User Assumptions'!$N$6:$O$10,2,FALSE))*BI40,0)</f>
        <v>0</v>
      </c>
      <c r="BJ41" s="12">
        <f>ROUNDUP((VLOOKUP(BJ1,'User Assumptions'!$N$6:$O$10,2,FALSE))*BJ40,0)</f>
        <v>0</v>
      </c>
      <c r="BK41" s="12">
        <f>ROUNDUP((VLOOKUP(BK1,'User Assumptions'!$N$6:$O$10,2,FALSE))*BK40,0)</f>
        <v>0</v>
      </c>
    </row>
    <row r="42" spans="1:152" s="73" customFormat="1" x14ac:dyDescent="0.2">
      <c r="A42" s="69"/>
      <c r="B42" s="69"/>
      <c r="C42" s="70" t="s">
        <v>77</v>
      </c>
      <c r="D42" s="73">
        <f>ROUND((VLOOKUP(D1,'User Assumptions'!$N$12:$O$16,2,FALSE))*D40,0.5)</f>
        <v>0</v>
      </c>
      <c r="E42" s="73">
        <f>ROUND((VLOOKUP(E1,'User Assumptions'!$N$12:$O$16,2,FALSE))*E40,0.5)</f>
        <v>0</v>
      </c>
      <c r="F42" s="73">
        <f>ROUND((VLOOKUP(F1,'User Assumptions'!$N$12:$O$16,2,FALSE))*F40,0.5)</f>
        <v>0</v>
      </c>
      <c r="G42" s="73">
        <f>ROUND((VLOOKUP(G1,'User Assumptions'!$N$12:$O$16,2,FALSE))*G40,0.5)</f>
        <v>0</v>
      </c>
      <c r="H42" s="73">
        <f>ROUND((VLOOKUP(H1,'User Assumptions'!$N$12:$O$16,2,FALSE))*H40,0.5)</f>
        <v>0</v>
      </c>
      <c r="I42" s="73">
        <f>ROUND((VLOOKUP(I1,'User Assumptions'!$N$12:$O$16,2,FALSE))*I40,0.5)</f>
        <v>0</v>
      </c>
      <c r="J42" s="73">
        <f>ROUND((VLOOKUP(J1,'User Assumptions'!$N$12:$O$16,2,FALSE))*J40,0.5)</f>
        <v>0</v>
      </c>
      <c r="K42" s="73">
        <f>ROUND((VLOOKUP(K1,'User Assumptions'!$N$12:$O$16,2,FALSE))*K40,0.5)</f>
        <v>0</v>
      </c>
      <c r="L42" s="73">
        <f>ROUND((VLOOKUP(L1,'User Assumptions'!$N$12:$O$16,2,FALSE))*L40,0.5)</f>
        <v>0</v>
      </c>
      <c r="M42" s="73">
        <f>ROUND((VLOOKUP(M1,'User Assumptions'!$N$12:$O$16,2,FALSE))*M40,0.5)</f>
        <v>0</v>
      </c>
      <c r="N42" s="73">
        <f>ROUND((VLOOKUP(N1,'User Assumptions'!$N$12:$O$16,2,FALSE))*N40,0.5)</f>
        <v>0</v>
      </c>
      <c r="O42" s="73">
        <f>ROUND((VLOOKUP(O1,'User Assumptions'!$N$12:$O$16,2,FALSE))*O40,0.5)</f>
        <v>0</v>
      </c>
      <c r="P42" s="73">
        <f>ROUND((VLOOKUP(P1,'User Assumptions'!$N$12:$O$16,2,FALSE))*P40,0.5)</f>
        <v>0</v>
      </c>
      <c r="Q42" s="73">
        <f>ROUND((VLOOKUP(Q1,'User Assumptions'!$N$12:$O$16,2,FALSE))*Q40,0.5)</f>
        <v>0</v>
      </c>
      <c r="R42" s="73">
        <f>ROUND((VLOOKUP(R1,'User Assumptions'!$N$12:$O$16,2,FALSE))*R40,0.5)</f>
        <v>0</v>
      </c>
      <c r="S42" s="73">
        <f>ROUND((VLOOKUP(S1,'User Assumptions'!$N$12:$O$16,2,FALSE))*S40,0.5)</f>
        <v>0</v>
      </c>
      <c r="T42" s="73">
        <f>ROUND((VLOOKUP(T1,'User Assumptions'!$N$12:$O$16,2,FALSE))*T40,0.5)</f>
        <v>0</v>
      </c>
      <c r="U42" s="73">
        <f>ROUND((VLOOKUP(U1,'User Assumptions'!$N$12:$O$16,2,FALSE))*U40,0.5)</f>
        <v>0</v>
      </c>
      <c r="V42" s="73">
        <f>ROUND((VLOOKUP(V1,'User Assumptions'!$N$12:$O$16,2,FALSE))*V40,0.5)</f>
        <v>0</v>
      </c>
      <c r="W42" s="73">
        <f>ROUND((VLOOKUP(W1,'User Assumptions'!$N$12:$O$16,2,FALSE))*W40,0.5)</f>
        <v>0</v>
      </c>
      <c r="X42" s="73">
        <f>ROUND((VLOOKUP(X1,'User Assumptions'!$N$12:$O$16,2,FALSE))*X40,0.5)</f>
        <v>0</v>
      </c>
      <c r="Y42" s="73">
        <f>ROUND((VLOOKUP(Y1,'User Assumptions'!$N$12:$O$16,2,FALSE))*Y40,0.5)</f>
        <v>0</v>
      </c>
      <c r="Z42" s="73">
        <f>ROUND((VLOOKUP(Z1,'User Assumptions'!$N$12:$O$16,2,FALSE))*Z40,0.5)</f>
        <v>0</v>
      </c>
      <c r="AA42" s="73">
        <f>ROUND((VLOOKUP(AA1,'User Assumptions'!$N$12:$O$16,2,FALSE))*AA40,0.5)</f>
        <v>0</v>
      </c>
      <c r="AB42" s="73">
        <f>ROUND((VLOOKUP(AB1,'User Assumptions'!$N$12:$O$16,2,FALSE))*AB40,0.5)</f>
        <v>0</v>
      </c>
      <c r="AC42" s="73">
        <f>ROUND((VLOOKUP(AC1,'User Assumptions'!$N$12:$O$16,2,FALSE))*AC40,0.5)</f>
        <v>0</v>
      </c>
      <c r="AD42" s="73">
        <f>ROUND((VLOOKUP(AD1,'User Assumptions'!$N$12:$O$16,2,FALSE))*AD40,0.5)</f>
        <v>0</v>
      </c>
      <c r="AE42" s="73">
        <f>ROUND((VLOOKUP(AE1,'User Assumptions'!$N$12:$O$16,2,FALSE))*AE40,0.5)</f>
        <v>0</v>
      </c>
      <c r="AF42" s="73">
        <f>ROUND((VLOOKUP(AF1,'User Assumptions'!$N$12:$O$16,2,FALSE))*AF40,0.5)</f>
        <v>0</v>
      </c>
      <c r="AG42" s="73">
        <f>ROUND((VLOOKUP(AG1,'User Assumptions'!$N$12:$O$16,2,FALSE))*AG40,0.5)</f>
        <v>0</v>
      </c>
      <c r="AH42" s="73">
        <f>ROUND((VLOOKUP(AH1,'User Assumptions'!$N$12:$O$16,2,FALSE))*AH40,0.5)</f>
        <v>0</v>
      </c>
      <c r="AI42" s="73">
        <f>ROUND((VLOOKUP(AI1,'User Assumptions'!$N$12:$O$16,2,FALSE))*AI40,0.5)</f>
        <v>0</v>
      </c>
      <c r="AJ42" s="73">
        <f>ROUND((VLOOKUP(AJ1,'User Assumptions'!$N$12:$O$16,2,FALSE))*AJ40,0.5)</f>
        <v>0</v>
      </c>
      <c r="AK42" s="73">
        <f>ROUND((VLOOKUP(AK1,'User Assumptions'!$N$12:$O$16,2,FALSE))*AK40,0.5)</f>
        <v>0</v>
      </c>
      <c r="AL42" s="73">
        <f>ROUND((VLOOKUP(AL1,'User Assumptions'!$N$12:$O$16,2,FALSE))*AL40,0.5)</f>
        <v>0</v>
      </c>
      <c r="AM42" s="73">
        <f>ROUND((VLOOKUP(AM1,'User Assumptions'!$N$12:$O$16,2,FALSE))*AM40,0.5)</f>
        <v>0</v>
      </c>
      <c r="AN42" s="73">
        <f>ROUND((VLOOKUP(AN1,'User Assumptions'!$N$12:$O$16,2,FALSE))*AN40,0.5)</f>
        <v>0</v>
      </c>
      <c r="AO42" s="73">
        <f>ROUND((VLOOKUP(AO1,'User Assumptions'!$N$12:$O$16,2,FALSE))*AO40,0.5)</f>
        <v>0</v>
      </c>
      <c r="AP42" s="73">
        <f>ROUND((VLOOKUP(AP1,'User Assumptions'!$N$12:$O$16,2,FALSE))*AP40,0.5)</f>
        <v>0</v>
      </c>
      <c r="AQ42" s="73">
        <f>ROUND((VLOOKUP(AQ1,'User Assumptions'!$N$12:$O$16,2,FALSE))*AQ40,0.5)</f>
        <v>0</v>
      </c>
      <c r="AR42" s="73">
        <f>ROUND((VLOOKUP(AR1,'User Assumptions'!$N$12:$O$16,2,FALSE))*AR40,0.5)</f>
        <v>0</v>
      </c>
      <c r="AS42" s="73">
        <f>ROUND((VLOOKUP(AS1,'User Assumptions'!$N$12:$O$16,2,FALSE))*AS40,0.5)</f>
        <v>0</v>
      </c>
      <c r="AT42" s="73">
        <f>ROUND((VLOOKUP(AT1,'User Assumptions'!$N$12:$O$16,2,FALSE))*AT40,0.5)</f>
        <v>0</v>
      </c>
      <c r="AU42" s="73">
        <f>ROUND((VLOOKUP(AU1,'User Assumptions'!$N$12:$O$16,2,FALSE))*AU40,0.5)</f>
        <v>0</v>
      </c>
      <c r="AV42" s="73">
        <f>ROUND((VLOOKUP(AV1,'User Assumptions'!$N$12:$O$16,2,FALSE))*AV40,0.5)</f>
        <v>0</v>
      </c>
      <c r="AW42" s="73">
        <f>ROUND((VLOOKUP(AW1,'User Assumptions'!$N$12:$O$16,2,FALSE))*AW40,0.5)</f>
        <v>0</v>
      </c>
      <c r="AX42" s="73">
        <f>ROUND((VLOOKUP(AX1,'User Assumptions'!$N$12:$O$16,2,FALSE))*AX40,0.5)</f>
        <v>0</v>
      </c>
      <c r="AY42" s="73">
        <f>ROUND((VLOOKUP(AY1,'User Assumptions'!$N$12:$O$16,2,FALSE))*AY40,0.5)</f>
        <v>0</v>
      </c>
      <c r="AZ42" s="73">
        <f>ROUND((VLOOKUP(AZ1,'User Assumptions'!$N$12:$O$16,2,FALSE))*AZ40,0.5)</f>
        <v>0</v>
      </c>
      <c r="BA42" s="73">
        <f>ROUND((VLOOKUP(BA1,'User Assumptions'!$N$12:$O$16,2,FALSE))*BA40,0.5)</f>
        <v>0</v>
      </c>
      <c r="BB42" s="73">
        <f>ROUND((VLOOKUP(BB1,'User Assumptions'!$N$12:$O$16,2,FALSE))*BB40,0.5)</f>
        <v>0</v>
      </c>
      <c r="BC42" s="73">
        <f>ROUND((VLOOKUP(BC1,'User Assumptions'!$N$12:$O$16,2,FALSE))*BC40,0.5)</f>
        <v>0</v>
      </c>
      <c r="BD42" s="73">
        <f>ROUND((VLOOKUP(BD1,'User Assumptions'!$N$12:$O$16,2,FALSE))*BD40,0.5)</f>
        <v>0</v>
      </c>
      <c r="BE42" s="73">
        <f>ROUND((VLOOKUP(BE1,'User Assumptions'!$N$12:$O$16,2,FALSE))*BE40,0.5)</f>
        <v>0</v>
      </c>
      <c r="BF42" s="73">
        <f>ROUND((VLOOKUP(BF1,'User Assumptions'!$N$12:$O$16,2,FALSE))*BF40,0.5)</f>
        <v>0</v>
      </c>
      <c r="BG42" s="73">
        <f>ROUND((VLOOKUP(BG1,'User Assumptions'!$N$12:$O$16,2,FALSE))*BG40,0.5)</f>
        <v>0</v>
      </c>
      <c r="BH42" s="73">
        <f>ROUND((VLOOKUP(BH1,'User Assumptions'!$N$12:$O$16,2,FALSE))*BH40,0.5)</f>
        <v>0</v>
      </c>
      <c r="BI42" s="73">
        <f>ROUND((VLOOKUP(BI1,'User Assumptions'!$N$12:$O$16,2,FALSE))*BI40,0.5)</f>
        <v>0</v>
      </c>
      <c r="BJ42" s="73">
        <f>ROUND((VLOOKUP(BJ1,'User Assumptions'!$N$12:$O$16,2,FALSE))*BJ40,0.5)</f>
        <v>0</v>
      </c>
      <c r="BK42" s="147">
        <f>ROUND((VLOOKUP(BK1,'User Assumptions'!$N$12:$O$16,2,FALSE))*BK40,0.5)</f>
        <v>0</v>
      </c>
      <c r="BL42" s="69"/>
      <c r="BM42" s="69"/>
      <c r="BN42" s="69"/>
      <c r="BO42" s="69"/>
      <c r="BP42" s="69"/>
      <c r="BQ42" s="69"/>
      <c r="BR42" s="69"/>
      <c r="BS42" s="69"/>
      <c r="BT42" s="69"/>
      <c r="BU42" s="69"/>
      <c r="BV42" s="69"/>
      <c r="BW42" s="69"/>
      <c r="BX42" s="69"/>
      <c r="BY42" s="69"/>
      <c r="BZ42" s="69"/>
      <c r="CA42" s="69"/>
      <c r="CB42" s="69"/>
      <c r="CC42" s="69"/>
      <c r="CD42" s="69"/>
      <c r="CE42" s="69"/>
      <c r="CF42" s="69"/>
      <c r="CG42" s="69"/>
      <c r="CH42" s="69"/>
      <c r="CI42" s="69"/>
      <c r="CJ42" s="69"/>
      <c r="CK42" s="69"/>
      <c r="CL42" s="69"/>
      <c r="CM42" s="69"/>
      <c r="CN42" s="69"/>
      <c r="CO42" s="69"/>
      <c r="CP42" s="69"/>
      <c r="CQ42" s="69"/>
      <c r="CR42" s="69"/>
      <c r="CS42" s="69"/>
      <c r="CT42" s="69"/>
      <c r="CU42" s="69"/>
      <c r="CV42" s="69"/>
      <c r="CW42" s="69"/>
      <c r="CX42" s="69"/>
      <c r="CY42" s="69"/>
      <c r="CZ42" s="69"/>
      <c r="DA42" s="69"/>
      <c r="DB42" s="69"/>
      <c r="DC42" s="69"/>
      <c r="DD42" s="69"/>
      <c r="DE42" s="69"/>
      <c r="DF42" s="69"/>
      <c r="DG42" s="69"/>
      <c r="DH42" s="69"/>
      <c r="DI42" s="69"/>
      <c r="DJ42" s="69"/>
      <c r="DK42" s="69"/>
      <c r="DL42" s="69"/>
      <c r="DM42" s="69"/>
      <c r="DN42" s="69"/>
      <c r="DO42" s="69"/>
      <c r="DP42" s="69"/>
      <c r="DQ42" s="69"/>
      <c r="DR42" s="69"/>
      <c r="DS42" s="69"/>
      <c r="DT42" s="69"/>
      <c r="DU42" s="69"/>
      <c r="DV42" s="69"/>
      <c r="DW42" s="69"/>
      <c r="DX42" s="69"/>
      <c r="DY42" s="69"/>
      <c r="DZ42" s="69"/>
      <c r="EA42" s="69"/>
      <c r="EB42" s="69"/>
      <c r="EC42" s="69"/>
      <c r="ED42" s="69"/>
      <c r="EE42" s="69"/>
      <c r="EF42" s="69"/>
      <c r="EG42" s="69"/>
      <c r="EH42" s="69"/>
      <c r="EI42" s="69"/>
      <c r="EJ42" s="69"/>
      <c r="EK42" s="69"/>
      <c r="EL42" s="69"/>
      <c r="EM42" s="69"/>
      <c r="EN42" s="69"/>
      <c r="EO42" s="69"/>
      <c r="EP42" s="69"/>
      <c r="EQ42" s="69"/>
      <c r="ER42" s="69"/>
      <c r="ES42" s="69"/>
      <c r="ET42" s="69"/>
      <c r="EU42" s="69"/>
      <c r="EV42" s="69"/>
    </row>
    <row r="43" spans="1:152" x14ac:dyDescent="0.2">
      <c r="A43" s="11"/>
      <c r="C43" s="74" t="s">
        <v>2</v>
      </c>
      <c r="D43" s="75">
        <f>D40+D41-D42</f>
        <v>0</v>
      </c>
      <c r="E43" s="75">
        <f>E40+E41-E42</f>
        <v>0</v>
      </c>
      <c r="F43" s="75">
        <f t="shared" ref="F43:BK43" si="10">F40+F41-F42</f>
        <v>0</v>
      </c>
      <c r="G43" s="75">
        <f t="shared" si="10"/>
        <v>0</v>
      </c>
      <c r="H43" s="75">
        <f t="shared" si="10"/>
        <v>0</v>
      </c>
      <c r="I43" s="75">
        <f t="shared" si="10"/>
        <v>0</v>
      </c>
      <c r="J43" s="75">
        <f t="shared" si="10"/>
        <v>0</v>
      </c>
      <c r="K43" s="75">
        <f t="shared" si="10"/>
        <v>0</v>
      </c>
      <c r="L43" s="75">
        <f t="shared" si="10"/>
        <v>0</v>
      </c>
      <c r="M43" s="75">
        <f t="shared" si="10"/>
        <v>0</v>
      </c>
      <c r="N43" s="75">
        <f t="shared" si="10"/>
        <v>0</v>
      </c>
      <c r="O43" s="75">
        <f t="shared" si="10"/>
        <v>0</v>
      </c>
      <c r="P43" s="75">
        <f t="shared" si="10"/>
        <v>0</v>
      </c>
      <c r="Q43" s="75">
        <f t="shared" si="10"/>
        <v>0</v>
      </c>
      <c r="R43" s="75">
        <f t="shared" si="10"/>
        <v>0</v>
      </c>
      <c r="S43" s="75">
        <f t="shared" si="10"/>
        <v>0</v>
      </c>
      <c r="T43" s="75">
        <f t="shared" si="10"/>
        <v>0</v>
      </c>
      <c r="U43" s="75">
        <f t="shared" si="10"/>
        <v>0</v>
      </c>
      <c r="V43" s="75">
        <f t="shared" si="10"/>
        <v>0</v>
      </c>
      <c r="W43" s="75">
        <f t="shared" si="10"/>
        <v>0</v>
      </c>
      <c r="X43" s="75">
        <f t="shared" si="10"/>
        <v>0</v>
      </c>
      <c r="Y43" s="75">
        <f t="shared" si="10"/>
        <v>0</v>
      </c>
      <c r="Z43" s="75">
        <f t="shared" si="10"/>
        <v>0</v>
      </c>
      <c r="AA43" s="75">
        <f t="shared" si="10"/>
        <v>0</v>
      </c>
      <c r="AB43" s="75">
        <f t="shared" si="10"/>
        <v>0</v>
      </c>
      <c r="AC43" s="75">
        <f t="shared" si="10"/>
        <v>0</v>
      </c>
      <c r="AD43" s="75">
        <f t="shared" si="10"/>
        <v>0</v>
      </c>
      <c r="AE43" s="75">
        <f t="shared" si="10"/>
        <v>0</v>
      </c>
      <c r="AF43" s="75">
        <f t="shared" si="10"/>
        <v>0</v>
      </c>
      <c r="AG43" s="75">
        <f t="shared" si="10"/>
        <v>0</v>
      </c>
      <c r="AH43" s="75">
        <f t="shared" si="10"/>
        <v>0</v>
      </c>
      <c r="AI43" s="75">
        <f t="shared" si="10"/>
        <v>0</v>
      </c>
      <c r="AJ43" s="75">
        <f t="shared" si="10"/>
        <v>0</v>
      </c>
      <c r="AK43" s="75">
        <f t="shared" si="10"/>
        <v>0</v>
      </c>
      <c r="AL43" s="75">
        <f t="shared" si="10"/>
        <v>0</v>
      </c>
      <c r="AM43" s="75">
        <f t="shared" si="10"/>
        <v>0</v>
      </c>
      <c r="AN43" s="75">
        <f t="shared" si="10"/>
        <v>0</v>
      </c>
      <c r="AO43" s="75">
        <f t="shared" si="10"/>
        <v>0</v>
      </c>
      <c r="AP43" s="75">
        <f t="shared" si="10"/>
        <v>0</v>
      </c>
      <c r="AQ43" s="75">
        <f t="shared" si="10"/>
        <v>0</v>
      </c>
      <c r="AR43" s="75">
        <f t="shared" si="10"/>
        <v>0</v>
      </c>
      <c r="AS43" s="75">
        <f t="shared" si="10"/>
        <v>0</v>
      </c>
      <c r="AT43" s="75">
        <f t="shared" si="10"/>
        <v>0</v>
      </c>
      <c r="AU43" s="75">
        <f t="shared" si="10"/>
        <v>0</v>
      </c>
      <c r="AV43" s="75">
        <f t="shared" si="10"/>
        <v>0</v>
      </c>
      <c r="AW43" s="75">
        <f t="shared" si="10"/>
        <v>0</v>
      </c>
      <c r="AX43" s="75">
        <f t="shared" si="10"/>
        <v>0</v>
      </c>
      <c r="AY43" s="75">
        <f t="shared" si="10"/>
        <v>0</v>
      </c>
      <c r="AZ43" s="75">
        <f t="shared" si="10"/>
        <v>0</v>
      </c>
      <c r="BA43" s="75">
        <f t="shared" si="10"/>
        <v>0</v>
      </c>
      <c r="BB43" s="75">
        <f t="shared" si="10"/>
        <v>0</v>
      </c>
      <c r="BC43" s="75">
        <f t="shared" si="10"/>
        <v>0</v>
      </c>
      <c r="BD43" s="75">
        <f t="shared" si="10"/>
        <v>0</v>
      </c>
      <c r="BE43" s="75">
        <f t="shared" si="10"/>
        <v>0</v>
      </c>
      <c r="BF43" s="75">
        <f t="shared" si="10"/>
        <v>0</v>
      </c>
      <c r="BG43" s="75">
        <f t="shared" si="10"/>
        <v>0</v>
      </c>
      <c r="BH43" s="75">
        <f t="shared" si="10"/>
        <v>0</v>
      </c>
      <c r="BI43" s="75">
        <f t="shared" si="10"/>
        <v>0</v>
      </c>
      <c r="BJ43" s="75">
        <f t="shared" si="10"/>
        <v>0</v>
      </c>
      <c r="BK43" s="76">
        <f t="shared" si="10"/>
        <v>0</v>
      </c>
    </row>
    <row r="44" spans="1:152" s="11" customFormat="1" x14ac:dyDescent="0.2"/>
    <row r="45" spans="1:152" x14ac:dyDescent="0.2">
      <c r="A45" s="11"/>
      <c r="C45" s="149" t="s">
        <v>65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6"/>
      <c r="BG45" s="96"/>
      <c r="BH45" s="96"/>
      <c r="BI45" s="96"/>
      <c r="BJ45" s="96"/>
      <c r="BK45" s="97"/>
    </row>
    <row r="46" spans="1:152" x14ac:dyDescent="0.2">
      <c r="A46" s="11"/>
      <c r="C46" s="139" t="s">
        <v>9</v>
      </c>
      <c r="D46" s="84">
        <f>(VLOOKUP(D1,'User Assumptions'!$N$19:$O$23,2,FALSE))*D40</f>
        <v>0</v>
      </c>
      <c r="E46" s="84">
        <f>D49</f>
        <v>0</v>
      </c>
      <c r="F46" s="84">
        <f t="shared" ref="F46:BK46" si="11">E49</f>
        <v>0</v>
      </c>
      <c r="G46" s="84">
        <f t="shared" si="11"/>
        <v>0</v>
      </c>
      <c r="H46" s="84">
        <f t="shared" si="11"/>
        <v>0</v>
      </c>
      <c r="I46" s="84">
        <f t="shared" si="11"/>
        <v>0</v>
      </c>
      <c r="J46" s="84">
        <f t="shared" si="11"/>
        <v>0</v>
      </c>
      <c r="K46" s="84">
        <f t="shared" si="11"/>
        <v>0</v>
      </c>
      <c r="L46" s="84">
        <f t="shared" si="11"/>
        <v>0</v>
      </c>
      <c r="M46" s="84">
        <f t="shared" si="11"/>
        <v>0</v>
      </c>
      <c r="N46" s="84">
        <f t="shared" si="11"/>
        <v>0</v>
      </c>
      <c r="O46" s="84">
        <f t="shared" si="11"/>
        <v>0</v>
      </c>
      <c r="P46" s="84">
        <f>O49</f>
        <v>0</v>
      </c>
      <c r="Q46" s="84">
        <f t="shared" si="11"/>
        <v>0</v>
      </c>
      <c r="R46" s="84">
        <f t="shared" si="11"/>
        <v>0</v>
      </c>
      <c r="S46" s="84">
        <f t="shared" si="11"/>
        <v>0</v>
      </c>
      <c r="T46" s="84">
        <f t="shared" si="11"/>
        <v>0</v>
      </c>
      <c r="U46" s="84">
        <f t="shared" si="11"/>
        <v>0</v>
      </c>
      <c r="V46" s="84">
        <f t="shared" si="11"/>
        <v>0</v>
      </c>
      <c r="W46" s="84">
        <f t="shared" si="11"/>
        <v>0</v>
      </c>
      <c r="X46" s="84">
        <f t="shared" si="11"/>
        <v>0</v>
      </c>
      <c r="Y46" s="84">
        <f t="shared" si="11"/>
        <v>0</v>
      </c>
      <c r="Z46" s="84">
        <f t="shared" si="11"/>
        <v>0</v>
      </c>
      <c r="AA46" s="84">
        <f t="shared" si="11"/>
        <v>0</v>
      </c>
      <c r="AB46" s="84">
        <f t="shared" si="11"/>
        <v>0</v>
      </c>
      <c r="AC46" s="84">
        <f t="shared" si="11"/>
        <v>0</v>
      </c>
      <c r="AD46" s="84">
        <f t="shared" si="11"/>
        <v>0</v>
      </c>
      <c r="AE46" s="84">
        <f t="shared" si="11"/>
        <v>0</v>
      </c>
      <c r="AF46" s="84">
        <f t="shared" si="11"/>
        <v>0</v>
      </c>
      <c r="AG46" s="84">
        <f t="shared" si="11"/>
        <v>0</v>
      </c>
      <c r="AH46" s="84">
        <f t="shared" si="11"/>
        <v>0</v>
      </c>
      <c r="AI46" s="84">
        <f t="shared" si="11"/>
        <v>0</v>
      </c>
      <c r="AJ46" s="84">
        <f t="shared" si="11"/>
        <v>0</v>
      </c>
      <c r="AK46" s="84">
        <f t="shared" si="11"/>
        <v>0</v>
      </c>
      <c r="AL46" s="84">
        <f t="shared" si="11"/>
        <v>0</v>
      </c>
      <c r="AM46" s="84">
        <f t="shared" si="11"/>
        <v>0</v>
      </c>
      <c r="AN46" s="84">
        <f t="shared" si="11"/>
        <v>0</v>
      </c>
      <c r="AO46" s="84">
        <f t="shared" si="11"/>
        <v>0</v>
      </c>
      <c r="AP46" s="84">
        <f t="shared" si="11"/>
        <v>0</v>
      </c>
      <c r="AQ46" s="84">
        <f t="shared" si="11"/>
        <v>0</v>
      </c>
      <c r="AR46" s="84">
        <f t="shared" si="11"/>
        <v>0</v>
      </c>
      <c r="AS46" s="84">
        <f t="shared" si="11"/>
        <v>0</v>
      </c>
      <c r="AT46" s="84">
        <f t="shared" si="11"/>
        <v>0</v>
      </c>
      <c r="AU46" s="84">
        <f t="shared" si="11"/>
        <v>0</v>
      </c>
      <c r="AV46" s="84">
        <f t="shared" si="11"/>
        <v>0</v>
      </c>
      <c r="AW46" s="84">
        <f t="shared" si="11"/>
        <v>0</v>
      </c>
      <c r="AX46" s="84">
        <f t="shared" si="11"/>
        <v>0</v>
      </c>
      <c r="AY46" s="84">
        <f t="shared" si="11"/>
        <v>0</v>
      </c>
      <c r="AZ46" s="84">
        <f t="shared" si="11"/>
        <v>0</v>
      </c>
      <c r="BA46" s="84">
        <f t="shared" si="11"/>
        <v>0</v>
      </c>
      <c r="BB46" s="84">
        <f t="shared" si="11"/>
        <v>0</v>
      </c>
      <c r="BC46" s="84">
        <f t="shared" si="11"/>
        <v>0</v>
      </c>
      <c r="BD46" s="84">
        <f t="shared" si="11"/>
        <v>0</v>
      </c>
      <c r="BE46" s="84">
        <f t="shared" si="11"/>
        <v>0</v>
      </c>
      <c r="BF46" s="84">
        <f t="shared" si="11"/>
        <v>0</v>
      </c>
      <c r="BG46" s="84">
        <f t="shared" si="11"/>
        <v>0</v>
      </c>
      <c r="BH46" s="84">
        <f t="shared" si="11"/>
        <v>0</v>
      </c>
      <c r="BI46" s="84">
        <f t="shared" si="11"/>
        <v>0</v>
      </c>
      <c r="BJ46" s="84">
        <f t="shared" si="11"/>
        <v>0</v>
      </c>
      <c r="BK46" s="85">
        <f t="shared" si="11"/>
        <v>0</v>
      </c>
    </row>
    <row r="47" spans="1:152" x14ac:dyDescent="0.2">
      <c r="A47" s="11"/>
      <c r="C47" s="126" t="s">
        <v>10</v>
      </c>
      <c r="D47" s="84">
        <f>(VLOOKUP(D1,'User Assumptions'!$N$19:$O$23,2,FALSE))*D41</f>
        <v>0</v>
      </c>
      <c r="E47" s="84">
        <f>(VLOOKUP(E1,'User Assumptions'!$N$19:$O$23,2,FALSE))*E41</f>
        <v>0</v>
      </c>
      <c r="F47" s="84">
        <f>(VLOOKUP(F1,'User Assumptions'!$N$19:$O$23,2,FALSE))*F41</f>
        <v>0</v>
      </c>
      <c r="G47" s="84">
        <f>(VLOOKUP(G1,'User Assumptions'!$N$19:$O$23,2,FALSE))*G41</f>
        <v>0</v>
      </c>
      <c r="H47" s="84">
        <f>(VLOOKUP(H1,'User Assumptions'!$N$19:$O$23,2,FALSE))*H41</f>
        <v>0</v>
      </c>
      <c r="I47" s="84">
        <f>(VLOOKUP(I1,'User Assumptions'!$N$19:$O$23,2,FALSE))*I41</f>
        <v>0</v>
      </c>
      <c r="J47" s="84">
        <f>(VLOOKUP(J1,'User Assumptions'!$N$19:$O$23,2,FALSE))*J41</f>
        <v>0</v>
      </c>
      <c r="K47" s="84">
        <f>(VLOOKUP(K1,'User Assumptions'!$N$19:$O$23,2,FALSE))*K41</f>
        <v>0</v>
      </c>
      <c r="L47" s="84">
        <f>(VLOOKUP(L1,'User Assumptions'!$N$19:$O$23,2,FALSE))*L41</f>
        <v>0</v>
      </c>
      <c r="M47" s="84">
        <f>(VLOOKUP(M1,'User Assumptions'!$N$19:$O$23,2,FALSE))*M41</f>
        <v>0</v>
      </c>
      <c r="N47" s="84">
        <f>(VLOOKUP(N1,'User Assumptions'!$N$19:$O$23,2,FALSE))*N41</f>
        <v>0</v>
      </c>
      <c r="O47" s="84">
        <f>(VLOOKUP(O1,'User Assumptions'!$N$19:$O$23,2,FALSE))*O41</f>
        <v>0</v>
      </c>
      <c r="P47" s="84">
        <f>(VLOOKUP(P1,'User Assumptions'!$N$19:$O$23,2,FALSE))*P41</f>
        <v>0</v>
      </c>
      <c r="Q47" s="84">
        <f>(VLOOKUP(Q1,'User Assumptions'!$N$19:$O$23,2,FALSE))*Q41</f>
        <v>0</v>
      </c>
      <c r="R47" s="84">
        <f>(VLOOKUP(R1,'User Assumptions'!$N$19:$O$23,2,FALSE))*R41</f>
        <v>0</v>
      </c>
      <c r="S47" s="84">
        <f>(VLOOKUP(S1,'User Assumptions'!$N$19:$O$23,2,FALSE))*S41</f>
        <v>0</v>
      </c>
      <c r="T47" s="84">
        <f>(VLOOKUP(T1,'User Assumptions'!$N$19:$O$23,2,FALSE))*T41</f>
        <v>0</v>
      </c>
      <c r="U47" s="84">
        <f>(VLOOKUP(U1,'User Assumptions'!$N$19:$O$23,2,FALSE))*U41</f>
        <v>0</v>
      </c>
      <c r="V47" s="84">
        <f>(VLOOKUP(V1,'User Assumptions'!$N$19:$O$23,2,FALSE))*V41</f>
        <v>0</v>
      </c>
      <c r="W47" s="84">
        <f>(VLOOKUP(W1,'User Assumptions'!$N$19:$O$23,2,FALSE))*W41</f>
        <v>0</v>
      </c>
      <c r="X47" s="84">
        <f>(VLOOKUP(X1,'User Assumptions'!$N$19:$O$23,2,FALSE))*X41</f>
        <v>0</v>
      </c>
      <c r="Y47" s="84">
        <f>(VLOOKUP(Y1,'User Assumptions'!$N$19:$O$23,2,FALSE))*Y41</f>
        <v>0</v>
      </c>
      <c r="Z47" s="84">
        <f>(VLOOKUP(Z1,'User Assumptions'!$N$19:$O$23,2,FALSE))*Z41</f>
        <v>0</v>
      </c>
      <c r="AA47" s="84">
        <f>(VLOOKUP(AA1,'User Assumptions'!$N$19:$O$23,2,FALSE))*AA41</f>
        <v>0</v>
      </c>
      <c r="AB47" s="84">
        <f>(VLOOKUP(AB1,'User Assumptions'!$N$19:$O$23,2,FALSE))*AB41</f>
        <v>0</v>
      </c>
      <c r="AC47" s="84">
        <f>(VLOOKUP(AC1,'User Assumptions'!$N$19:$O$23,2,FALSE))*AC41</f>
        <v>0</v>
      </c>
      <c r="AD47" s="84">
        <f>(VLOOKUP(AD1,'User Assumptions'!$N$19:$O$23,2,FALSE))*AD41</f>
        <v>0</v>
      </c>
      <c r="AE47" s="84">
        <f>(VLOOKUP(AE1,'User Assumptions'!$N$19:$O$23,2,FALSE))*AE41</f>
        <v>0</v>
      </c>
      <c r="AF47" s="84">
        <f>(VLOOKUP(AF1,'User Assumptions'!$N$19:$O$23,2,FALSE))*AF41</f>
        <v>0</v>
      </c>
      <c r="AG47" s="84">
        <f>(VLOOKUP(AG1,'User Assumptions'!$N$19:$O$23,2,FALSE))*AG41</f>
        <v>0</v>
      </c>
      <c r="AH47" s="84">
        <f>(VLOOKUP(AH1,'User Assumptions'!$N$19:$O$23,2,FALSE))*AH41</f>
        <v>0</v>
      </c>
      <c r="AI47" s="84">
        <f>(VLOOKUP(AI1,'User Assumptions'!$N$19:$O$23,2,FALSE))*AI41</f>
        <v>0</v>
      </c>
      <c r="AJ47" s="84">
        <f>(VLOOKUP(AJ1,'User Assumptions'!$N$19:$O$23,2,FALSE))*AJ41</f>
        <v>0</v>
      </c>
      <c r="AK47" s="84">
        <f>(VLOOKUP(AK1,'User Assumptions'!$N$19:$O$23,2,FALSE))*AK41</f>
        <v>0</v>
      </c>
      <c r="AL47" s="84">
        <f>(VLOOKUP(AL1,'User Assumptions'!$N$19:$O$23,2,FALSE))*AL41</f>
        <v>0</v>
      </c>
      <c r="AM47" s="84">
        <f>(VLOOKUP(AM1,'User Assumptions'!$N$19:$O$23,2,FALSE))*AM41</f>
        <v>0</v>
      </c>
      <c r="AN47" s="84">
        <f>(VLOOKUP(AN1,'User Assumptions'!$N$19:$O$23,2,FALSE))*AN41</f>
        <v>0</v>
      </c>
      <c r="AO47" s="84">
        <f>(VLOOKUP(AO1,'User Assumptions'!$N$19:$O$23,2,FALSE))*AO41</f>
        <v>0</v>
      </c>
      <c r="AP47" s="84">
        <f>(VLOOKUP(AP1,'User Assumptions'!$N$19:$O$23,2,FALSE))*AP41</f>
        <v>0</v>
      </c>
      <c r="AQ47" s="84">
        <f>(VLOOKUP(AQ1,'User Assumptions'!$N$19:$O$23,2,FALSE))*AQ41</f>
        <v>0</v>
      </c>
      <c r="AR47" s="84">
        <f>(VLOOKUP(AR1,'User Assumptions'!$N$19:$O$23,2,FALSE))*AR41</f>
        <v>0</v>
      </c>
      <c r="AS47" s="84">
        <f>(VLOOKUP(AS1,'User Assumptions'!$N$19:$O$23,2,FALSE))*AS41</f>
        <v>0</v>
      </c>
      <c r="AT47" s="84">
        <f>(VLOOKUP(AT1,'User Assumptions'!$N$19:$O$23,2,FALSE))*AT41</f>
        <v>0</v>
      </c>
      <c r="AU47" s="84">
        <f>(VLOOKUP(AU1,'User Assumptions'!$N$19:$O$23,2,FALSE))*AU41</f>
        <v>0</v>
      </c>
      <c r="AV47" s="84">
        <f>(VLOOKUP(AV1,'User Assumptions'!$N$19:$O$23,2,FALSE))*AV41</f>
        <v>0</v>
      </c>
      <c r="AW47" s="84">
        <f>(VLOOKUP(AW1,'User Assumptions'!$N$19:$O$23,2,FALSE))*AW41</f>
        <v>0</v>
      </c>
      <c r="AX47" s="84">
        <f>(VLOOKUP(AX1,'User Assumptions'!$N$19:$O$23,2,FALSE))*AX41</f>
        <v>0</v>
      </c>
      <c r="AY47" s="84">
        <f>(VLOOKUP(AY1,'User Assumptions'!$N$19:$O$23,2,FALSE))*AY41</f>
        <v>0</v>
      </c>
      <c r="AZ47" s="84">
        <f>(VLOOKUP(AZ1,'User Assumptions'!$N$19:$O$23,2,FALSE))*AZ41</f>
        <v>0</v>
      </c>
      <c r="BA47" s="84">
        <f>(VLOOKUP(BA1,'User Assumptions'!$N$19:$O$23,2,FALSE))*BA41</f>
        <v>0</v>
      </c>
      <c r="BB47" s="84">
        <f>(VLOOKUP(BB1,'User Assumptions'!$N$19:$O$23,2,FALSE))*BB41</f>
        <v>0</v>
      </c>
      <c r="BC47" s="84">
        <f>(VLOOKUP(BC1,'User Assumptions'!$N$19:$O$23,2,FALSE))*BC41</f>
        <v>0</v>
      </c>
      <c r="BD47" s="84">
        <f>(VLOOKUP(BD1,'User Assumptions'!$N$19:$O$23,2,FALSE))*BD41</f>
        <v>0</v>
      </c>
      <c r="BE47" s="84">
        <f>(VLOOKUP(BE1,'User Assumptions'!$N$19:$O$23,2,FALSE))*BE41</f>
        <v>0</v>
      </c>
      <c r="BF47" s="84">
        <f>(VLOOKUP(BF1,'User Assumptions'!$N$19:$O$23,2,FALSE))*BF41</f>
        <v>0</v>
      </c>
      <c r="BG47" s="84">
        <f>(VLOOKUP(BG1,'User Assumptions'!$N$19:$O$23,2,FALSE))*BG41</f>
        <v>0</v>
      </c>
      <c r="BH47" s="84">
        <f>(VLOOKUP(BH1,'User Assumptions'!$N$19:$O$23,2,FALSE))*BH41</f>
        <v>0</v>
      </c>
      <c r="BI47" s="84">
        <f>(VLOOKUP(BI1,'User Assumptions'!$N$19:$O$23,2,FALSE))*BI41</f>
        <v>0</v>
      </c>
      <c r="BJ47" s="84">
        <f>(VLOOKUP(BJ1,'User Assumptions'!$N$19:$O$23,2,FALSE))*BJ41</f>
        <v>0</v>
      </c>
      <c r="BK47" s="85">
        <f>(VLOOKUP(BK1,'User Assumptions'!$N$19:$O$23,2,FALSE))*BK41</f>
        <v>0</v>
      </c>
    </row>
    <row r="48" spans="1:152" s="73" customFormat="1" x14ac:dyDescent="0.2">
      <c r="A48" s="69"/>
      <c r="B48" s="69"/>
      <c r="C48" s="70" t="s">
        <v>11</v>
      </c>
      <c r="D48" s="90">
        <f>(VLOOKUP(D1,'User Assumptions'!$N$19:$O$23,2,FALSE))*D42</f>
        <v>0</v>
      </c>
      <c r="E48" s="90">
        <f>(VLOOKUP(E1,'User Assumptions'!$N$19:$O$23,2,FALSE))*E42</f>
        <v>0</v>
      </c>
      <c r="F48" s="90">
        <f>(VLOOKUP(F1,'User Assumptions'!$N$19:$O$23,2,FALSE))*F42</f>
        <v>0</v>
      </c>
      <c r="G48" s="90">
        <f>(VLOOKUP(G1,'User Assumptions'!$N$19:$O$23,2,FALSE))*G42</f>
        <v>0</v>
      </c>
      <c r="H48" s="90">
        <f>(VLOOKUP(H1,'User Assumptions'!$N$19:$O$23,2,FALSE))*H42</f>
        <v>0</v>
      </c>
      <c r="I48" s="90">
        <f>(VLOOKUP(I1,'User Assumptions'!$N$19:$O$23,2,FALSE))*I42</f>
        <v>0</v>
      </c>
      <c r="J48" s="90">
        <f>(VLOOKUP(J1,'User Assumptions'!$N$19:$O$23,2,FALSE))*J42</f>
        <v>0</v>
      </c>
      <c r="K48" s="90">
        <f>(VLOOKUP(K1,'User Assumptions'!$N$19:$O$23,2,FALSE))*K42</f>
        <v>0</v>
      </c>
      <c r="L48" s="90">
        <f>(VLOOKUP(L1,'User Assumptions'!$N$19:$O$23,2,FALSE))*L42</f>
        <v>0</v>
      </c>
      <c r="M48" s="90">
        <f>(VLOOKUP(M1,'User Assumptions'!$N$19:$O$23,2,FALSE))*M42</f>
        <v>0</v>
      </c>
      <c r="N48" s="90">
        <f>(VLOOKUP(N1,'User Assumptions'!$N$19:$O$23,2,FALSE))*N42</f>
        <v>0</v>
      </c>
      <c r="O48" s="90">
        <f>(VLOOKUP(O1,'User Assumptions'!$N$19:$O$23,2,FALSE))*O42</f>
        <v>0</v>
      </c>
      <c r="P48" s="90">
        <f>(VLOOKUP(P1,'User Assumptions'!$N$19:$O$23,2,FALSE))*P42</f>
        <v>0</v>
      </c>
      <c r="Q48" s="90">
        <f>(VLOOKUP(Q1,'User Assumptions'!$N$19:$O$23,2,FALSE))*Q42</f>
        <v>0</v>
      </c>
      <c r="R48" s="90">
        <f>(VLOOKUP(R1,'User Assumptions'!$N$19:$O$23,2,FALSE))*R42</f>
        <v>0</v>
      </c>
      <c r="S48" s="90">
        <f>(VLOOKUP(S1,'User Assumptions'!$N$19:$O$23,2,FALSE))*S42</f>
        <v>0</v>
      </c>
      <c r="T48" s="90">
        <f>(VLOOKUP(T1,'User Assumptions'!$N$19:$O$23,2,FALSE))*T42</f>
        <v>0</v>
      </c>
      <c r="U48" s="90">
        <f>(VLOOKUP(U1,'User Assumptions'!$N$19:$O$23,2,FALSE))*U42</f>
        <v>0</v>
      </c>
      <c r="V48" s="90">
        <f>(VLOOKUP(V1,'User Assumptions'!$N$19:$O$23,2,FALSE))*V42</f>
        <v>0</v>
      </c>
      <c r="W48" s="90">
        <f>(VLOOKUP(W1,'User Assumptions'!$N$19:$O$23,2,FALSE))*W42</f>
        <v>0</v>
      </c>
      <c r="X48" s="90">
        <f>(VLOOKUP(X1,'User Assumptions'!$N$19:$O$23,2,FALSE))*X42</f>
        <v>0</v>
      </c>
      <c r="Y48" s="90">
        <f>(VLOOKUP(Y1,'User Assumptions'!$N$19:$O$23,2,FALSE))*Y42</f>
        <v>0</v>
      </c>
      <c r="Z48" s="90">
        <f>(VLOOKUP(Z1,'User Assumptions'!$N$19:$O$23,2,FALSE))*Z42</f>
        <v>0</v>
      </c>
      <c r="AA48" s="90">
        <f>(VLOOKUP(AA1,'User Assumptions'!$N$19:$O$23,2,FALSE))*AA42</f>
        <v>0</v>
      </c>
      <c r="AB48" s="90">
        <f>(VLOOKUP(AB1,'User Assumptions'!$N$19:$O$23,2,FALSE))*AB42</f>
        <v>0</v>
      </c>
      <c r="AC48" s="90">
        <f>(VLOOKUP(AC1,'User Assumptions'!$N$19:$O$23,2,FALSE))*AC42</f>
        <v>0</v>
      </c>
      <c r="AD48" s="90">
        <f>(VLOOKUP(AD1,'User Assumptions'!$N$19:$O$23,2,FALSE))*AD42</f>
        <v>0</v>
      </c>
      <c r="AE48" s="90">
        <f>(VLOOKUP(AE1,'User Assumptions'!$N$19:$O$23,2,FALSE))*AE42</f>
        <v>0</v>
      </c>
      <c r="AF48" s="90">
        <f>(VLOOKUP(AF1,'User Assumptions'!$N$19:$O$23,2,FALSE))*AF42</f>
        <v>0</v>
      </c>
      <c r="AG48" s="90">
        <f>(VLOOKUP(AG1,'User Assumptions'!$N$19:$O$23,2,FALSE))*AG42</f>
        <v>0</v>
      </c>
      <c r="AH48" s="90">
        <f>(VLOOKUP(AH1,'User Assumptions'!$N$19:$O$23,2,FALSE))*AH42</f>
        <v>0</v>
      </c>
      <c r="AI48" s="90">
        <f>(VLOOKUP(AI1,'User Assumptions'!$N$19:$O$23,2,FALSE))*AI42</f>
        <v>0</v>
      </c>
      <c r="AJ48" s="90">
        <f>(VLOOKUP(AJ1,'User Assumptions'!$N$19:$O$23,2,FALSE))*AJ42</f>
        <v>0</v>
      </c>
      <c r="AK48" s="90">
        <f>(VLOOKUP(AK1,'User Assumptions'!$N$19:$O$23,2,FALSE))*AK42</f>
        <v>0</v>
      </c>
      <c r="AL48" s="90">
        <f>(VLOOKUP(AL1,'User Assumptions'!$N$19:$O$23,2,FALSE))*AL42</f>
        <v>0</v>
      </c>
      <c r="AM48" s="90">
        <f>(VLOOKUP(AM1,'User Assumptions'!$N$19:$O$23,2,FALSE))*AM42</f>
        <v>0</v>
      </c>
      <c r="AN48" s="90">
        <f>(VLOOKUP(AN1,'User Assumptions'!$N$19:$O$23,2,FALSE))*AN42</f>
        <v>0</v>
      </c>
      <c r="AO48" s="90">
        <f>(VLOOKUP(AO1,'User Assumptions'!$N$19:$O$23,2,FALSE))*AO42</f>
        <v>0</v>
      </c>
      <c r="AP48" s="90">
        <f>(VLOOKUP(AP1,'User Assumptions'!$N$19:$O$23,2,FALSE))*AP42</f>
        <v>0</v>
      </c>
      <c r="AQ48" s="90">
        <f>(VLOOKUP(AQ1,'User Assumptions'!$N$19:$O$23,2,FALSE))*AQ42</f>
        <v>0</v>
      </c>
      <c r="AR48" s="90">
        <f>(VLOOKUP(AR1,'User Assumptions'!$N$19:$O$23,2,FALSE))*AR42</f>
        <v>0</v>
      </c>
      <c r="AS48" s="90">
        <f>(VLOOKUP(AS1,'User Assumptions'!$N$19:$O$23,2,FALSE))*AS42</f>
        <v>0</v>
      </c>
      <c r="AT48" s="90">
        <f>(VLOOKUP(AT1,'User Assumptions'!$N$19:$O$23,2,FALSE))*AT42</f>
        <v>0</v>
      </c>
      <c r="AU48" s="90">
        <f>(VLOOKUP(AU1,'User Assumptions'!$N$19:$O$23,2,FALSE))*AU42</f>
        <v>0</v>
      </c>
      <c r="AV48" s="90">
        <f>(VLOOKUP(AV1,'User Assumptions'!$N$19:$O$23,2,FALSE))*AV42</f>
        <v>0</v>
      </c>
      <c r="AW48" s="90">
        <f>(VLOOKUP(AW1,'User Assumptions'!$N$19:$O$23,2,FALSE))*AW42</f>
        <v>0</v>
      </c>
      <c r="AX48" s="90">
        <f>(VLOOKUP(AX1,'User Assumptions'!$N$19:$O$23,2,FALSE))*AX42</f>
        <v>0</v>
      </c>
      <c r="AY48" s="90">
        <f>(VLOOKUP(AY1,'User Assumptions'!$N$19:$O$23,2,FALSE))*AY42</f>
        <v>0</v>
      </c>
      <c r="AZ48" s="90">
        <f>(VLOOKUP(AZ1,'User Assumptions'!$N$19:$O$23,2,FALSE))*AZ42</f>
        <v>0</v>
      </c>
      <c r="BA48" s="90">
        <f>(VLOOKUP(BA1,'User Assumptions'!$N$19:$O$23,2,FALSE))*BA42</f>
        <v>0</v>
      </c>
      <c r="BB48" s="90">
        <f>(VLOOKUP(BB1,'User Assumptions'!$N$19:$O$23,2,FALSE))*BB42</f>
        <v>0</v>
      </c>
      <c r="BC48" s="90">
        <f>(VLOOKUP(BC1,'User Assumptions'!$N$19:$O$23,2,FALSE))*BC42</f>
        <v>0</v>
      </c>
      <c r="BD48" s="90">
        <f>(VLOOKUP(BD1,'User Assumptions'!$N$19:$O$23,2,FALSE))*BD42</f>
        <v>0</v>
      </c>
      <c r="BE48" s="90">
        <f>(VLOOKUP(BE1,'User Assumptions'!$N$19:$O$23,2,FALSE))*BE42</f>
        <v>0</v>
      </c>
      <c r="BF48" s="90">
        <f>(VLOOKUP(BF1,'User Assumptions'!$N$19:$O$23,2,FALSE))*BF42</f>
        <v>0</v>
      </c>
      <c r="BG48" s="90">
        <f>(VLOOKUP(BG1,'User Assumptions'!$N$19:$O$23,2,FALSE))*BG42</f>
        <v>0</v>
      </c>
      <c r="BH48" s="90">
        <f>(VLOOKUP(BH1,'User Assumptions'!$N$19:$O$23,2,FALSE))*BH42</f>
        <v>0</v>
      </c>
      <c r="BI48" s="90">
        <f>(VLOOKUP(BI1,'User Assumptions'!$N$19:$O$23,2,FALSE))*BI42</f>
        <v>0</v>
      </c>
      <c r="BJ48" s="90">
        <f>(VLOOKUP(BJ1,'User Assumptions'!$N$19:$O$23,2,FALSE))*BJ42</f>
        <v>0</v>
      </c>
      <c r="BK48" s="140">
        <f>(VLOOKUP(BK1,'User Assumptions'!$N$19:$O$23,2,FALSE))*BK42</f>
        <v>0</v>
      </c>
      <c r="BL48" s="69"/>
      <c r="BM48" s="69"/>
      <c r="BN48" s="69"/>
      <c r="BO48" s="69"/>
      <c r="BP48" s="69"/>
      <c r="BQ48" s="69"/>
      <c r="BR48" s="69"/>
      <c r="BS48" s="69"/>
      <c r="BT48" s="69"/>
      <c r="BU48" s="69"/>
      <c r="BV48" s="69"/>
      <c r="BW48" s="69"/>
      <c r="BX48" s="69"/>
      <c r="BY48" s="69"/>
      <c r="BZ48" s="69"/>
      <c r="CA48" s="69"/>
      <c r="CB48" s="69"/>
      <c r="CC48" s="69"/>
      <c r="CD48" s="69"/>
      <c r="CE48" s="69"/>
      <c r="CF48" s="69"/>
      <c r="CG48" s="69"/>
      <c r="CH48" s="69"/>
      <c r="CI48" s="69"/>
      <c r="CJ48" s="69"/>
      <c r="CK48" s="69"/>
      <c r="CL48" s="69"/>
      <c r="CM48" s="69"/>
      <c r="CN48" s="69"/>
      <c r="CO48" s="69"/>
      <c r="CP48" s="69"/>
      <c r="CQ48" s="69"/>
      <c r="CR48" s="69"/>
      <c r="CS48" s="69"/>
      <c r="CT48" s="69"/>
      <c r="CU48" s="69"/>
      <c r="CV48" s="69"/>
      <c r="CW48" s="69"/>
      <c r="CX48" s="69"/>
      <c r="CY48" s="69"/>
      <c r="CZ48" s="69"/>
      <c r="DA48" s="69"/>
      <c r="DB48" s="69"/>
      <c r="DC48" s="69"/>
      <c r="DD48" s="69"/>
      <c r="DE48" s="69"/>
      <c r="DF48" s="69"/>
      <c r="DG48" s="69"/>
      <c r="DH48" s="69"/>
      <c r="DI48" s="69"/>
      <c r="DJ48" s="69"/>
      <c r="DK48" s="69"/>
      <c r="DL48" s="69"/>
      <c r="DM48" s="69"/>
      <c r="DN48" s="69"/>
      <c r="DO48" s="69"/>
      <c r="DP48" s="69"/>
      <c r="DQ48" s="69"/>
      <c r="DR48" s="69"/>
      <c r="DS48" s="69"/>
      <c r="DT48" s="69"/>
      <c r="DU48" s="69"/>
      <c r="DV48" s="69"/>
      <c r="DW48" s="69"/>
      <c r="DX48" s="69"/>
      <c r="DY48" s="69"/>
      <c r="DZ48" s="69"/>
      <c r="EA48" s="69"/>
      <c r="EB48" s="69"/>
      <c r="EC48" s="69"/>
      <c r="ED48" s="69"/>
      <c r="EE48" s="69"/>
      <c r="EF48" s="69"/>
      <c r="EG48" s="69"/>
      <c r="EH48" s="69"/>
      <c r="EI48" s="69"/>
      <c r="EJ48" s="69"/>
      <c r="EK48" s="69"/>
      <c r="EL48" s="69"/>
      <c r="EM48" s="69"/>
      <c r="EN48" s="69"/>
      <c r="EO48" s="69"/>
      <c r="EP48" s="69"/>
      <c r="EQ48" s="69"/>
      <c r="ER48" s="69"/>
      <c r="ES48" s="69"/>
      <c r="ET48" s="69"/>
      <c r="EU48" s="69"/>
      <c r="EV48" s="69"/>
    </row>
    <row r="49" spans="1:152" x14ac:dyDescent="0.2">
      <c r="A49" s="11"/>
      <c r="C49" s="103" t="s">
        <v>12</v>
      </c>
      <c r="D49" s="92">
        <f t="shared" ref="D49:AI49" si="12">D46+D47-D48</f>
        <v>0</v>
      </c>
      <c r="E49" s="92">
        <f t="shared" si="12"/>
        <v>0</v>
      </c>
      <c r="F49" s="92">
        <f t="shared" si="12"/>
        <v>0</v>
      </c>
      <c r="G49" s="92">
        <f t="shared" si="12"/>
        <v>0</v>
      </c>
      <c r="H49" s="92">
        <f t="shared" si="12"/>
        <v>0</v>
      </c>
      <c r="I49" s="92">
        <f t="shared" si="12"/>
        <v>0</v>
      </c>
      <c r="J49" s="92">
        <f t="shared" si="12"/>
        <v>0</v>
      </c>
      <c r="K49" s="92">
        <f t="shared" si="12"/>
        <v>0</v>
      </c>
      <c r="L49" s="92">
        <f t="shared" si="12"/>
        <v>0</v>
      </c>
      <c r="M49" s="92">
        <f t="shared" si="12"/>
        <v>0</v>
      </c>
      <c r="N49" s="92">
        <f t="shared" si="12"/>
        <v>0</v>
      </c>
      <c r="O49" s="92">
        <f t="shared" si="12"/>
        <v>0</v>
      </c>
      <c r="P49" s="92">
        <f t="shared" si="12"/>
        <v>0</v>
      </c>
      <c r="Q49" s="92">
        <f t="shared" si="12"/>
        <v>0</v>
      </c>
      <c r="R49" s="92">
        <f t="shared" si="12"/>
        <v>0</v>
      </c>
      <c r="S49" s="92">
        <f t="shared" si="12"/>
        <v>0</v>
      </c>
      <c r="T49" s="92">
        <f t="shared" si="12"/>
        <v>0</v>
      </c>
      <c r="U49" s="92">
        <f t="shared" si="12"/>
        <v>0</v>
      </c>
      <c r="V49" s="92">
        <f t="shared" si="12"/>
        <v>0</v>
      </c>
      <c r="W49" s="92">
        <f t="shared" si="12"/>
        <v>0</v>
      </c>
      <c r="X49" s="92">
        <f t="shared" si="12"/>
        <v>0</v>
      </c>
      <c r="Y49" s="92">
        <f t="shared" si="12"/>
        <v>0</v>
      </c>
      <c r="Z49" s="92">
        <f t="shared" si="12"/>
        <v>0</v>
      </c>
      <c r="AA49" s="92">
        <f t="shared" si="12"/>
        <v>0</v>
      </c>
      <c r="AB49" s="92">
        <f t="shared" si="12"/>
        <v>0</v>
      </c>
      <c r="AC49" s="92">
        <f t="shared" si="12"/>
        <v>0</v>
      </c>
      <c r="AD49" s="92">
        <f t="shared" si="12"/>
        <v>0</v>
      </c>
      <c r="AE49" s="92">
        <f t="shared" si="12"/>
        <v>0</v>
      </c>
      <c r="AF49" s="92">
        <f t="shared" si="12"/>
        <v>0</v>
      </c>
      <c r="AG49" s="92">
        <f t="shared" si="12"/>
        <v>0</v>
      </c>
      <c r="AH49" s="92">
        <f t="shared" si="12"/>
        <v>0</v>
      </c>
      <c r="AI49" s="92">
        <f t="shared" si="12"/>
        <v>0</v>
      </c>
      <c r="AJ49" s="92">
        <f t="shared" ref="AJ49:BK49" si="13">AJ46+AJ47-AJ48</f>
        <v>0</v>
      </c>
      <c r="AK49" s="92">
        <f t="shared" si="13"/>
        <v>0</v>
      </c>
      <c r="AL49" s="92">
        <f t="shared" si="13"/>
        <v>0</v>
      </c>
      <c r="AM49" s="92">
        <f t="shared" si="13"/>
        <v>0</v>
      </c>
      <c r="AN49" s="92">
        <f t="shared" si="13"/>
        <v>0</v>
      </c>
      <c r="AO49" s="92">
        <f t="shared" si="13"/>
        <v>0</v>
      </c>
      <c r="AP49" s="92">
        <f t="shared" si="13"/>
        <v>0</v>
      </c>
      <c r="AQ49" s="92">
        <f t="shared" si="13"/>
        <v>0</v>
      </c>
      <c r="AR49" s="92">
        <f t="shared" si="13"/>
        <v>0</v>
      </c>
      <c r="AS49" s="92">
        <f t="shared" si="13"/>
        <v>0</v>
      </c>
      <c r="AT49" s="92">
        <f t="shared" si="13"/>
        <v>0</v>
      </c>
      <c r="AU49" s="92">
        <f t="shared" si="13"/>
        <v>0</v>
      </c>
      <c r="AV49" s="92">
        <f t="shared" si="13"/>
        <v>0</v>
      </c>
      <c r="AW49" s="92">
        <f t="shared" si="13"/>
        <v>0</v>
      </c>
      <c r="AX49" s="92">
        <f t="shared" si="13"/>
        <v>0</v>
      </c>
      <c r="AY49" s="92">
        <f t="shared" si="13"/>
        <v>0</v>
      </c>
      <c r="AZ49" s="92">
        <f t="shared" si="13"/>
        <v>0</v>
      </c>
      <c r="BA49" s="92">
        <f t="shared" si="13"/>
        <v>0</v>
      </c>
      <c r="BB49" s="92">
        <f t="shared" si="13"/>
        <v>0</v>
      </c>
      <c r="BC49" s="92">
        <f t="shared" si="13"/>
        <v>0</v>
      </c>
      <c r="BD49" s="92">
        <f t="shared" si="13"/>
        <v>0</v>
      </c>
      <c r="BE49" s="92">
        <f t="shared" si="13"/>
        <v>0</v>
      </c>
      <c r="BF49" s="92">
        <f t="shared" si="13"/>
        <v>0</v>
      </c>
      <c r="BG49" s="92">
        <f t="shared" si="13"/>
        <v>0</v>
      </c>
      <c r="BH49" s="92">
        <f t="shared" si="13"/>
        <v>0</v>
      </c>
      <c r="BI49" s="92">
        <f t="shared" si="13"/>
        <v>0</v>
      </c>
      <c r="BJ49" s="92">
        <f t="shared" si="13"/>
        <v>0</v>
      </c>
      <c r="BK49" s="93">
        <f t="shared" si="13"/>
        <v>0</v>
      </c>
    </row>
    <row r="50" spans="1:152" s="11" customFormat="1" x14ac:dyDescent="0.2"/>
    <row r="51" spans="1:152" x14ac:dyDescent="0.2">
      <c r="A51" s="11"/>
      <c r="C51" s="141" t="s">
        <v>66</v>
      </c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  <c r="BG51" s="96"/>
      <c r="BH51" s="96"/>
      <c r="BI51" s="96"/>
      <c r="BJ51" s="96"/>
      <c r="BK51" s="97"/>
    </row>
    <row r="52" spans="1:152" x14ac:dyDescent="0.2">
      <c r="A52" s="11"/>
      <c r="C52" s="68" t="s">
        <v>1</v>
      </c>
      <c r="D52" s="65">
        <f>D40+D28+D16+D4</f>
        <v>625</v>
      </c>
      <c r="E52" s="65">
        <f>E40+E28+E16+E4</f>
        <v>706</v>
      </c>
      <c r="F52" s="65">
        <f>F40+F28+F16+F4</f>
        <v>799</v>
      </c>
      <c r="G52" s="65">
        <f t="shared" ref="G52:BK52" si="14">G40+G28+G16+G4</f>
        <v>903</v>
      </c>
      <c r="H52" s="65">
        <f t="shared" si="14"/>
        <v>1021</v>
      </c>
      <c r="I52" s="65">
        <f t="shared" si="14"/>
        <v>1155</v>
      </c>
      <c r="J52" s="65">
        <f t="shared" si="14"/>
        <v>1305</v>
      </c>
      <c r="K52" s="65">
        <f t="shared" si="14"/>
        <v>1475</v>
      </c>
      <c r="L52" s="65">
        <f t="shared" si="14"/>
        <v>1667</v>
      </c>
      <c r="M52" s="65">
        <f t="shared" si="14"/>
        <v>1884</v>
      </c>
      <c r="N52" s="65">
        <f t="shared" si="14"/>
        <v>2129</v>
      </c>
      <c r="O52" s="65">
        <f t="shared" si="14"/>
        <v>2406</v>
      </c>
      <c r="P52" s="65">
        <f t="shared" si="14"/>
        <v>2720</v>
      </c>
      <c r="Q52" s="65">
        <f t="shared" si="14"/>
        <v>2992</v>
      </c>
      <c r="R52" s="65">
        <f t="shared" si="14"/>
        <v>3291</v>
      </c>
      <c r="S52" s="65">
        <f t="shared" si="14"/>
        <v>3620</v>
      </c>
      <c r="T52" s="65">
        <f t="shared" si="14"/>
        <v>3982</v>
      </c>
      <c r="U52" s="65">
        <f t="shared" si="14"/>
        <v>4381</v>
      </c>
      <c r="V52" s="65">
        <f t="shared" si="14"/>
        <v>4820</v>
      </c>
      <c r="W52" s="65">
        <f t="shared" si="14"/>
        <v>5302</v>
      </c>
      <c r="X52" s="65">
        <f t="shared" si="14"/>
        <v>5833</v>
      </c>
      <c r="Y52" s="65">
        <f t="shared" si="14"/>
        <v>7416</v>
      </c>
      <c r="Z52" s="65">
        <f t="shared" si="14"/>
        <v>8058</v>
      </c>
      <c r="AA52" s="65">
        <f t="shared" si="14"/>
        <v>8764</v>
      </c>
      <c r="AB52" s="65">
        <f t="shared" si="14"/>
        <v>9541</v>
      </c>
      <c r="AC52" s="65">
        <f t="shared" si="14"/>
        <v>10461</v>
      </c>
      <c r="AD52" s="65">
        <f t="shared" si="14"/>
        <v>11484</v>
      </c>
      <c r="AE52" s="65">
        <f t="shared" si="14"/>
        <v>12623</v>
      </c>
      <c r="AF52" s="65">
        <f t="shared" si="14"/>
        <v>13890</v>
      </c>
      <c r="AG52" s="65">
        <f t="shared" si="14"/>
        <v>15299</v>
      </c>
      <c r="AH52" s="65">
        <f t="shared" si="14"/>
        <v>16864</v>
      </c>
      <c r="AI52" s="65">
        <f t="shared" si="14"/>
        <v>18605</v>
      </c>
      <c r="AJ52" s="65">
        <f t="shared" si="14"/>
        <v>20540</v>
      </c>
      <c r="AK52" s="65">
        <f t="shared" si="14"/>
        <v>23690</v>
      </c>
      <c r="AL52" s="65">
        <f t="shared" si="14"/>
        <v>26078</v>
      </c>
      <c r="AM52" s="65">
        <f t="shared" si="14"/>
        <v>28731</v>
      </c>
      <c r="AN52" s="65">
        <f t="shared" si="14"/>
        <v>31677</v>
      </c>
      <c r="AO52" s="65">
        <f t="shared" si="14"/>
        <v>33240</v>
      </c>
      <c r="AP52" s="65">
        <f t="shared" si="14"/>
        <v>34882</v>
      </c>
      <c r="AQ52" s="65">
        <f t="shared" si="14"/>
        <v>36605</v>
      </c>
      <c r="AR52" s="65">
        <f t="shared" si="14"/>
        <v>38415</v>
      </c>
      <c r="AS52" s="65">
        <f t="shared" si="14"/>
        <v>40314</v>
      </c>
      <c r="AT52" s="65">
        <f t="shared" si="14"/>
        <v>42309</v>
      </c>
      <c r="AU52" s="65">
        <f t="shared" si="14"/>
        <v>44404</v>
      </c>
      <c r="AV52" s="65">
        <f t="shared" si="14"/>
        <v>46602</v>
      </c>
      <c r="AW52" s="65">
        <f t="shared" si="14"/>
        <v>48911</v>
      </c>
      <c r="AX52" s="65">
        <f t="shared" si="14"/>
        <v>51334</v>
      </c>
      <c r="AY52" s="65">
        <f t="shared" si="14"/>
        <v>53879</v>
      </c>
      <c r="AZ52" s="65">
        <f t="shared" si="14"/>
        <v>56553</v>
      </c>
      <c r="BA52" s="65">
        <f t="shared" si="14"/>
        <v>60583</v>
      </c>
      <c r="BB52" s="65">
        <f t="shared" si="14"/>
        <v>64907</v>
      </c>
      <c r="BC52" s="65">
        <f t="shared" si="14"/>
        <v>69546</v>
      </c>
      <c r="BD52" s="65">
        <f t="shared" si="14"/>
        <v>74524</v>
      </c>
      <c r="BE52" s="65">
        <f t="shared" si="14"/>
        <v>79868</v>
      </c>
      <c r="BF52" s="65">
        <f t="shared" si="14"/>
        <v>85604</v>
      </c>
      <c r="BG52" s="65">
        <f t="shared" si="14"/>
        <v>91762</v>
      </c>
      <c r="BH52" s="65">
        <f t="shared" si="14"/>
        <v>98376</v>
      </c>
      <c r="BI52" s="65">
        <f t="shared" si="14"/>
        <v>105481</v>
      </c>
      <c r="BJ52" s="65">
        <f t="shared" si="14"/>
        <v>113115</v>
      </c>
      <c r="BK52" s="65">
        <f t="shared" si="14"/>
        <v>121320</v>
      </c>
    </row>
    <row r="53" spans="1:152" x14ac:dyDescent="0.2">
      <c r="A53" s="11"/>
      <c r="C53" s="68" t="s">
        <v>0</v>
      </c>
      <c r="D53" s="65">
        <f>D41+D29+D17+D5</f>
        <v>125</v>
      </c>
      <c r="E53" s="65">
        <f>E41+E29+E17+E5</f>
        <v>142</v>
      </c>
      <c r="F53" s="65">
        <f t="shared" ref="F53:BK53" si="15">F41+F29+F17+F5</f>
        <v>160</v>
      </c>
      <c r="G53" s="65">
        <f t="shared" si="15"/>
        <v>181</v>
      </c>
      <c r="H53" s="65">
        <f t="shared" si="15"/>
        <v>205</v>
      </c>
      <c r="I53" s="65">
        <f t="shared" si="15"/>
        <v>231</v>
      </c>
      <c r="J53" s="65">
        <f t="shared" si="15"/>
        <v>261</v>
      </c>
      <c r="K53" s="65">
        <f t="shared" si="15"/>
        <v>295</v>
      </c>
      <c r="L53" s="65">
        <f t="shared" si="15"/>
        <v>334</v>
      </c>
      <c r="M53" s="65">
        <f t="shared" si="15"/>
        <v>377</v>
      </c>
      <c r="N53" s="65">
        <f t="shared" si="15"/>
        <v>426</v>
      </c>
      <c r="O53" s="65">
        <f t="shared" si="15"/>
        <v>482</v>
      </c>
      <c r="P53" s="65">
        <f t="shared" si="15"/>
        <v>408</v>
      </c>
      <c r="Q53" s="65">
        <f t="shared" si="15"/>
        <v>449</v>
      </c>
      <c r="R53" s="65">
        <f t="shared" si="15"/>
        <v>494</v>
      </c>
      <c r="S53" s="65">
        <f t="shared" si="15"/>
        <v>543</v>
      </c>
      <c r="T53" s="65">
        <f t="shared" si="15"/>
        <v>598</v>
      </c>
      <c r="U53" s="65">
        <f t="shared" si="15"/>
        <v>658</v>
      </c>
      <c r="V53" s="65">
        <f t="shared" si="15"/>
        <v>723</v>
      </c>
      <c r="W53" s="65">
        <f t="shared" si="15"/>
        <v>796</v>
      </c>
      <c r="X53" s="65">
        <f t="shared" si="15"/>
        <v>875</v>
      </c>
      <c r="Y53" s="65">
        <f t="shared" si="15"/>
        <v>963</v>
      </c>
      <c r="Z53" s="65">
        <f t="shared" si="15"/>
        <v>1059</v>
      </c>
      <c r="AA53" s="65">
        <f t="shared" si="15"/>
        <v>1165</v>
      </c>
      <c r="AB53" s="65">
        <f t="shared" si="15"/>
        <v>1638</v>
      </c>
      <c r="AC53" s="65">
        <f t="shared" si="15"/>
        <v>1805</v>
      </c>
      <c r="AD53" s="65">
        <f t="shared" si="15"/>
        <v>1991</v>
      </c>
      <c r="AE53" s="65">
        <f t="shared" si="15"/>
        <v>2198</v>
      </c>
      <c r="AF53" s="65">
        <f t="shared" si="15"/>
        <v>2428</v>
      </c>
      <c r="AG53" s="65">
        <f t="shared" si="15"/>
        <v>2682</v>
      </c>
      <c r="AH53" s="65">
        <f t="shared" si="15"/>
        <v>2965</v>
      </c>
      <c r="AI53" s="65">
        <f t="shared" si="15"/>
        <v>3280</v>
      </c>
      <c r="AJ53" s="65">
        <f t="shared" si="15"/>
        <v>3630</v>
      </c>
      <c r="AK53" s="65">
        <f t="shared" si="15"/>
        <v>4018</v>
      </c>
      <c r="AL53" s="65">
        <f t="shared" si="15"/>
        <v>4450</v>
      </c>
      <c r="AM53" s="65">
        <f t="shared" si="15"/>
        <v>4928</v>
      </c>
      <c r="AN53" s="65">
        <f t="shared" si="15"/>
        <v>3178</v>
      </c>
      <c r="AO53" s="65">
        <f t="shared" si="15"/>
        <v>3337</v>
      </c>
      <c r="AP53" s="65">
        <f t="shared" si="15"/>
        <v>3503</v>
      </c>
      <c r="AQ53" s="65">
        <f t="shared" si="15"/>
        <v>3678</v>
      </c>
      <c r="AR53" s="65">
        <f t="shared" si="15"/>
        <v>3860</v>
      </c>
      <c r="AS53" s="65">
        <f t="shared" si="15"/>
        <v>4052</v>
      </c>
      <c r="AT53" s="65">
        <f t="shared" si="15"/>
        <v>4255</v>
      </c>
      <c r="AU53" s="65">
        <f t="shared" si="15"/>
        <v>4466</v>
      </c>
      <c r="AV53" s="65">
        <f t="shared" si="15"/>
        <v>4690</v>
      </c>
      <c r="AW53" s="65">
        <f t="shared" si="15"/>
        <v>4923</v>
      </c>
      <c r="AX53" s="65">
        <f t="shared" si="15"/>
        <v>5169</v>
      </c>
      <c r="AY53" s="65">
        <f t="shared" si="15"/>
        <v>5427</v>
      </c>
      <c r="AZ53" s="65">
        <f t="shared" si="15"/>
        <v>5816</v>
      </c>
      <c r="BA53" s="65">
        <f t="shared" si="15"/>
        <v>6240</v>
      </c>
      <c r="BB53" s="65">
        <f t="shared" si="15"/>
        <v>6696</v>
      </c>
      <c r="BC53" s="65">
        <f t="shared" si="15"/>
        <v>7186</v>
      </c>
      <c r="BD53" s="65">
        <f t="shared" si="15"/>
        <v>7715</v>
      </c>
      <c r="BE53" s="65">
        <f t="shared" si="15"/>
        <v>8282</v>
      </c>
      <c r="BF53" s="65">
        <f t="shared" si="15"/>
        <v>8894</v>
      </c>
      <c r="BG53" s="65">
        <f t="shared" si="15"/>
        <v>9553</v>
      </c>
      <c r="BH53" s="65">
        <f t="shared" si="15"/>
        <v>10263</v>
      </c>
      <c r="BI53" s="65">
        <f t="shared" si="15"/>
        <v>11030</v>
      </c>
      <c r="BJ53" s="65">
        <f t="shared" si="15"/>
        <v>11856</v>
      </c>
      <c r="BK53" s="65">
        <f t="shared" si="15"/>
        <v>12746</v>
      </c>
    </row>
    <row r="54" spans="1:152" s="73" customFormat="1" x14ac:dyDescent="0.2">
      <c r="A54" s="69"/>
      <c r="B54" s="69"/>
      <c r="C54" s="70" t="s">
        <v>77</v>
      </c>
      <c r="D54" s="71">
        <f>D42+D30+D18+D6</f>
        <v>44</v>
      </c>
      <c r="E54" s="71">
        <f>E42+E30+E18+E6</f>
        <v>49</v>
      </c>
      <c r="F54" s="71">
        <f t="shared" ref="F54:BK54" si="16">F42+F30+F18+F6</f>
        <v>56</v>
      </c>
      <c r="G54" s="71">
        <f t="shared" si="16"/>
        <v>63</v>
      </c>
      <c r="H54" s="71">
        <f t="shared" si="16"/>
        <v>71</v>
      </c>
      <c r="I54" s="71">
        <f t="shared" si="16"/>
        <v>81</v>
      </c>
      <c r="J54" s="71">
        <f t="shared" si="16"/>
        <v>91</v>
      </c>
      <c r="K54" s="71">
        <f t="shared" si="16"/>
        <v>103</v>
      </c>
      <c r="L54" s="71">
        <f t="shared" si="16"/>
        <v>117</v>
      </c>
      <c r="M54" s="71">
        <f t="shared" si="16"/>
        <v>132</v>
      </c>
      <c r="N54" s="71">
        <f t="shared" si="16"/>
        <v>149</v>
      </c>
      <c r="O54" s="71">
        <f t="shared" si="16"/>
        <v>168</v>
      </c>
      <c r="P54" s="71">
        <f t="shared" si="16"/>
        <v>136</v>
      </c>
      <c r="Q54" s="71">
        <f t="shared" si="16"/>
        <v>150</v>
      </c>
      <c r="R54" s="71">
        <f t="shared" si="16"/>
        <v>165</v>
      </c>
      <c r="S54" s="71">
        <f t="shared" si="16"/>
        <v>181</v>
      </c>
      <c r="T54" s="71">
        <f t="shared" si="16"/>
        <v>199</v>
      </c>
      <c r="U54" s="71">
        <f t="shared" si="16"/>
        <v>219</v>
      </c>
      <c r="V54" s="71">
        <f t="shared" si="16"/>
        <v>241</v>
      </c>
      <c r="W54" s="71">
        <f t="shared" si="16"/>
        <v>265</v>
      </c>
      <c r="X54" s="71">
        <f t="shared" si="16"/>
        <v>292</v>
      </c>
      <c r="Y54" s="71">
        <f t="shared" si="16"/>
        <v>321</v>
      </c>
      <c r="Z54" s="71">
        <f t="shared" si="16"/>
        <v>353</v>
      </c>
      <c r="AA54" s="71">
        <f t="shared" si="16"/>
        <v>388</v>
      </c>
      <c r="AB54" s="71">
        <f t="shared" si="16"/>
        <v>718</v>
      </c>
      <c r="AC54" s="71">
        <f t="shared" si="16"/>
        <v>782</v>
      </c>
      <c r="AD54" s="71">
        <f t="shared" si="16"/>
        <v>852</v>
      </c>
      <c r="AE54" s="71">
        <f t="shared" si="16"/>
        <v>931</v>
      </c>
      <c r="AF54" s="71">
        <f t="shared" si="16"/>
        <v>1019</v>
      </c>
      <c r="AG54" s="71">
        <f t="shared" si="16"/>
        <v>1117</v>
      </c>
      <c r="AH54" s="71">
        <f t="shared" si="16"/>
        <v>1224</v>
      </c>
      <c r="AI54" s="71">
        <f t="shared" si="16"/>
        <v>1345</v>
      </c>
      <c r="AJ54" s="71">
        <f t="shared" si="16"/>
        <v>1480</v>
      </c>
      <c r="AK54" s="71">
        <f t="shared" si="16"/>
        <v>1630</v>
      </c>
      <c r="AL54" s="71">
        <f t="shared" si="16"/>
        <v>1797</v>
      </c>
      <c r="AM54" s="71">
        <f t="shared" si="16"/>
        <v>1982</v>
      </c>
      <c r="AN54" s="71">
        <f t="shared" si="16"/>
        <v>1615</v>
      </c>
      <c r="AO54" s="71">
        <f t="shared" si="16"/>
        <v>1695</v>
      </c>
      <c r="AP54" s="71">
        <f t="shared" si="16"/>
        <v>1780</v>
      </c>
      <c r="AQ54" s="71">
        <f t="shared" si="16"/>
        <v>1868</v>
      </c>
      <c r="AR54" s="71">
        <f t="shared" si="16"/>
        <v>1961</v>
      </c>
      <c r="AS54" s="71">
        <f t="shared" si="16"/>
        <v>2057</v>
      </c>
      <c r="AT54" s="71">
        <f t="shared" si="16"/>
        <v>2160</v>
      </c>
      <c r="AU54" s="71">
        <f t="shared" si="16"/>
        <v>2268</v>
      </c>
      <c r="AV54" s="71">
        <f t="shared" si="16"/>
        <v>2381</v>
      </c>
      <c r="AW54" s="71">
        <f t="shared" si="16"/>
        <v>2500</v>
      </c>
      <c r="AX54" s="71">
        <f t="shared" si="16"/>
        <v>2624</v>
      </c>
      <c r="AY54" s="71">
        <f t="shared" si="16"/>
        <v>2753</v>
      </c>
      <c r="AZ54" s="71">
        <f t="shared" si="16"/>
        <v>1786</v>
      </c>
      <c r="BA54" s="71">
        <f t="shared" si="16"/>
        <v>1916</v>
      </c>
      <c r="BB54" s="71">
        <f t="shared" si="16"/>
        <v>2057</v>
      </c>
      <c r="BC54" s="71">
        <f t="shared" si="16"/>
        <v>2208</v>
      </c>
      <c r="BD54" s="71">
        <f t="shared" si="16"/>
        <v>2371</v>
      </c>
      <c r="BE54" s="71">
        <f t="shared" si="16"/>
        <v>2546</v>
      </c>
      <c r="BF54" s="71">
        <f t="shared" si="16"/>
        <v>2736</v>
      </c>
      <c r="BG54" s="71">
        <f t="shared" si="16"/>
        <v>2939</v>
      </c>
      <c r="BH54" s="71">
        <f t="shared" si="16"/>
        <v>3158</v>
      </c>
      <c r="BI54" s="71">
        <f t="shared" si="16"/>
        <v>3396</v>
      </c>
      <c r="BJ54" s="71">
        <f t="shared" si="16"/>
        <v>3651</v>
      </c>
      <c r="BK54" s="71">
        <f t="shared" si="16"/>
        <v>3928</v>
      </c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69"/>
      <c r="CE54" s="69"/>
      <c r="CF54" s="69"/>
      <c r="CG54" s="69"/>
      <c r="CH54" s="69"/>
      <c r="CI54" s="69"/>
      <c r="CJ54" s="69"/>
      <c r="CK54" s="69"/>
      <c r="CL54" s="69"/>
      <c r="CM54" s="69"/>
      <c r="CN54" s="69"/>
      <c r="CO54" s="69"/>
      <c r="CP54" s="69"/>
      <c r="CQ54" s="69"/>
      <c r="CR54" s="69"/>
      <c r="CS54" s="69"/>
      <c r="CT54" s="69"/>
      <c r="CU54" s="69"/>
      <c r="CV54" s="69"/>
      <c r="CW54" s="69"/>
      <c r="CX54" s="69"/>
      <c r="CY54" s="69"/>
      <c r="CZ54" s="69"/>
      <c r="DA54" s="69"/>
      <c r="DB54" s="69"/>
      <c r="DC54" s="69"/>
      <c r="DD54" s="69"/>
      <c r="DE54" s="69"/>
      <c r="DF54" s="69"/>
      <c r="DG54" s="69"/>
      <c r="DH54" s="69"/>
      <c r="DI54" s="69"/>
      <c r="DJ54" s="69"/>
      <c r="DK54" s="69"/>
      <c r="DL54" s="69"/>
      <c r="DM54" s="69"/>
      <c r="DN54" s="69"/>
      <c r="DO54" s="69"/>
      <c r="DP54" s="69"/>
      <c r="DQ54" s="69"/>
      <c r="DR54" s="69"/>
      <c r="DS54" s="69"/>
      <c r="DT54" s="69"/>
      <c r="DU54" s="69"/>
      <c r="DV54" s="69"/>
      <c r="DW54" s="69"/>
      <c r="DX54" s="69"/>
      <c r="DY54" s="69"/>
      <c r="DZ54" s="69"/>
      <c r="EA54" s="69"/>
      <c r="EB54" s="69"/>
      <c r="EC54" s="69"/>
      <c r="ED54" s="69"/>
      <c r="EE54" s="69"/>
      <c r="EF54" s="69"/>
      <c r="EG54" s="69"/>
      <c r="EH54" s="69"/>
      <c r="EI54" s="69"/>
      <c r="EJ54" s="69"/>
      <c r="EK54" s="69"/>
      <c r="EL54" s="69"/>
      <c r="EM54" s="69"/>
      <c r="EN54" s="69"/>
      <c r="EO54" s="69"/>
      <c r="EP54" s="69"/>
      <c r="EQ54" s="69"/>
      <c r="ER54" s="69"/>
      <c r="ES54" s="69"/>
      <c r="ET54" s="69"/>
      <c r="EU54" s="69"/>
      <c r="EV54" s="69"/>
    </row>
    <row r="55" spans="1:152" x14ac:dyDescent="0.2">
      <c r="A55" s="11"/>
      <c r="C55" s="74" t="s">
        <v>2</v>
      </c>
      <c r="D55" s="75">
        <f>D52+D53-D54</f>
        <v>706</v>
      </c>
      <c r="E55" s="75">
        <f>E52+E53-E54</f>
        <v>799</v>
      </c>
      <c r="F55" s="75">
        <f>F52+F53-F54</f>
        <v>903</v>
      </c>
      <c r="G55" s="75">
        <f t="shared" ref="G55:BK55" si="17">G52+G53-G54</f>
        <v>1021</v>
      </c>
      <c r="H55" s="75">
        <f t="shared" si="17"/>
        <v>1155</v>
      </c>
      <c r="I55" s="75">
        <f t="shared" si="17"/>
        <v>1305</v>
      </c>
      <c r="J55" s="75">
        <f t="shared" si="17"/>
        <v>1475</v>
      </c>
      <c r="K55" s="75">
        <f t="shared" si="17"/>
        <v>1667</v>
      </c>
      <c r="L55" s="75">
        <f t="shared" si="17"/>
        <v>1884</v>
      </c>
      <c r="M55" s="75">
        <f t="shared" si="17"/>
        <v>2129</v>
      </c>
      <c r="N55" s="75">
        <f t="shared" si="17"/>
        <v>2406</v>
      </c>
      <c r="O55" s="75">
        <f t="shared" si="17"/>
        <v>2720</v>
      </c>
      <c r="P55" s="75">
        <f t="shared" si="17"/>
        <v>2992</v>
      </c>
      <c r="Q55" s="75">
        <f t="shared" si="17"/>
        <v>3291</v>
      </c>
      <c r="R55" s="75">
        <f t="shared" si="17"/>
        <v>3620</v>
      </c>
      <c r="S55" s="75">
        <f t="shared" si="17"/>
        <v>3982</v>
      </c>
      <c r="T55" s="75">
        <f t="shared" si="17"/>
        <v>4381</v>
      </c>
      <c r="U55" s="75">
        <f t="shared" si="17"/>
        <v>4820</v>
      </c>
      <c r="V55" s="75">
        <f t="shared" si="17"/>
        <v>5302</v>
      </c>
      <c r="W55" s="75">
        <f t="shared" si="17"/>
        <v>5833</v>
      </c>
      <c r="X55" s="75">
        <f t="shared" si="17"/>
        <v>6416</v>
      </c>
      <c r="Y55" s="75">
        <f t="shared" si="17"/>
        <v>8058</v>
      </c>
      <c r="Z55" s="75">
        <f t="shared" si="17"/>
        <v>8764</v>
      </c>
      <c r="AA55" s="75">
        <f t="shared" si="17"/>
        <v>9541</v>
      </c>
      <c r="AB55" s="75">
        <f t="shared" si="17"/>
        <v>10461</v>
      </c>
      <c r="AC55" s="75">
        <f t="shared" si="17"/>
        <v>11484</v>
      </c>
      <c r="AD55" s="75">
        <f t="shared" si="17"/>
        <v>12623</v>
      </c>
      <c r="AE55" s="75">
        <f t="shared" si="17"/>
        <v>13890</v>
      </c>
      <c r="AF55" s="75">
        <f t="shared" si="17"/>
        <v>15299</v>
      </c>
      <c r="AG55" s="75">
        <f t="shared" si="17"/>
        <v>16864</v>
      </c>
      <c r="AH55" s="75">
        <f t="shared" si="17"/>
        <v>18605</v>
      </c>
      <c r="AI55" s="75">
        <f t="shared" si="17"/>
        <v>20540</v>
      </c>
      <c r="AJ55" s="75">
        <f t="shared" si="17"/>
        <v>22690</v>
      </c>
      <c r="AK55" s="75">
        <f t="shared" si="17"/>
        <v>26078</v>
      </c>
      <c r="AL55" s="75">
        <f t="shared" si="17"/>
        <v>28731</v>
      </c>
      <c r="AM55" s="75">
        <f t="shared" si="17"/>
        <v>31677</v>
      </c>
      <c r="AN55" s="75">
        <f t="shared" si="17"/>
        <v>33240</v>
      </c>
      <c r="AO55" s="75">
        <f t="shared" si="17"/>
        <v>34882</v>
      </c>
      <c r="AP55" s="75">
        <f t="shared" si="17"/>
        <v>36605</v>
      </c>
      <c r="AQ55" s="75">
        <f t="shared" si="17"/>
        <v>38415</v>
      </c>
      <c r="AR55" s="75">
        <f t="shared" si="17"/>
        <v>40314</v>
      </c>
      <c r="AS55" s="75">
        <f t="shared" si="17"/>
        <v>42309</v>
      </c>
      <c r="AT55" s="75">
        <f t="shared" si="17"/>
        <v>44404</v>
      </c>
      <c r="AU55" s="75">
        <f t="shared" si="17"/>
        <v>46602</v>
      </c>
      <c r="AV55" s="75">
        <f t="shared" si="17"/>
        <v>48911</v>
      </c>
      <c r="AW55" s="75">
        <f t="shared" si="17"/>
        <v>51334</v>
      </c>
      <c r="AX55" s="75">
        <f t="shared" si="17"/>
        <v>53879</v>
      </c>
      <c r="AY55" s="75">
        <f t="shared" si="17"/>
        <v>56553</v>
      </c>
      <c r="AZ55" s="75">
        <f t="shared" si="17"/>
        <v>60583</v>
      </c>
      <c r="BA55" s="75">
        <f t="shared" si="17"/>
        <v>64907</v>
      </c>
      <c r="BB55" s="75">
        <f t="shared" si="17"/>
        <v>69546</v>
      </c>
      <c r="BC55" s="75">
        <f t="shared" si="17"/>
        <v>74524</v>
      </c>
      <c r="BD55" s="75">
        <f t="shared" si="17"/>
        <v>79868</v>
      </c>
      <c r="BE55" s="75">
        <f t="shared" si="17"/>
        <v>85604</v>
      </c>
      <c r="BF55" s="75">
        <f t="shared" si="17"/>
        <v>91762</v>
      </c>
      <c r="BG55" s="75">
        <f t="shared" si="17"/>
        <v>98376</v>
      </c>
      <c r="BH55" s="75">
        <f t="shared" si="17"/>
        <v>105481</v>
      </c>
      <c r="BI55" s="75">
        <f t="shared" si="17"/>
        <v>113115</v>
      </c>
      <c r="BJ55" s="75">
        <f t="shared" si="17"/>
        <v>121320</v>
      </c>
      <c r="BK55" s="75">
        <f t="shared" si="17"/>
        <v>130138</v>
      </c>
    </row>
    <row r="56" spans="1:152" s="11" customFormat="1" x14ac:dyDescent="0.2">
      <c r="C56" s="79"/>
    </row>
    <row r="57" spans="1:152" x14ac:dyDescent="0.2">
      <c r="A57" s="11"/>
      <c r="C57" s="149" t="s">
        <v>67</v>
      </c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7"/>
    </row>
    <row r="58" spans="1:152" x14ac:dyDescent="0.2">
      <c r="A58" s="11"/>
      <c r="C58" s="139" t="s">
        <v>9</v>
      </c>
      <c r="D58" s="102">
        <f>D46+D34+D22+D10</f>
        <v>25000</v>
      </c>
      <c r="E58" s="84">
        <f>D61</f>
        <v>28240</v>
      </c>
      <c r="F58" s="84">
        <f t="shared" ref="F58:BK58" si="18">E61</f>
        <v>31960</v>
      </c>
      <c r="G58" s="84">
        <f t="shared" si="18"/>
        <v>36120</v>
      </c>
      <c r="H58" s="84">
        <f t="shared" si="18"/>
        <v>40840</v>
      </c>
      <c r="I58" s="84">
        <f t="shared" si="18"/>
        <v>46200</v>
      </c>
      <c r="J58" s="84">
        <f t="shared" si="18"/>
        <v>52200</v>
      </c>
      <c r="K58" s="84">
        <f t="shared" si="18"/>
        <v>59000</v>
      </c>
      <c r="L58" s="84">
        <f t="shared" si="18"/>
        <v>66680</v>
      </c>
      <c r="M58" s="84">
        <f t="shared" si="18"/>
        <v>75360</v>
      </c>
      <c r="N58" s="84">
        <f t="shared" si="18"/>
        <v>85160</v>
      </c>
      <c r="O58" s="84">
        <f t="shared" si="18"/>
        <v>96240</v>
      </c>
      <c r="P58" s="84">
        <f>O61</f>
        <v>108800</v>
      </c>
      <c r="Q58" s="84">
        <f t="shared" si="18"/>
        <v>119680</v>
      </c>
      <c r="R58" s="84">
        <f t="shared" si="18"/>
        <v>131640</v>
      </c>
      <c r="S58" s="84">
        <f t="shared" si="18"/>
        <v>144800</v>
      </c>
      <c r="T58" s="84">
        <f t="shared" si="18"/>
        <v>159280</v>
      </c>
      <c r="U58" s="84">
        <f t="shared" si="18"/>
        <v>175240</v>
      </c>
      <c r="V58" s="84">
        <f t="shared" si="18"/>
        <v>192800</v>
      </c>
      <c r="W58" s="84">
        <f t="shared" si="18"/>
        <v>212080</v>
      </c>
      <c r="X58" s="84">
        <f t="shared" si="18"/>
        <v>233320</v>
      </c>
      <c r="Y58" s="84">
        <f t="shared" si="18"/>
        <v>256640</v>
      </c>
      <c r="Z58" s="84">
        <f t="shared" si="18"/>
        <v>282320</v>
      </c>
      <c r="AA58" s="84">
        <f t="shared" si="18"/>
        <v>310560</v>
      </c>
      <c r="AB58" s="84">
        <f t="shared" si="18"/>
        <v>341640</v>
      </c>
      <c r="AC58" s="84">
        <f t="shared" si="18"/>
        <v>397640</v>
      </c>
      <c r="AD58" s="84">
        <f t="shared" si="18"/>
        <v>459820</v>
      </c>
      <c r="AE58" s="84">
        <f t="shared" si="18"/>
        <v>528920</v>
      </c>
      <c r="AF58" s="84">
        <f t="shared" si="18"/>
        <v>605660</v>
      </c>
      <c r="AG58" s="84">
        <f t="shared" si="18"/>
        <v>690920</v>
      </c>
      <c r="AH58" s="84">
        <f t="shared" si="18"/>
        <v>785540</v>
      </c>
      <c r="AI58" s="84">
        <f t="shared" si="18"/>
        <v>890680</v>
      </c>
      <c r="AJ58" s="84">
        <f t="shared" si="18"/>
        <v>1007460</v>
      </c>
      <c r="AK58" s="84">
        <f t="shared" si="18"/>
        <v>1137100</v>
      </c>
      <c r="AL58" s="84">
        <f t="shared" si="18"/>
        <v>1281020</v>
      </c>
      <c r="AM58" s="84">
        <f t="shared" si="18"/>
        <v>1440840</v>
      </c>
      <c r="AN58" s="84">
        <f t="shared" si="18"/>
        <v>1618240</v>
      </c>
      <c r="AO58" s="84">
        <f t="shared" si="18"/>
        <v>1711900</v>
      </c>
      <c r="AP58" s="84">
        <f t="shared" si="18"/>
        <v>1810270</v>
      </c>
      <c r="AQ58" s="84">
        <f t="shared" si="18"/>
        <v>1913380</v>
      </c>
      <c r="AR58" s="84">
        <f t="shared" si="18"/>
        <v>2021680</v>
      </c>
      <c r="AS58" s="84">
        <f t="shared" si="18"/>
        <v>2135200</v>
      </c>
      <c r="AT58" s="84">
        <f t="shared" si="18"/>
        <v>2254410</v>
      </c>
      <c r="AU58" s="84">
        <f t="shared" si="18"/>
        <v>2379550</v>
      </c>
      <c r="AV58" s="84">
        <f t="shared" si="18"/>
        <v>2510620</v>
      </c>
      <c r="AW58" s="84">
        <f t="shared" si="18"/>
        <v>2648280</v>
      </c>
      <c r="AX58" s="84">
        <f t="shared" si="18"/>
        <v>2792620</v>
      </c>
      <c r="AY58" s="84">
        <f t="shared" si="18"/>
        <v>2944170</v>
      </c>
      <c r="AZ58" s="84">
        <f t="shared" si="18"/>
        <v>3103310</v>
      </c>
      <c r="BA58" s="84">
        <f t="shared" si="18"/>
        <v>3342590</v>
      </c>
      <c r="BB58" s="84">
        <f t="shared" si="18"/>
        <v>3598660</v>
      </c>
      <c r="BC58" s="84">
        <f t="shared" si="18"/>
        <v>3872790</v>
      </c>
      <c r="BD58" s="84">
        <f t="shared" si="18"/>
        <v>4166130</v>
      </c>
      <c r="BE58" s="84">
        <f t="shared" si="18"/>
        <v>4480230</v>
      </c>
      <c r="BF58" s="84">
        <f t="shared" si="18"/>
        <v>4816450</v>
      </c>
      <c r="BG58" s="84">
        <f t="shared" si="18"/>
        <v>5176390</v>
      </c>
      <c r="BH58" s="84">
        <f t="shared" si="18"/>
        <v>5561770</v>
      </c>
      <c r="BI58" s="84">
        <f t="shared" si="18"/>
        <v>5974540</v>
      </c>
      <c r="BJ58" s="84">
        <f t="shared" si="18"/>
        <v>6416620</v>
      </c>
      <c r="BK58" s="85">
        <f t="shared" si="18"/>
        <v>6890130</v>
      </c>
    </row>
    <row r="59" spans="1:152" x14ac:dyDescent="0.2">
      <c r="A59" s="11"/>
      <c r="C59" s="126" t="s">
        <v>10</v>
      </c>
      <c r="D59" s="102">
        <f>D47+D35+D23+D11</f>
        <v>5000</v>
      </c>
      <c r="E59" s="102">
        <f>E47+E35+E23+E11</f>
        <v>5680</v>
      </c>
      <c r="F59" s="102">
        <f t="shared" ref="F59:BK59" si="19">F47+F35+F23+F11</f>
        <v>6400</v>
      </c>
      <c r="G59" s="102">
        <f t="shared" si="19"/>
        <v>7240</v>
      </c>
      <c r="H59" s="102">
        <f t="shared" si="19"/>
        <v>8200</v>
      </c>
      <c r="I59" s="102">
        <f t="shared" si="19"/>
        <v>9240</v>
      </c>
      <c r="J59" s="102">
        <f t="shared" si="19"/>
        <v>10440</v>
      </c>
      <c r="K59" s="102">
        <f t="shared" si="19"/>
        <v>11800</v>
      </c>
      <c r="L59" s="102">
        <f t="shared" si="19"/>
        <v>13360</v>
      </c>
      <c r="M59" s="102">
        <f t="shared" si="19"/>
        <v>15080</v>
      </c>
      <c r="N59" s="102">
        <f t="shared" si="19"/>
        <v>17040</v>
      </c>
      <c r="O59" s="102">
        <f t="shared" si="19"/>
        <v>19280</v>
      </c>
      <c r="P59" s="102">
        <f t="shared" si="19"/>
        <v>16320</v>
      </c>
      <c r="Q59" s="102">
        <f t="shared" si="19"/>
        <v>17960</v>
      </c>
      <c r="R59" s="102">
        <f t="shared" si="19"/>
        <v>19760</v>
      </c>
      <c r="S59" s="102">
        <f t="shared" si="19"/>
        <v>21720</v>
      </c>
      <c r="T59" s="102">
        <f t="shared" si="19"/>
        <v>23920</v>
      </c>
      <c r="U59" s="102">
        <f t="shared" si="19"/>
        <v>26320</v>
      </c>
      <c r="V59" s="102">
        <f t="shared" si="19"/>
        <v>28920</v>
      </c>
      <c r="W59" s="102">
        <f t="shared" si="19"/>
        <v>31840</v>
      </c>
      <c r="X59" s="102">
        <f t="shared" si="19"/>
        <v>35000</v>
      </c>
      <c r="Y59" s="102">
        <f t="shared" si="19"/>
        <v>38520</v>
      </c>
      <c r="Z59" s="102">
        <f t="shared" si="19"/>
        <v>42360</v>
      </c>
      <c r="AA59" s="102">
        <f t="shared" si="19"/>
        <v>46600</v>
      </c>
      <c r="AB59" s="102">
        <f t="shared" si="19"/>
        <v>94280</v>
      </c>
      <c r="AC59" s="102">
        <f t="shared" si="19"/>
        <v>104380</v>
      </c>
      <c r="AD59" s="102">
        <f t="shared" si="19"/>
        <v>115620</v>
      </c>
      <c r="AE59" s="102">
        <f t="shared" si="19"/>
        <v>128080</v>
      </c>
      <c r="AF59" s="102">
        <f t="shared" si="19"/>
        <v>141960</v>
      </c>
      <c r="AG59" s="102">
        <f t="shared" si="19"/>
        <v>157280</v>
      </c>
      <c r="AH59" s="102">
        <f t="shared" si="19"/>
        <v>174340</v>
      </c>
      <c r="AI59" s="102">
        <f t="shared" si="19"/>
        <v>193320</v>
      </c>
      <c r="AJ59" s="102">
        <f t="shared" si="19"/>
        <v>214360</v>
      </c>
      <c r="AK59" s="102">
        <f t="shared" si="19"/>
        <v>237720</v>
      </c>
      <c r="AL59" s="102">
        <f t="shared" si="19"/>
        <v>263680</v>
      </c>
      <c r="AM59" s="102">
        <f t="shared" si="19"/>
        <v>292440</v>
      </c>
      <c r="AN59" s="102">
        <f t="shared" si="19"/>
        <v>192220</v>
      </c>
      <c r="AO59" s="102">
        <f t="shared" si="19"/>
        <v>201660</v>
      </c>
      <c r="AP59" s="102">
        <f t="shared" si="19"/>
        <v>211390</v>
      </c>
      <c r="AQ59" s="102">
        <f t="shared" si="19"/>
        <v>221750</v>
      </c>
      <c r="AR59" s="102">
        <f t="shared" si="19"/>
        <v>232440</v>
      </c>
      <c r="AS59" s="102">
        <f t="shared" si="19"/>
        <v>243780</v>
      </c>
      <c r="AT59" s="102">
        <f t="shared" si="19"/>
        <v>255740</v>
      </c>
      <c r="AU59" s="102">
        <f t="shared" si="19"/>
        <v>268090</v>
      </c>
      <c r="AV59" s="102">
        <f t="shared" si="19"/>
        <v>281270</v>
      </c>
      <c r="AW59" s="102">
        <f t="shared" si="19"/>
        <v>294900</v>
      </c>
      <c r="AX59" s="102">
        <f t="shared" si="19"/>
        <v>309360</v>
      </c>
      <c r="AY59" s="102">
        <f t="shared" si="19"/>
        <v>324500</v>
      </c>
      <c r="AZ59" s="102">
        <f t="shared" si="19"/>
        <v>347720</v>
      </c>
      <c r="BA59" s="102">
        <f t="shared" si="19"/>
        <v>372020</v>
      </c>
      <c r="BB59" s="102">
        <f t="shared" si="19"/>
        <v>398130</v>
      </c>
      <c r="BC59" s="102">
        <f t="shared" si="19"/>
        <v>426040</v>
      </c>
      <c r="BD59" s="102">
        <f t="shared" si="19"/>
        <v>456100</v>
      </c>
      <c r="BE59" s="102">
        <f t="shared" si="19"/>
        <v>488030</v>
      </c>
      <c r="BF59" s="102">
        <f t="shared" si="19"/>
        <v>522520</v>
      </c>
      <c r="BG59" s="102">
        <f t="shared" si="19"/>
        <v>559300</v>
      </c>
      <c r="BH59" s="102">
        <f t="shared" si="19"/>
        <v>598830</v>
      </c>
      <c r="BI59" s="102">
        <f t="shared" si="19"/>
        <v>641310</v>
      </c>
      <c r="BJ59" s="102">
        <f t="shared" si="19"/>
        <v>686770</v>
      </c>
      <c r="BK59" s="113">
        <f t="shared" si="19"/>
        <v>735430</v>
      </c>
    </row>
    <row r="60" spans="1:152" x14ac:dyDescent="0.2">
      <c r="A60" s="11"/>
      <c r="C60" s="70" t="s">
        <v>11</v>
      </c>
      <c r="D60" s="102">
        <f>D48+D36+D24+D12</f>
        <v>1760</v>
      </c>
      <c r="E60" s="102">
        <f>E48+E36+E24+E12</f>
        <v>1960</v>
      </c>
      <c r="F60" s="102">
        <f t="shared" ref="F60:BK60" si="20">F48+F36+F24+F12</f>
        <v>2240</v>
      </c>
      <c r="G60" s="102">
        <f t="shared" si="20"/>
        <v>2520</v>
      </c>
      <c r="H60" s="102">
        <f t="shared" si="20"/>
        <v>2840</v>
      </c>
      <c r="I60" s="102">
        <f t="shared" si="20"/>
        <v>3240</v>
      </c>
      <c r="J60" s="102">
        <f t="shared" si="20"/>
        <v>3640</v>
      </c>
      <c r="K60" s="102">
        <f t="shared" si="20"/>
        <v>4120</v>
      </c>
      <c r="L60" s="102">
        <f t="shared" si="20"/>
        <v>4680</v>
      </c>
      <c r="M60" s="102">
        <f t="shared" si="20"/>
        <v>5280</v>
      </c>
      <c r="N60" s="102">
        <f t="shared" si="20"/>
        <v>5960</v>
      </c>
      <c r="O60" s="102">
        <f t="shared" si="20"/>
        <v>6720</v>
      </c>
      <c r="P60" s="102">
        <f t="shared" si="20"/>
        <v>5440</v>
      </c>
      <c r="Q60" s="102">
        <f t="shared" si="20"/>
        <v>6000</v>
      </c>
      <c r="R60" s="102">
        <f t="shared" si="20"/>
        <v>6600</v>
      </c>
      <c r="S60" s="102">
        <f t="shared" si="20"/>
        <v>7240</v>
      </c>
      <c r="T60" s="102">
        <f t="shared" si="20"/>
        <v>7960</v>
      </c>
      <c r="U60" s="102">
        <f t="shared" si="20"/>
        <v>8760</v>
      </c>
      <c r="V60" s="102">
        <f t="shared" si="20"/>
        <v>9640</v>
      </c>
      <c r="W60" s="102">
        <f t="shared" si="20"/>
        <v>10600</v>
      </c>
      <c r="X60" s="102">
        <f t="shared" si="20"/>
        <v>11680</v>
      </c>
      <c r="Y60" s="102">
        <f t="shared" si="20"/>
        <v>12840</v>
      </c>
      <c r="Z60" s="102">
        <f t="shared" si="20"/>
        <v>14120</v>
      </c>
      <c r="AA60" s="102">
        <f t="shared" si="20"/>
        <v>15520</v>
      </c>
      <c r="AB60" s="102">
        <f t="shared" si="20"/>
        <v>38280</v>
      </c>
      <c r="AC60" s="102">
        <f t="shared" si="20"/>
        <v>42200</v>
      </c>
      <c r="AD60" s="102">
        <f t="shared" si="20"/>
        <v>46520</v>
      </c>
      <c r="AE60" s="102">
        <f t="shared" si="20"/>
        <v>51340</v>
      </c>
      <c r="AF60" s="102">
        <f t="shared" si="20"/>
        <v>56700</v>
      </c>
      <c r="AG60" s="102">
        <f t="shared" si="20"/>
        <v>62660</v>
      </c>
      <c r="AH60" s="102">
        <f t="shared" si="20"/>
        <v>69200</v>
      </c>
      <c r="AI60" s="102">
        <f t="shared" si="20"/>
        <v>76540</v>
      </c>
      <c r="AJ60" s="102">
        <f t="shared" si="20"/>
        <v>84720</v>
      </c>
      <c r="AK60" s="102">
        <f t="shared" si="20"/>
        <v>93800</v>
      </c>
      <c r="AL60" s="102">
        <f t="shared" si="20"/>
        <v>103860</v>
      </c>
      <c r="AM60" s="102">
        <f t="shared" si="20"/>
        <v>115040</v>
      </c>
      <c r="AN60" s="102">
        <f t="shared" si="20"/>
        <v>98560</v>
      </c>
      <c r="AO60" s="102">
        <f t="shared" si="20"/>
        <v>103290</v>
      </c>
      <c r="AP60" s="102">
        <f t="shared" si="20"/>
        <v>108280</v>
      </c>
      <c r="AQ60" s="102">
        <f t="shared" si="20"/>
        <v>113450</v>
      </c>
      <c r="AR60" s="102">
        <f t="shared" si="20"/>
        <v>118920</v>
      </c>
      <c r="AS60" s="102">
        <f t="shared" si="20"/>
        <v>124570</v>
      </c>
      <c r="AT60" s="102">
        <f t="shared" si="20"/>
        <v>130600</v>
      </c>
      <c r="AU60" s="102">
        <f t="shared" si="20"/>
        <v>137020</v>
      </c>
      <c r="AV60" s="102">
        <f t="shared" si="20"/>
        <v>143610</v>
      </c>
      <c r="AW60" s="102">
        <f t="shared" si="20"/>
        <v>150560</v>
      </c>
      <c r="AX60" s="102">
        <f t="shared" si="20"/>
        <v>157810</v>
      </c>
      <c r="AY60" s="102">
        <f t="shared" si="20"/>
        <v>165360</v>
      </c>
      <c r="AZ60" s="102">
        <f t="shared" si="20"/>
        <v>108440</v>
      </c>
      <c r="BA60" s="102">
        <f t="shared" si="20"/>
        <v>115950</v>
      </c>
      <c r="BB60" s="102">
        <f t="shared" si="20"/>
        <v>124000</v>
      </c>
      <c r="BC60" s="102">
        <f t="shared" si="20"/>
        <v>132700</v>
      </c>
      <c r="BD60" s="102">
        <f t="shared" si="20"/>
        <v>142000</v>
      </c>
      <c r="BE60" s="102">
        <f t="shared" si="20"/>
        <v>151810</v>
      </c>
      <c r="BF60" s="102">
        <f t="shared" si="20"/>
        <v>162580</v>
      </c>
      <c r="BG60" s="102">
        <f t="shared" si="20"/>
        <v>173920</v>
      </c>
      <c r="BH60" s="102">
        <f t="shared" si="20"/>
        <v>186060</v>
      </c>
      <c r="BI60" s="102">
        <f t="shared" si="20"/>
        <v>199230</v>
      </c>
      <c r="BJ60" s="102">
        <f t="shared" si="20"/>
        <v>213260</v>
      </c>
      <c r="BK60" s="113">
        <f t="shared" si="20"/>
        <v>228330</v>
      </c>
    </row>
    <row r="61" spans="1:152" x14ac:dyDescent="0.2">
      <c r="A61" s="11"/>
      <c r="C61" s="103" t="s">
        <v>12</v>
      </c>
      <c r="D61" s="92">
        <f>D58+D59-D60</f>
        <v>28240</v>
      </c>
      <c r="E61" s="92">
        <f>E58+E59-E60</f>
        <v>31960</v>
      </c>
      <c r="F61" s="92">
        <f t="shared" ref="F61:BK61" si="21">F58+F59-F60</f>
        <v>36120</v>
      </c>
      <c r="G61" s="92">
        <f t="shared" si="21"/>
        <v>40840</v>
      </c>
      <c r="H61" s="92">
        <f t="shared" si="21"/>
        <v>46200</v>
      </c>
      <c r="I61" s="92">
        <f t="shared" si="21"/>
        <v>52200</v>
      </c>
      <c r="J61" s="92">
        <f t="shared" si="21"/>
        <v>59000</v>
      </c>
      <c r="K61" s="92">
        <f t="shared" si="21"/>
        <v>66680</v>
      </c>
      <c r="L61" s="92">
        <f t="shared" si="21"/>
        <v>75360</v>
      </c>
      <c r="M61" s="92">
        <f t="shared" si="21"/>
        <v>85160</v>
      </c>
      <c r="N61" s="92">
        <f t="shared" si="21"/>
        <v>96240</v>
      </c>
      <c r="O61" s="92">
        <f t="shared" si="21"/>
        <v>108800</v>
      </c>
      <c r="P61" s="92">
        <f t="shared" si="21"/>
        <v>119680</v>
      </c>
      <c r="Q61" s="92">
        <f t="shared" si="21"/>
        <v>131640</v>
      </c>
      <c r="R61" s="92">
        <f t="shared" si="21"/>
        <v>144800</v>
      </c>
      <c r="S61" s="92">
        <f t="shared" si="21"/>
        <v>159280</v>
      </c>
      <c r="T61" s="92">
        <f t="shared" si="21"/>
        <v>175240</v>
      </c>
      <c r="U61" s="92">
        <f t="shared" si="21"/>
        <v>192800</v>
      </c>
      <c r="V61" s="92">
        <f t="shared" si="21"/>
        <v>212080</v>
      </c>
      <c r="W61" s="92">
        <f t="shared" si="21"/>
        <v>233320</v>
      </c>
      <c r="X61" s="92">
        <f t="shared" si="21"/>
        <v>256640</v>
      </c>
      <c r="Y61" s="92">
        <f t="shared" si="21"/>
        <v>282320</v>
      </c>
      <c r="Z61" s="92">
        <f t="shared" si="21"/>
        <v>310560</v>
      </c>
      <c r="AA61" s="92">
        <f t="shared" si="21"/>
        <v>341640</v>
      </c>
      <c r="AB61" s="92">
        <f t="shared" si="21"/>
        <v>397640</v>
      </c>
      <c r="AC61" s="92">
        <f t="shared" si="21"/>
        <v>459820</v>
      </c>
      <c r="AD61" s="92">
        <f t="shared" si="21"/>
        <v>528920</v>
      </c>
      <c r="AE61" s="92">
        <f t="shared" si="21"/>
        <v>605660</v>
      </c>
      <c r="AF61" s="92">
        <f t="shared" si="21"/>
        <v>690920</v>
      </c>
      <c r="AG61" s="92">
        <f t="shared" si="21"/>
        <v>785540</v>
      </c>
      <c r="AH61" s="92">
        <f t="shared" si="21"/>
        <v>890680</v>
      </c>
      <c r="AI61" s="92">
        <f t="shared" si="21"/>
        <v>1007460</v>
      </c>
      <c r="AJ61" s="92">
        <f t="shared" si="21"/>
        <v>1137100</v>
      </c>
      <c r="AK61" s="92">
        <f t="shared" si="21"/>
        <v>1281020</v>
      </c>
      <c r="AL61" s="92">
        <f t="shared" si="21"/>
        <v>1440840</v>
      </c>
      <c r="AM61" s="92">
        <f t="shared" si="21"/>
        <v>1618240</v>
      </c>
      <c r="AN61" s="92">
        <f t="shared" si="21"/>
        <v>1711900</v>
      </c>
      <c r="AO61" s="92">
        <f t="shared" si="21"/>
        <v>1810270</v>
      </c>
      <c r="AP61" s="92">
        <f t="shared" si="21"/>
        <v>1913380</v>
      </c>
      <c r="AQ61" s="92">
        <f t="shared" si="21"/>
        <v>2021680</v>
      </c>
      <c r="AR61" s="92">
        <f t="shared" si="21"/>
        <v>2135200</v>
      </c>
      <c r="AS61" s="92">
        <f t="shared" si="21"/>
        <v>2254410</v>
      </c>
      <c r="AT61" s="92">
        <f t="shared" si="21"/>
        <v>2379550</v>
      </c>
      <c r="AU61" s="92">
        <f t="shared" si="21"/>
        <v>2510620</v>
      </c>
      <c r="AV61" s="92">
        <f t="shared" si="21"/>
        <v>2648280</v>
      </c>
      <c r="AW61" s="92">
        <f t="shared" si="21"/>
        <v>2792620</v>
      </c>
      <c r="AX61" s="92">
        <f t="shared" si="21"/>
        <v>2944170</v>
      </c>
      <c r="AY61" s="92">
        <f t="shared" si="21"/>
        <v>3103310</v>
      </c>
      <c r="AZ61" s="92">
        <f t="shared" si="21"/>
        <v>3342590</v>
      </c>
      <c r="BA61" s="92">
        <f t="shared" si="21"/>
        <v>3598660</v>
      </c>
      <c r="BB61" s="92">
        <f t="shared" si="21"/>
        <v>3872790</v>
      </c>
      <c r="BC61" s="92">
        <f t="shared" si="21"/>
        <v>4166130</v>
      </c>
      <c r="BD61" s="92">
        <f t="shared" si="21"/>
        <v>4480230</v>
      </c>
      <c r="BE61" s="92">
        <f t="shared" si="21"/>
        <v>4816450</v>
      </c>
      <c r="BF61" s="92">
        <f t="shared" si="21"/>
        <v>5176390</v>
      </c>
      <c r="BG61" s="92">
        <f t="shared" si="21"/>
        <v>5561770</v>
      </c>
      <c r="BH61" s="92">
        <f t="shared" si="21"/>
        <v>5974540</v>
      </c>
      <c r="BI61" s="92">
        <f t="shared" si="21"/>
        <v>6416620</v>
      </c>
      <c r="BJ61" s="92">
        <f t="shared" si="21"/>
        <v>6890130</v>
      </c>
      <c r="BK61" s="93">
        <f t="shared" si="21"/>
        <v>7397230</v>
      </c>
    </row>
    <row r="62" spans="1:152" s="11" customFormat="1" x14ac:dyDescent="0.2"/>
    <row r="63" spans="1:152" s="11" customFormat="1" x14ac:dyDescent="0.2">
      <c r="C63" s="149" t="s">
        <v>103</v>
      </c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  <c r="AA63" s="153"/>
      <c r="AB63" s="153"/>
      <c r="AC63" s="153"/>
      <c r="AD63" s="153"/>
      <c r="AE63" s="153"/>
      <c r="AF63" s="153"/>
      <c r="AG63" s="153"/>
      <c r="AH63" s="153"/>
      <c r="AI63" s="153"/>
      <c r="AJ63" s="153"/>
      <c r="AK63" s="153"/>
      <c r="AL63" s="153"/>
      <c r="AM63" s="153"/>
      <c r="AN63" s="153"/>
      <c r="AO63" s="153"/>
      <c r="AP63" s="153"/>
      <c r="AQ63" s="153"/>
      <c r="AR63" s="153"/>
      <c r="AS63" s="153"/>
      <c r="AT63" s="153"/>
      <c r="AU63" s="153"/>
      <c r="AV63" s="153"/>
      <c r="AW63" s="153"/>
      <c r="AX63" s="153"/>
      <c r="AY63" s="153"/>
      <c r="AZ63" s="153"/>
      <c r="BA63" s="153"/>
      <c r="BB63" s="153"/>
      <c r="BC63" s="153"/>
      <c r="BD63" s="153"/>
      <c r="BE63" s="153"/>
      <c r="BF63" s="153"/>
      <c r="BG63" s="153"/>
      <c r="BH63" s="153"/>
      <c r="BI63" s="153"/>
      <c r="BJ63" s="153"/>
      <c r="BK63" s="153"/>
    </row>
    <row r="64" spans="1:152" s="11" customFormat="1" x14ac:dyDescent="0.2">
      <c r="C64" s="154" t="s">
        <v>155</v>
      </c>
      <c r="D64" s="86">
        <f>VLOOKUP(D1,'User Assumptions'!$B$26:$C$30,2,FALSE)*D5</f>
        <v>0</v>
      </c>
      <c r="E64" s="86">
        <f>VLOOKUP(E1,'User Assumptions'!$B$26:$C$30,2,FALSE)*E5</f>
        <v>0</v>
      </c>
      <c r="F64" s="86">
        <f>VLOOKUP(F1,'User Assumptions'!$B$26:$C$30,2,FALSE)*F5</f>
        <v>0</v>
      </c>
      <c r="G64" s="86">
        <f>VLOOKUP(G1,'User Assumptions'!$B$26:$C$30,2,FALSE)*G5</f>
        <v>0</v>
      </c>
      <c r="H64" s="86">
        <f>VLOOKUP(H1,'User Assumptions'!$B$26:$C$30,2,FALSE)*H5</f>
        <v>0</v>
      </c>
      <c r="I64" s="86">
        <f>VLOOKUP(I1,'User Assumptions'!$B$26:$C$30,2,FALSE)*I5</f>
        <v>0</v>
      </c>
      <c r="J64" s="86">
        <f>VLOOKUP(J1,'User Assumptions'!$B$26:$C$30,2,FALSE)*J5</f>
        <v>0</v>
      </c>
      <c r="K64" s="86">
        <f>VLOOKUP(K1,'User Assumptions'!$B$26:$C$30,2,FALSE)*K5</f>
        <v>0</v>
      </c>
      <c r="L64" s="86">
        <f>VLOOKUP(L1,'User Assumptions'!$B$26:$C$30,2,FALSE)*L5</f>
        <v>0</v>
      </c>
      <c r="M64" s="86">
        <f>VLOOKUP(M1,'User Assumptions'!$B$26:$C$30,2,FALSE)*M5</f>
        <v>0</v>
      </c>
      <c r="N64" s="86">
        <f>VLOOKUP(N1,'User Assumptions'!$B$26:$C$30,2,FALSE)*N5</f>
        <v>0</v>
      </c>
      <c r="O64" s="86">
        <f>VLOOKUP(O1,'User Assumptions'!$B$26:$C$30,2,FALSE)*O5</f>
        <v>0</v>
      </c>
      <c r="P64" s="86">
        <f>VLOOKUP(P1,'User Assumptions'!$B$26:$C$30,2,FALSE)*P5</f>
        <v>0</v>
      </c>
      <c r="Q64" s="86">
        <f>VLOOKUP(Q1,'User Assumptions'!$B$26:$C$30,2,FALSE)*Q5</f>
        <v>0</v>
      </c>
      <c r="R64" s="86">
        <f>VLOOKUP(R1,'User Assumptions'!$B$26:$C$30,2,FALSE)*R5</f>
        <v>0</v>
      </c>
      <c r="S64" s="86">
        <f>VLOOKUP(S1,'User Assumptions'!$B$26:$C$30,2,FALSE)*S5</f>
        <v>0</v>
      </c>
      <c r="T64" s="86">
        <f>VLOOKUP(T1,'User Assumptions'!$B$26:$C$30,2,FALSE)*T5</f>
        <v>0</v>
      </c>
      <c r="U64" s="86">
        <f>VLOOKUP(U1,'User Assumptions'!$B$26:$C$30,2,FALSE)*U5</f>
        <v>0</v>
      </c>
      <c r="V64" s="86">
        <f>VLOOKUP(V1,'User Assumptions'!$B$26:$C$30,2,FALSE)*V5</f>
        <v>0</v>
      </c>
      <c r="W64" s="86">
        <f>VLOOKUP(W1,'User Assumptions'!$B$26:$C$30,2,FALSE)*W5</f>
        <v>0</v>
      </c>
      <c r="X64" s="86">
        <f>VLOOKUP(X1,'User Assumptions'!$B$26:$C$30,2,FALSE)*X5</f>
        <v>0</v>
      </c>
      <c r="Y64" s="86">
        <f>VLOOKUP(Y1,'User Assumptions'!$B$26:$C$30,2,FALSE)*Y5</f>
        <v>0</v>
      </c>
      <c r="Z64" s="86">
        <f>VLOOKUP(Z1,'User Assumptions'!$B$26:$C$30,2,FALSE)*Z5</f>
        <v>0</v>
      </c>
      <c r="AA64" s="86">
        <f>VLOOKUP(AA1,'User Assumptions'!$B$26:$C$30,2,FALSE)*AA5</f>
        <v>0</v>
      </c>
      <c r="AB64" s="86">
        <f>VLOOKUP(AB1,'User Assumptions'!$B$26:$C$30,2,FALSE)*AB5</f>
        <v>0</v>
      </c>
      <c r="AC64" s="86">
        <f>VLOOKUP(AC1,'User Assumptions'!$B$26:$C$30,2,FALSE)*AC5</f>
        <v>0</v>
      </c>
      <c r="AD64" s="86">
        <f>VLOOKUP(AD1,'User Assumptions'!$B$26:$C$30,2,FALSE)*AD5</f>
        <v>0</v>
      </c>
      <c r="AE64" s="86">
        <f>VLOOKUP(AE1,'User Assumptions'!$B$26:$C$30,2,FALSE)*AE5</f>
        <v>0</v>
      </c>
      <c r="AF64" s="86">
        <f>VLOOKUP(AF1,'User Assumptions'!$B$26:$C$30,2,FALSE)*AF5</f>
        <v>0</v>
      </c>
      <c r="AG64" s="86">
        <f>VLOOKUP(AG1,'User Assumptions'!$B$26:$C$30,2,FALSE)*AG5</f>
        <v>0</v>
      </c>
      <c r="AH64" s="86">
        <f>VLOOKUP(AH1,'User Assumptions'!$B$26:$C$30,2,FALSE)*AH5</f>
        <v>0</v>
      </c>
      <c r="AI64" s="86">
        <f>VLOOKUP(AI1,'User Assumptions'!$B$26:$C$30,2,FALSE)*AI5</f>
        <v>0</v>
      </c>
      <c r="AJ64" s="86">
        <f>VLOOKUP(AJ1,'User Assumptions'!$B$26:$C$30,2,FALSE)*AJ5</f>
        <v>0</v>
      </c>
      <c r="AK64" s="86">
        <f>VLOOKUP(AK1,'User Assumptions'!$B$26:$C$30,2,FALSE)*AK5</f>
        <v>0</v>
      </c>
      <c r="AL64" s="86">
        <f>VLOOKUP(AL1,'User Assumptions'!$B$26:$C$30,2,FALSE)*AL5</f>
        <v>0</v>
      </c>
      <c r="AM64" s="86">
        <f>VLOOKUP(AM1,'User Assumptions'!$B$26:$C$30,2,FALSE)*AM5</f>
        <v>0</v>
      </c>
      <c r="AN64" s="86">
        <f>VLOOKUP(AN1,'User Assumptions'!$B$26:$C$30,2,FALSE)*AN5</f>
        <v>0</v>
      </c>
      <c r="AO64" s="86">
        <f>VLOOKUP(AO1,'User Assumptions'!$B$26:$C$30,2,FALSE)*AO5</f>
        <v>0</v>
      </c>
      <c r="AP64" s="86">
        <f>VLOOKUP(AP1,'User Assumptions'!$B$26:$C$30,2,FALSE)*AP5</f>
        <v>0</v>
      </c>
      <c r="AQ64" s="86">
        <f>VLOOKUP(AQ1,'User Assumptions'!$B$26:$C$30,2,FALSE)*AQ5</f>
        <v>0</v>
      </c>
      <c r="AR64" s="86">
        <f>VLOOKUP(AR1,'User Assumptions'!$B$26:$C$30,2,FALSE)*AR5</f>
        <v>0</v>
      </c>
      <c r="AS64" s="86">
        <f>VLOOKUP(AS1,'User Assumptions'!$B$26:$C$30,2,FALSE)*AS5</f>
        <v>0</v>
      </c>
      <c r="AT64" s="86">
        <f>VLOOKUP(AT1,'User Assumptions'!$B$26:$C$30,2,FALSE)*AT5</f>
        <v>0</v>
      </c>
      <c r="AU64" s="86">
        <f>VLOOKUP(AU1,'User Assumptions'!$B$26:$C$30,2,FALSE)*AU5</f>
        <v>0</v>
      </c>
      <c r="AV64" s="86">
        <f>VLOOKUP(AV1,'User Assumptions'!$B$26:$C$30,2,FALSE)*AV5</f>
        <v>0</v>
      </c>
      <c r="AW64" s="86">
        <f>VLOOKUP(AW1,'User Assumptions'!$B$26:$C$30,2,FALSE)*AW5</f>
        <v>0</v>
      </c>
      <c r="AX64" s="86">
        <f>VLOOKUP(AX1,'User Assumptions'!$B$26:$C$30,2,FALSE)*AX5</f>
        <v>0</v>
      </c>
      <c r="AY64" s="86">
        <f>VLOOKUP(AY1,'User Assumptions'!$B$26:$C$30,2,FALSE)*AY5</f>
        <v>0</v>
      </c>
      <c r="AZ64" s="86">
        <f>VLOOKUP(AZ1,'User Assumptions'!$B$26:$C$30,2,FALSE)*AZ5</f>
        <v>0</v>
      </c>
      <c r="BA64" s="86">
        <f>VLOOKUP(BA1,'User Assumptions'!$B$26:$C$30,2,FALSE)*BA5</f>
        <v>0</v>
      </c>
      <c r="BB64" s="86">
        <f>VLOOKUP(BB1,'User Assumptions'!$B$26:$C$30,2,FALSE)*BB5</f>
        <v>0</v>
      </c>
      <c r="BC64" s="86">
        <f>VLOOKUP(BC1,'User Assumptions'!$B$26:$C$30,2,FALSE)*BC5</f>
        <v>0</v>
      </c>
      <c r="BD64" s="86">
        <f>VLOOKUP(BD1,'User Assumptions'!$B$26:$C$30,2,FALSE)*BD5</f>
        <v>0</v>
      </c>
      <c r="BE64" s="86">
        <f>VLOOKUP(BE1,'User Assumptions'!$B$26:$C$30,2,FALSE)*BE5</f>
        <v>0</v>
      </c>
      <c r="BF64" s="86">
        <f>VLOOKUP(BF1,'User Assumptions'!$B$26:$C$30,2,FALSE)*BF5</f>
        <v>0</v>
      </c>
      <c r="BG64" s="86">
        <f>VLOOKUP(BG1,'User Assumptions'!$B$26:$C$30,2,FALSE)*BG5</f>
        <v>0</v>
      </c>
      <c r="BH64" s="86">
        <f>VLOOKUP(BH1,'User Assumptions'!$B$26:$C$30,2,FALSE)*BH5</f>
        <v>0</v>
      </c>
      <c r="BI64" s="86">
        <f>VLOOKUP(BI1,'User Assumptions'!$B$26:$C$30,2,FALSE)*BI5</f>
        <v>0</v>
      </c>
      <c r="BJ64" s="86">
        <f>VLOOKUP(BJ1,'User Assumptions'!$B$26:$C$30,2,FALSE)*BJ5</f>
        <v>0</v>
      </c>
      <c r="BK64" s="86">
        <f>VLOOKUP(BK1,'User Assumptions'!$B$26:$C$30,2,FALSE)*BK5</f>
        <v>0</v>
      </c>
    </row>
    <row r="65" spans="1:152" s="11" customFormat="1" x14ac:dyDescent="0.2">
      <c r="C65" s="154" t="s">
        <v>104</v>
      </c>
      <c r="D65" s="86">
        <f>VLOOKUP(D1,'User Assumptions'!$F$26:$G$30,2,FALSE)*D17</f>
        <v>0</v>
      </c>
      <c r="E65" s="86">
        <f>VLOOKUP(E1,'User Assumptions'!$F$26:$G$30,2,FALSE)*E17</f>
        <v>0</v>
      </c>
      <c r="F65" s="86">
        <f>VLOOKUP(F1,'User Assumptions'!$F$26:$G$30,2,FALSE)*F17</f>
        <v>0</v>
      </c>
      <c r="G65" s="86">
        <f>VLOOKUP(G1,'User Assumptions'!$F$26:$G$30,2,FALSE)*G17</f>
        <v>0</v>
      </c>
      <c r="H65" s="86">
        <f>VLOOKUP(H1,'User Assumptions'!$F$26:$G$30,2,FALSE)*H17</f>
        <v>0</v>
      </c>
      <c r="I65" s="86">
        <f>VLOOKUP(I1,'User Assumptions'!$F$26:$G$30,2,FALSE)*I17</f>
        <v>0</v>
      </c>
      <c r="J65" s="86">
        <f>VLOOKUP(J1,'User Assumptions'!$F$26:$G$30,2,FALSE)*J17</f>
        <v>0</v>
      </c>
      <c r="K65" s="86">
        <f>VLOOKUP(K1,'User Assumptions'!$F$26:$G$30,2,FALSE)*K17</f>
        <v>0</v>
      </c>
      <c r="L65" s="86">
        <f>VLOOKUP(L1,'User Assumptions'!$F$26:$G$30,2,FALSE)*L17</f>
        <v>0</v>
      </c>
      <c r="M65" s="86">
        <f>VLOOKUP(M1,'User Assumptions'!$F$26:$G$30,2,FALSE)*M17</f>
        <v>0</v>
      </c>
      <c r="N65" s="86">
        <f>VLOOKUP(N1,'User Assumptions'!$F$26:$G$30,2,FALSE)*N17</f>
        <v>0</v>
      </c>
      <c r="O65" s="86">
        <f>VLOOKUP(O1,'User Assumptions'!$F$26:$G$30,2,FALSE)*O17</f>
        <v>0</v>
      </c>
      <c r="P65" s="86">
        <f>VLOOKUP(P1,'User Assumptions'!$F$26:$G$30,2,FALSE)*P17</f>
        <v>0</v>
      </c>
      <c r="Q65" s="86">
        <f>VLOOKUP(Q1,'User Assumptions'!$F$26:$G$30,2,FALSE)*Q17</f>
        <v>0</v>
      </c>
      <c r="R65" s="86">
        <f>VLOOKUP(R1,'User Assumptions'!$F$26:$G$30,2,FALSE)*R17</f>
        <v>0</v>
      </c>
      <c r="S65" s="86">
        <f>VLOOKUP(S1,'User Assumptions'!$F$26:$G$30,2,FALSE)*S17</f>
        <v>0</v>
      </c>
      <c r="T65" s="86">
        <f>VLOOKUP(T1,'User Assumptions'!$F$26:$G$30,2,FALSE)*T17</f>
        <v>0</v>
      </c>
      <c r="U65" s="86">
        <f>VLOOKUP(U1,'User Assumptions'!$F$26:$G$30,2,FALSE)*U17</f>
        <v>0</v>
      </c>
      <c r="V65" s="86">
        <f>VLOOKUP(V1,'User Assumptions'!$F$26:$G$30,2,FALSE)*V17</f>
        <v>0</v>
      </c>
      <c r="W65" s="86">
        <f>VLOOKUP(W1,'User Assumptions'!$F$26:$G$30,2,FALSE)*W17</f>
        <v>0</v>
      </c>
      <c r="X65" s="86">
        <f>VLOOKUP(X1,'User Assumptions'!$F$26:$G$30,2,FALSE)*X17</f>
        <v>0</v>
      </c>
      <c r="Y65" s="86">
        <f>VLOOKUP(Y1,'User Assumptions'!$F$26:$G$30,2,FALSE)*Y17</f>
        <v>0</v>
      </c>
      <c r="Z65" s="86">
        <f>VLOOKUP(Z1,'User Assumptions'!$F$26:$G$30,2,FALSE)*Z17</f>
        <v>0</v>
      </c>
      <c r="AA65" s="86">
        <f>VLOOKUP(AA1,'User Assumptions'!$F$26:$G$30,2,FALSE)*AA17</f>
        <v>0</v>
      </c>
      <c r="AB65" s="86">
        <f>VLOOKUP(AB1,'User Assumptions'!$F$26:$G$30,2,FALSE)*AB17</f>
        <v>0</v>
      </c>
      <c r="AC65" s="86">
        <f>VLOOKUP(AC1,'User Assumptions'!$F$26:$G$30,2,FALSE)*AC17</f>
        <v>0</v>
      </c>
      <c r="AD65" s="86">
        <f>VLOOKUP(AD1,'User Assumptions'!$F$26:$G$30,2,FALSE)*AD17</f>
        <v>0</v>
      </c>
      <c r="AE65" s="86">
        <f>VLOOKUP(AE1,'User Assumptions'!$F$26:$G$30,2,FALSE)*AE17</f>
        <v>0</v>
      </c>
      <c r="AF65" s="86">
        <f>VLOOKUP(AF1,'User Assumptions'!$F$26:$G$30,2,FALSE)*AF17</f>
        <v>0</v>
      </c>
      <c r="AG65" s="86">
        <f>VLOOKUP(AG1,'User Assumptions'!$F$26:$G$30,2,FALSE)*AG17</f>
        <v>0</v>
      </c>
      <c r="AH65" s="86">
        <f>VLOOKUP(AH1,'User Assumptions'!$F$26:$G$30,2,FALSE)*AH17</f>
        <v>0</v>
      </c>
      <c r="AI65" s="86">
        <f>VLOOKUP(AI1,'User Assumptions'!$F$26:$G$30,2,FALSE)*AI17</f>
        <v>0</v>
      </c>
      <c r="AJ65" s="86">
        <f>VLOOKUP(AJ1,'User Assumptions'!$F$26:$G$30,2,FALSE)*AJ17</f>
        <v>0</v>
      </c>
      <c r="AK65" s="86">
        <f>VLOOKUP(AK1,'User Assumptions'!$F$26:$G$30,2,FALSE)*AK17</f>
        <v>0</v>
      </c>
      <c r="AL65" s="86">
        <f>VLOOKUP(AL1,'User Assumptions'!$F$26:$G$30,2,FALSE)*AL17</f>
        <v>0</v>
      </c>
      <c r="AM65" s="86">
        <f>VLOOKUP(AM1,'User Assumptions'!$F$26:$G$30,2,FALSE)*AM17</f>
        <v>0</v>
      </c>
      <c r="AN65" s="86">
        <f>VLOOKUP(AN1,'User Assumptions'!$F$26:$G$30,2,FALSE)*AN17</f>
        <v>0</v>
      </c>
      <c r="AO65" s="86">
        <f>VLOOKUP(AO1,'User Assumptions'!$F$26:$G$30,2,FALSE)*AO17</f>
        <v>0</v>
      </c>
      <c r="AP65" s="86">
        <f>VLOOKUP(AP1,'User Assumptions'!$F$26:$G$30,2,FALSE)*AP17</f>
        <v>0</v>
      </c>
      <c r="AQ65" s="86">
        <f>VLOOKUP(AQ1,'User Assumptions'!$F$26:$G$30,2,FALSE)*AQ17</f>
        <v>0</v>
      </c>
      <c r="AR65" s="86">
        <f>VLOOKUP(AR1,'User Assumptions'!$F$26:$G$30,2,FALSE)*AR17</f>
        <v>0</v>
      </c>
      <c r="AS65" s="86">
        <f>VLOOKUP(AS1,'User Assumptions'!$F$26:$G$30,2,FALSE)*AS17</f>
        <v>0</v>
      </c>
      <c r="AT65" s="86">
        <f>VLOOKUP(AT1,'User Assumptions'!$F$26:$G$30,2,FALSE)*AT17</f>
        <v>0</v>
      </c>
      <c r="AU65" s="86">
        <f>VLOOKUP(AU1,'User Assumptions'!$F$26:$G$30,2,FALSE)*AU17</f>
        <v>0</v>
      </c>
      <c r="AV65" s="86">
        <f>VLOOKUP(AV1,'User Assumptions'!$F$26:$G$30,2,FALSE)*AV17</f>
        <v>0</v>
      </c>
      <c r="AW65" s="86">
        <f>VLOOKUP(AW1,'User Assumptions'!$F$26:$G$30,2,FALSE)*AW17</f>
        <v>0</v>
      </c>
      <c r="AX65" s="86">
        <f>VLOOKUP(AX1,'User Assumptions'!$F$26:$G$30,2,FALSE)*AX17</f>
        <v>0</v>
      </c>
      <c r="AY65" s="86">
        <f>VLOOKUP(AY1,'User Assumptions'!$F$26:$G$30,2,FALSE)*AY17</f>
        <v>0</v>
      </c>
      <c r="AZ65" s="86">
        <f>VLOOKUP(AZ1,'User Assumptions'!$F$26:$G$30,2,FALSE)*AZ17</f>
        <v>0</v>
      </c>
      <c r="BA65" s="86">
        <f>VLOOKUP(BA1,'User Assumptions'!$F$26:$G$30,2,FALSE)*BA17</f>
        <v>0</v>
      </c>
      <c r="BB65" s="86">
        <f>VLOOKUP(BB1,'User Assumptions'!$F$26:$G$30,2,FALSE)*BB17</f>
        <v>0</v>
      </c>
      <c r="BC65" s="86">
        <f>VLOOKUP(BC1,'User Assumptions'!$F$26:$G$30,2,FALSE)*BC17</f>
        <v>0</v>
      </c>
      <c r="BD65" s="86">
        <f>VLOOKUP(BD1,'User Assumptions'!$F$26:$G$30,2,FALSE)*BD17</f>
        <v>0</v>
      </c>
      <c r="BE65" s="86">
        <f>VLOOKUP(BE1,'User Assumptions'!$F$26:$G$30,2,FALSE)*BE17</f>
        <v>0</v>
      </c>
      <c r="BF65" s="86">
        <f>VLOOKUP(BF1,'User Assumptions'!$F$26:$G$30,2,FALSE)*BF17</f>
        <v>0</v>
      </c>
      <c r="BG65" s="86">
        <f>VLOOKUP(BG1,'User Assumptions'!$F$26:$G$30,2,FALSE)*BG17</f>
        <v>0</v>
      </c>
      <c r="BH65" s="86">
        <f>VLOOKUP(BH1,'User Assumptions'!$F$26:$G$30,2,FALSE)*BH17</f>
        <v>0</v>
      </c>
      <c r="BI65" s="86">
        <f>VLOOKUP(BI1,'User Assumptions'!$F$26:$G$30,2,FALSE)*BI17</f>
        <v>0</v>
      </c>
      <c r="BJ65" s="86">
        <f>VLOOKUP(BJ1,'User Assumptions'!$F$26:$G$30,2,FALSE)*BJ17</f>
        <v>0</v>
      </c>
      <c r="BK65" s="86">
        <f>VLOOKUP(BK1,'User Assumptions'!$F$26:$G$30,2,FALSE)*BK17</f>
        <v>0</v>
      </c>
    </row>
    <row r="66" spans="1:152" s="11" customFormat="1" x14ac:dyDescent="0.2">
      <c r="C66" s="154" t="s">
        <v>105</v>
      </c>
      <c r="D66" s="86">
        <f>VLOOKUP(D1,'User Assumptions'!$J$26:$K$30,2,FALSE)*D29</f>
        <v>0</v>
      </c>
      <c r="E66" s="86">
        <f>VLOOKUP(E1,'User Assumptions'!$J$26:$K$30,2,FALSE)*E29</f>
        <v>0</v>
      </c>
      <c r="F66" s="86">
        <f>VLOOKUP(F1,'User Assumptions'!$J$26:$K$30,2,FALSE)*F29</f>
        <v>0</v>
      </c>
      <c r="G66" s="86">
        <f>VLOOKUP(G1,'User Assumptions'!$J$26:$K$30,2,FALSE)*G29</f>
        <v>0</v>
      </c>
      <c r="H66" s="86">
        <f>VLOOKUP(H1,'User Assumptions'!$J$26:$K$30,2,FALSE)*H29</f>
        <v>0</v>
      </c>
      <c r="I66" s="86">
        <f>VLOOKUP(I1,'User Assumptions'!$J$26:$K$30,2,FALSE)*I29</f>
        <v>0</v>
      </c>
      <c r="J66" s="86">
        <f>VLOOKUP(J1,'User Assumptions'!$J$26:$K$30,2,FALSE)*J29</f>
        <v>0</v>
      </c>
      <c r="K66" s="86">
        <f>VLOOKUP(K1,'User Assumptions'!$J$26:$K$30,2,FALSE)*K29</f>
        <v>0</v>
      </c>
      <c r="L66" s="86">
        <f>VLOOKUP(L1,'User Assumptions'!$J$26:$K$30,2,FALSE)*L29</f>
        <v>0</v>
      </c>
      <c r="M66" s="86">
        <f>VLOOKUP(M1,'User Assumptions'!$J$26:$K$30,2,FALSE)*M29</f>
        <v>0</v>
      </c>
      <c r="N66" s="86">
        <f>VLOOKUP(N1,'User Assumptions'!$J$26:$K$30,2,FALSE)*N29</f>
        <v>0</v>
      </c>
      <c r="O66" s="86">
        <f>VLOOKUP(O1,'User Assumptions'!$J$26:$K$30,2,FALSE)*O29</f>
        <v>0</v>
      </c>
      <c r="P66" s="86">
        <f>VLOOKUP(P1,'User Assumptions'!$J$26:$K$30,2,FALSE)*P29</f>
        <v>0</v>
      </c>
      <c r="Q66" s="86">
        <f>VLOOKUP(Q1,'User Assumptions'!$J$26:$K$30,2,FALSE)*Q29</f>
        <v>0</v>
      </c>
      <c r="R66" s="86">
        <f>VLOOKUP(R1,'User Assumptions'!$J$26:$K$30,2,FALSE)*R29</f>
        <v>0</v>
      </c>
      <c r="S66" s="86">
        <f>VLOOKUP(S1,'User Assumptions'!$J$26:$K$30,2,FALSE)*S29</f>
        <v>0</v>
      </c>
      <c r="T66" s="86">
        <f>VLOOKUP(T1,'User Assumptions'!$J$26:$K$30,2,FALSE)*T29</f>
        <v>0</v>
      </c>
      <c r="U66" s="86">
        <f>VLOOKUP(U1,'User Assumptions'!$J$26:$K$30,2,FALSE)*U29</f>
        <v>0</v>
      </c>
      <c r="V66" s="86">
        <f>VLOOKUP(V1,'User Assumptions'!$J$26:$K$30,2,FALSE)*V29</f>
        <v>0</v>
      </c>
      <c r="W66" s="86">
        <f>VLOOKUP(W1,'User Assumptions'!$J$26:$K$30,2,FALSE)*W29</f>
        <v>0</v>
      </c>
      <c r="X66" s="86">
        <f>VLOOKUP(X1,'User Assumptions'!$J$26:$K$30,2,FALSE)*X29</f>
        <v>0</v>
      </c>
      <c r="Y66" s="86">
        <f>VLOOKUP(Y1,'User Assumptions'!$J$26:$K$30,2,FALSE)*Y29</f>
        <v>0</v>
      </c>
      <c r="Z66" s="86">
        <f>VLOOKUP(Z1,'User Assumptions'!$J$26:$K$30,2,FALSE)*Z29</f>
        <v>0</v>
      </c>
      <c r="AA66" s="86">
        <f>VLOOKUP(AA1,'User Assumptions'!$J$26:$K$30,2,FALSE)*AA29</f>
        <v>0</v>
      </c>
      <c r="AB66" s="86">
        <f>VLOOKUP(AB1,'User Assumptions'!$J$26:$K$30,2,FALSE)*AB29</f>
        <v>0</v>
      </c>
      <c r="AC66" s="86">
        <f>VLOOKUP(AC1,'User Assumptions'!$J$26:$K$30,2,FALSE)*AC29</f>
        <v>0</v>
      </c>
      <c r="AD66" s="86">
        <f>VLOOKUP(AD1,'User Assumptions'!$J$26:$K$30,2,FALSE)*AD29</f>
        <v>0</v>
      </c>
      <c r="AE66" s="86">
        <f>VLOOKUP(AE1,'User Assumptions'!$J$26:$K$30,2,FALSE)*AE29</f>
        <v>0</v>
      </c>
      <c r="AF66" s="86">
        <f>VLOOKUP(AF1,'User Assumptions'!$J$26:$K$30,2,FALSE)*AF29</f>
        <v>0</v>
      </c>
      <c r="AG66" s="86">
        <f>VLOOKUP(AG1,'User Assumptions'!$J$26:$K$30,2,FALSE)*AG29</f>
        <v>0</v>
      </c>
      <c r="AH66" s="86">
        <f>VLOOKUP(AH1,'User Assumptions'!$J$26:$K$30,2,FALSE)*AH29</f>
        <v>0</v>
      </c>
      <c r="AI66" s="86">
        <f>VLOOKUP(AI1,'User Assumptions'!$J$26:$K$30,2,FALSE)*AI29</f>
        <v>0</v>
      </c>
      <c r="AJ66" s="86">
        <f>VLOOKUP(AJ1,'User Assumptions'!$J$26:$K$30,2,FALSE)*AJ29</f>
        <v>0</v>
      </c>
      <c r="AK66" s="86">
        <f>VLOOKUP(AK1,'User Assumptions'!$J$26:$K$30,2,FALSE)*AK29</f>
        <v>0</v>
      </c>
      <c r="AL66" s="86">
        <f>VLOOKUP(AL1,'User Assumptions'!$J$26:$K$30,2,FALSE)*AL29</f>
        <v>0</v>
      </c>
      <c r="AM66" s="86">
        <f>VLOOKUP(AM1,'User Assumptions'!$J$26:$K$30,2,FALSE)*AM29</f>
        <v>0</v>
      </c>
      <c r="AN66" s="86">
        <f>VLOOKUP(AN1,'User Assumptions'!$J$26:$K$30,2,FALSE)*AN29</f>
        <v>0</v>
      </c>
      <c r="AO66" s="86">
        <f>VLOOKUP(AO1,'User Assumptions'!$J$26:$K$30,2,FALSE)*AO29</f>
        <v>0</v>
      </c>
      <c r="AP66" s="86">
        <f>VLOOKUP(AP1,'User Assumptions'!$J$26:$K$30,2,FALSE)*AP29</f>
        <v>0</v>
      </c>
      <c r="AQ66" s="86">
        <f>VLOOKUP(AQ1,'User Assumptions'!$J$26:$K$30,2,FALSE)*AQ29</f>
        <v>0</v>
      </c>
      <c r="AR66" s="86">
        <f>VLOOKUP(AR1,'User Assumptions'!$J$26:$K$30,2,FALSE)*AR29</f>
        <v>0</v>
      </c>
      <c r="AS66" s="86">
        <f>VLOOKUP(AS1,'User Assumptions'!$J$26:$K$30,2,FALSE)*AS29</f>
        <v>0</v>
      </c>
      <c r="AT66" s="86">
        <f>VLOOKUP(AT1,'User Assumptions'!$J$26:$K$30,2,FALSE)*AT29</f>
        <v>0</v>
      </c>
      <c r="AU66" s="86">
        <f>VLOOKUP(AU1,'User Assumptions'!$J$26:$K$30,2,FALSE)*AU29</f>
        <v>0</v>
      </c>
      <c r="AV66" s="86">
        <f>VLOOKUP(AV1,'User Assumptions'!$J$26:$K$30,2,FALSE)*AV29</f>
        <v>0</v>
      </c>
      <c r="AW66" s="86">
        <f>VLOOKUP(AW1,'User Assumptions'!$J$26:$K$30,2,FALSE)*AW29</f>
        <v>0</v>
      </c>
      <c r="AX66" s="86">
        <f>VLOOKUP(AX1,'User Assumptions'!$J$26:$K$30,2,FALSE)*AX29</f>
        <v>0</v>
      </c>
      <c r="AY66" s="86">
        <f>VLOOKUP(AY1,'User Assumptions'!$J$26:$K$30,2,FALSE)*AY29</f>
        <v>0</v>
      </c>
      <c r="AZ66" s="86">
        <f>VLOOKUP(AZ1,'User Assumptions'!$J$26:$K$30,2,FALSE)*AZ29</f>
        <v>0</v>
      </c>
      <c r="BA66" s="86">
        <f>VLOOKUP(BA1,'User Assumptions'!$J$26:$K$30,2,FALSE)*BA29</f>
        <v>0</v>
      </c>
      <c r="BB66" s="86">
        <f>VLOOKUP(BB1,'User Assumptions'!$J$26:$K$30,2,FALSE)*BB29</f>
        <v>0</v>
      </c>
      <c r="BC66" s="86">
        <f>VLOOKUP(BC1,'User Assumptions'!$J$26:$K$30,2,FALSE)*BC29</f>
        <v>0</v>
      </c>
      <c r="BD66" s="86">
        <f>VLOOKUP(BD1,'User Assumptions'!$J$26:$K$30,2,FALSE)*BD29</f>
        <v>0</v>
      </c>
      <c r="BE66" s="86">
        <f>VLOOKUP(BE1,'User Assumptions'!$J$26:$K$30,2,FALSE)*BE29</f>
        <v>0</v>
      </c>
      <c r="BF66" s="86">
        <f>VLOOKUP(BF1,'User Assumptions'!$J$26:$K$30,2,FALSE)*BF29</f>
        <v>0</v>
      </c>
      <c r="BG66" s="86">
        <f>VLOOKUP(BG1,'User Assumptions'!$J$26:$K$30,2,FALSE)*BG29</f>
        <v>0</v>
      </c>
      <c r="BH66" s="86">
        <f>VLOOKUP(BH1,'User Assumptions'!$J$26:$K$30,2,FALSE)*BH29</f>
        <v>0</v>
      </c>
      <c r="BI66" s="86">
        <f>VLOOKUP(BI1,'User Assumptions'!$J$26:$K$30,2,FALSE)*BI29</f>
        <v>0</v>
      </c>
      <c r="BJ66" s="86">
        <f>VLOOKUP(BJ1,'User Assumptions'!$J$26:$K$30,2,FALSE)*BJ29</f>
        <v>0</v>
      </c>
      <c r="BK66" s="86">
        <f>VLOOKUP(BK1,'User Assumptions'!$J$26:$K$30,2,FALSE)*BK29</f>
        <v>0</v>
      </c>
    </row>
    <row r="67" spans="1:152" s="11" customFormat="1" x14ac:dyDescent="0.2">
      <c r="C67" s="154" t="s">
        <v>106</v>
      </c>
      <c r="D67" s="86">
        <f>VLOOKUP(D1,'User Assumptions'!$N$26:$O$30,2,FALSE)*D41</f>
        <v>0</v>
      </c>
      <c r="E67" s="86">
        <f>VLOOKUP(E1,'User Assumptions'!$N$26:$O$30,2,FALSE)*E41</f>
        <v>0</v>
      </c>
      <c r="F67" s="86">
        <f>VLOOKUP(F1,'User Assumptions'!$N$26:$O$30,2,FALSE)*F41</f>
        <v>0</v>
      </c>
      <c r="G67" s="86">
        <f>VLOOKUP(G1,'User Assumptions'!$N$26:$O$30,2,FALSE)*G41</f>
        <v>0</v>
      </c>
      <c r="H67" s="86">
        <f>VLOOKUP(H1,'User Assumptions'!$N$26:$O$30,2,FALSE)*H41</f>
        <v>0</v>
      </c>
      <c r="I67" s="86">
        <f>VLOOKUP(I1,'User Assumptions'!$N$26:$O$30,2,FALSE)*I41</f>
        <v>0</v>
      </c>
      <c r="J67" s="86">
        <f>VLOOKUP(J1,'User Assumptions'!$N$26:$O$30,2,FALSE)*J41</f>
        <v>0</v>
      </c>
      <c r="K67" s="86">
        <f>VLOOKUP(K1,'User Assumptions'!$N$26:$O$30,2,FALSE)*K41</f>
        <v>0</v>
      </c>
      <c r="L67" s="86">
        <f>VLOOKUP(L1,'User Assumptions'!$N$26:$O$30,2,FALSE)*L41</f>
        <v>0</v>
      </c>
      <c r="M67" s="86">
        <f>VLOOKUP(M1,'User Assumptions'!$N$26:$O$30,2,FALSE)*M41</f>
        <v>0</v>
      </c>
      <c r="N67" s="86">
        <f>VLOOKUP(N1,'User Assumptions'!$N$26:$O$30,2,FALSE)*N41</f>
        <v>0</v>
      </c>
      <c r="O67" s="86">
        <f>VLOOKUP(O1,'User Assumptions'!$N$26:$O$30,2,FALSE)*O41</f>
        <v>0</v>
      </c>
      <c r="P67" s="86">
        <f>VLOOKUP(P1,'User Assumptions'!$N$26:$O$30,2,FALSE)*P41</f>
        <v>0</v>
      </c>
      <c r="Q67" s="86">
        <f>VLOOKUP(Q1,'User Assumptions'!$N$26:$O$30,2,FALSE)*Q41</f>
        <v>0</v>
      </c>
      <c r="R67" s="86">
        <f>VLOOKUP(R1,'User Assumptions'!$N$26:$O$30,2,FALSE)*R41</f>
        <v>0</v>
      </c>
      <c r="S67" s="86">
        <f>VLOOKUP(S1,'User Assumptions'!$N$26:$O$30,2,FALSE)*S41</f>
        <v>0</v>
      </c>
      <c r="T67" s="86">
        <f>VLOOKUP(T1,'User Assumptions'!$N$26:$O$30,2,FALSE)*T41</f>
        <v>0</v>
      </c>
      <c r="U67" s="86">
        <f>VLOOKUP(U1,'User Assumptions'!$N$26:$O$30,2,FALSE)*U41</f>
        <v>0</v>
      </c>
      <c r="V67" s="86">
        <f>VLOOKUP(V1,'User Assumptions'!$N$26:$O$30,2,FALSE)*V41</f>
        <v>0</v>
      </c>
      <c r="W67" s="86">
        <f>VLOOKUP(W1,'User Assumptions'!$N$26:$O$30,2,FALSE)*W41</f>
        <v>0</v>
      </c>
      <c r="X67" s="86">
        <f>VLOOKUP(X1,'User Assumptions'!$N$26:$O$30,2,FALSE)*X41</f>
        <v>0</v>
      </c>
      <c r="Y67" s="86">
        <f>VLOOKUP(Y1,'User Assumptions'!$N$26:$O$30,2,FALSE)*Y41</f>
        <v>0</v>
      </c>
      <c r="Z67" s="86">
        <f>VLOOKUP(Z1,'User Assumptions'!$N$26:$O$30,2,FALSE)*Z41</f>
        <v>0</v>
      </c>
      <c r="AA67" s="86">
        <f>VLOOKUP(AA1,'User Assumptions'!$N$26:$O$30,2,FALSE)*AA41</f>
        <v>0</v>
      </c>
      <c r="AB67" s="86">
        <f>VLOOKUP(AB1,'User Assumptions'!$N$26:$O$30,2,FALSE)*AB41</f>
        <v>0</v>
      </c>
      <c r="AC67" s="86">
        <f>VLOOKUP(AC1,'User Assumptions'!$N$26:$O$30,2,FALSE)*AC41</f>
        <v>0</v>
      </c>
      <c r="AD67" s="86">
        <f>VLOOKUP(AD1,'User Assumptions'!$N$26:$O$30,2,FALSE)*AD41</f>
        <v>0</v>
      </c>
      <c r="AE67" s="86">
        <f>VLOOKUP(AE1,'User Assumptions'!$N$26:$O$30,2,FALSE)*AE41</f>
        <v>0</v>
      </c>
      <c r="AF67" s="86">
        <f>VLOOKUP(AF1,'User Assumptions'!$N$26:$O$30,2,FALSE)*AF41</f>
        <v>0</v>
      </c>
      <c r="AG67" s="86">
        <f>VLOOKUP(AG1,'User Assumptions'!$N$26:$O$30,2,FALSE)*AG41</f>
        <v>0</v>
      </c>
      <c r="AH67" s="86">
        <f>VLOOKUP(AH1,'User Assumptions'!$N$26:$O$30,2,FALSE)*AH41</f>
        <v>0</v>
      </c>
      <c r="AI67" s="86">
        <f>VLOOKUP(AI1,'User Assumptions'!$N$26:$O$30,2,FALSE)*AI41</f>
        <v>0</v>
      </c>
      <c r="AJ67" s="86">
        <f>VLOOKUP(AJ1,'User Assumptions'!$N$26:$O$30,2,FALSE)*AJ41</f>
        <v>0</v>
      </c>
      <c r="AK67" s="86">
        <f>VLOOKUP(AK1,'User Assumptions'!$N$26:$O$30,2,FALSE)*AK41</f>
        <v>0</v>
      </c>
      <c r="AL67" s="86">
        <f>VLOOKUP(AL1,'User Assumptions'!$N$26:$O$30,2,FALSE)*AL41</f>
        <v>0</v>
      </c>
      <c r="AM67" s="86">
        <f>VLOOKUP(AM1,'User Assumptions'!$N$26:$O$30,2,FALSE)*AM41</f>
        <v>0</v>
      </c>
      <c r="AN67" s="86">
        <f>VLOOKUP(AN1,'User Assumptions'!$N$26:$O$30,2,FALSE)*AN41</f>
        <v>0</v>
      </c>
      <c r="AO67" s="86">
        <f>VLOOKUP(AO1,'User Assumptions'!$N$26:$O$30,2,FALSE)*AO41</f>
        <v>0</v>
      </c>
      <c r="AP67" s="86">
        <f>VLOOKUP(AP1,'User Assumptions'!$N$26:$O$30,2,FALSE)*AP41</f>
        <v>0</v>
      </c>
      <c r="AQ67" s="86">
        <f>VLOOKUP(AQ1,'User Assumptions'!$N$26:$O$30,2,FALSE)*AQ41</f>
        <v>0</v>
      </c>
      <c r="AR67" s="86">
        <f>VLOOKUP(AR1,'User Assumptions'!$N$26:$O$30,2,FALSE)*AR41</f>
        <v>0</v>
      </c>
      <c r="AS67" s="86">
        <f>VLOOKUP(AS1,'User Assumptions'!$N$26:$O$30,2,FALSE)*AS41</f>
        <v>0</v>
      </c>
      <c r="AT67" s="86">
        <f>VLOOKUP(AT1,'User Assumptions'!$N$26:$O$30,2,FALSE)*AT41</f>
        <v>0</v>
      </c>
      <c r="AU67" s="86">
        <f>VLOOKUP(AU1,'User Assumptions'!$N$26:$O$30,2,FALSE)*AU41</f>
        <v>0</v>
      </c>
      <c r="AV67" s="86">
        <f>VLOOKUP(AV1,'User Assumptions'!$N$26:$O$30,2,FALSE)*AV41</f>
        <v>0</v>
      </c>
      <c r="AW67" s="86">
        <f>VLOOKUP(AW1,'User Assumptions'!$N$26:$O$30,2,FALSE)*AW41</f>
        <v>0</v>
      </c>
      <c r="AX67" s="86">
        <f>VLOOKUP(AX1,'User Assumptions'!$N$26:$O$30,2,FALSE)*AX41</f>
        <v>0</v>
      </c>
      <c r="AY67" s="86">
        <f>VLOOKUP(AY1,'User Assumptions'!$N$26:$O$30,2,FALSE)*AY41</f>
        <v>0</v>
      </c>
      <c r="AZ67" s="86">
        <f>VLOOKUP(AZ1,'User Assumptions'!$N$26:$O$30,2,FALSE)*AZ41</f>
        <v>0</v>
      </c>
      <c r="BA67" s="86">
        <f>VLOOKUP(BA1,'User Assumptions'!$N$26:$O$30,2,FALSE)*BA41</f>
        <v>0</v>
      </c>
      <c r="BB67" s="86">
        <f>VLOOKUP(BB1,'User Assumptions'!$N$26:$O$30,2,FALSE)*BB41</f>
        <v>0</v>
      </c>
      <c r="BC67" s="86">
        <f>VLOOKUP(BC1,'User Assumptions'!$N$26:$O$30,2,FALSE)*BC41</f>
        <v>0</v>
      </c>
      <c r="BD67" s="86">
        <f>VLOOKUP(BD1,'User Assumptions'!$N$26:$O$30,2,FALSE)*BD41</f>
        <v>0</v>
      </c>
      <c r="BE67" s="86">
        <f>VLOOKUP(BE1,'User Assumptions'!$N$26:$O$30,2,FALSE)*BE41</f>
        <v>0</v>
      </c>
      <c r="BF67" s="86">
        <f>VLOOKUP(BF1,'User Assumptions'!$N$26:$O$30,2,FALSE)*BF41</f>
        <v>0</v>
      </c>
      <c r="BG67" s="86">
        <f>VLOOKUP(BG1,'User Assumptions'!$N$26:$O$30,2,FALSE)*BG41</f>
        <v>0</v>
      </c>
      <c r="BH67" s="86">
        <f>VLOOKUP(BH1,'User Assumptions'!$N$26:$O$30,2,FALSE)*BH41</f>
        <v>0</v>
      </c>
      <c r="BI67" s="86">
        <f>VLOOKUP(BI1,'User Assumptions'!$N$26:$O$30,2,FALSE)*BI41</f>
        <v>0</v>
      </c>
      <c r="BJ67" s="86">
        <f>VLOOKUP(BJ1,'User Assumptions'!$N$26:$O$30,2,FALSE)*BJ41</f>
        <v>0</v>
      </c>
      <c r="BK67" s="86">
        <f>VLOOKUP(BK1,'User Assumptions'!$N$26:$O$30,2,FALSE)*BK41</f>
        <v>0</v>
      </c>
    </row>
    <row r="68" spans="1:152" s="11" customFormat="1" x14ac:dyDescent="0.2">
      <c r="C68" s="155" t="s">
        <v>107</v>
      </c>
      <c r="D68" s="132">
        <f>SUM(D64:D67)</f>
        <v>0</v>
      </c>
      <c r="E68" s="132">
        <f>SUM(E64:E67)</f>
        <v>0</v>
      </c>
      <c r="F68" s="132">
        <f t="shared" ref="F68:BK68" si="22">SUM(F64:F67)</f>
        <v>0</v>
      </c>
      <c r="G68" s="132">
        <f t="shared" si="22"/>
        <v>0</v>
      </c>
      <c r="H68" s="132">
        <f t="shared" si="22"/>
        <v>0</v>
      </c>
      <c r="I68" s="132">
        <f t="shared" si="22"/>
        <v>0</v>
      </c>
      <c r="J68" s="132">
        <f t="shared" si="22"/>
        <v>0</v>
      </c>
      <c r="K68" s="132">
        <f t="shared" si="22"/>
        <v>0</v>
      </c>
      <c r="L68" s="132">
        <f t="shared" si="22"/>
        <v>0</v>
      </c>
      <c r="M68" s="132">
        <f t="shared" si="22"/>
        <v>0</v>
      </c>
      <c r="N68" s="132">
        <f t="shared" si="22"/>
        <v>0</v>
      </c>
      <c r="O68" s="132">
        <f t="shared" si="22"/>
        <v>0</v>
      </c>
      <c r="P68" s="132">
        <f t="shared" si="22"/>
        <v>0</v>
      </c>
      <c r="Q68" s="132">
        <f t="shared" si="22"/>
        <v>0</v>
      </c>
      <c r="R68" s="132">
        <f t="shared" si="22"/>
        <v>0</v>
      </c>
      <c r="S68" s="132">
        <f t="shared" si="22"/>
        <v>0</v>
      </c>
      <c r="T68" s="132">
        <f t="shared" si="22"/>
        <v>0</v>
      </c>
      <c r="U68" s="132">
        <f t="shared" si="22"/>
        <v>0</v>
      </c>
      <c r="V68" s="132">
        <f t="shared" si="22"/>
        <v>0</v>
      </c>
      <c r="W68" s="132">
        <f t="shared" si="22"/>
        <v>0</v>
      </c>
      <c r="X68" s="132">
        <f t="shared" si="22"/>
        <v>0</v>
      </c>
      <c r="Y68" s="132">
        <f t="shared" si="22"/>
        <v>0</v>
      </c>
      <c r="Z68" s="132">
        <f t="shared" si="22"/>
        <v>0</v>
      </c>
      <c r="AA68" s="132">
        <f t="shared" si="22"/>
        <v>0</v>
      </c>
      <c r="AB68" s="132">
        <f t="shared" si="22"/>
        <v>0</v>
      </c>
      <c r="AC68" s="132">
        <f t="shared" si="22"/>
        <v>0</v>
      </c>
      <c r="AD68" s="132">
        <f t="shared" si="22"/>
        <v>0</v>
      </c>
      <c r="AE68" s="132">
        <f t="shared" si="22"/>
        <v>0</v>
      </c>
      <c r="AF68" s="132">
        <f t="shared" si="22"/>
        <v>0</v>
      </c>
      <c r="AG68" s="132">
        <f t="shared" si="22"/>
        <v>0</v>
      </c>
      <c r="AH68" s="132">
        <f t="shared" si="22"/>
        <v>0</v>
      </c>
      <c r="AI68" s="132">
        <f t="shared" si="22"/>
        <v>0</v>
      </c>
      <c r="AJ68" s="132">
        <f t="shared" si="22"/>
        <v>0</v>
      </c>
      <c r="AK68" s="132">
        <f t="shared" si="22"/>
        <v>0</v>
      </c>
      <c r="AL68" s="132">
        <f t="shared" si="22"/>
        <v>0</v>
      </c>
      <c r="AM68" s="132">
        <f t="shared" si="22"/>
        <v>0</v>
      </c>
      <c r="AN68" s="132">
        <f t="shared" si="22"/>
        <v>0</v>
      </c>
      <c r="AO68" s="132">
        <f t="shared" si="22"/>
        <v>0</v>
      </c>
      <c r="AP68" s="132">
        <f t="shared" si="22"/>
        <v>0</v>
      </c>
      <c r="AQ68" s="132">
        <f t="shared" si="22"/>
        <v>0</v>
      </c>
      <c r="AR68" s="132">
        <f t="shared" si="22"/>
        <v>0</v>
      </c>
      <c r="AS68" s="132">
        <f t="shared" si="22"/>
        <v>0</v>
      </c>
      <c r="AT68" s="132">
        <f t="shared" si="22"/>
        <v>0</v>
      </c>
      <c r="AU68" s="132">
        <f t="shared" si="22"/>
        <v>0</v>
      </c>
      <c r="AV68" s="132">
        <f t="shared" si="22"/>
        <v>0</v>
      </c>
      <c r="AW68" s="132">
        <f t="shared" si="22"/>
        <v>0</v>
      </c>
      <c r="AX68" s="132">
        <f t="shared" si="22"/>
        <v>0</v>
      </c>
      <c r="AY68" s="132">
        <f t="shared" si="22"/>
        <v>0</v>
      </c>
      <c r="AZ68" s="132">
        <f t="shared" si="22"/>
        <v>0</v>
      </c>
      <c r="BA68" s="132">
        <f t="shared" si="22"/>
        <v>0</v>
      </c>
      <c r="BB68" s="132">
        <f t="shared" si="22"/>
        <v>0</v>
      </c>
      <c r="BC68" s="132">
        <f t="shared" si="22"/>
        <v>0</v>
      </c>
      <c r="BD68" s="132">
        <f t="shared" si="22"/>
        <v>0</v>
      </c>
      <c r="BE68" s="132">
        <f t="shared" si="22"/>
        <v>0</v>
      </c>
      <c r="BF68" s="132">
        <f t="shared" si="22"/>
        <v>0</v>
      </c>
      <c r="BG68" s="132">
        <f t="shared" si="22"/>
        <v>0</v>
      </c>
      <c r="BH68" s="132">
        <f t="shared" si="22"/>
        <v>0</v>
      </c>
      <c r="BI68" s="132">
        <f t="shared" si="22"/>
        <v>0</v>
      </c>
      <c r="BJ68" s="132">
        <f t="shared" si="22"/>
        <v>0</v>
      </c>
      <c r="BK68" s="132">
        <f t="shared" si="22"/>
        <v>0</v>
      </c>
    </row>
    <row r="69" spans="1:152" s="11" customFormat="1" x14ac:dyDescent="0.2"/>
    <row r="70" spans="1:152" s="11" customFormat="1" x14ac:dyDescent="0.2"/>
    <row r="71" spans="1:152" s="11" customFormat="1" ht="16" thickBot="1" x14ac:dyDescent="0.25">
      <c r="C71" s="156" t="s">
        <v>71</v>
      </c>
      <c r="D71" s="157">
        <f>D68+D61</f>
        <v>28240</v>
      </c>
      <c r="E71" s="157">
        <f>E68+E61</f>
        <v>31960</v>
      </c>
      <c r="F71" s="157">
        <f t="shared" ref="F71:BK71" si="23">F68+F61</f>
        <v>36120</v>
      </c>
      <c r="G71" s="157">
        <f t="shared" si="23"/>
        <v>40840</v>
      </c>
      <c r="H71" s="157">
        <f t="shared" si="23"/>
        <v>46200</v>
      </c>
      <c r="I71" s="157">
        <f t="shared" si="23"/>
        <v>52200</v>
      </c>
      <c r="J71" s="157">
        <f t="shared" si="23"/>
        <v>59000</v>
      </c>
      <c r="K71" s="157">
        <f t="shared" si="23"/>
        <v>66680</v>
      </c>
      <c r="L71" s="157">
        <f t="shared" si="23"/>
        <v>75360</v>
      </c>
      <c r="M71" s="157">
        <f t="shared" si="23"/>
        <v>85160</v>
      </c>
      <c r="N71" s="157">
        <f t="shared" si="23"/>
        <v>96240</v>
      </c>
      <c r="O71" s="157">
        <f t="shared" si="23"/>
        <v>108800</v>
      </c>
      <c r="P71" s="157">
        <f t="shared" si="23"/>
        <v>119680</v>
      </c>
      <c r="Q71" s="157">
        <f t="shared" si="23"/>
        <v>131640</v>
      </c>
      <c r="R71" s="157">
        <f t="shared" si="23"/>
        <v>144800</v>
      </c>
      <c r="S71" s="157">
        <f t="shared" si="23"/>
        <v>159280</v>
      </c>
      <c r="T71" s="157">
        <f t="shared" si="23"/>
        <v>175240</v>
      </c>
      <c r="U71" s="157">
        <f t="shared" si="23"/>
        <v>192800</v>
      </c>
      <c r="V71" s="157">
        <f t="shared" si="23"/>
        <v>212080</v>
      </c>
      <c r="W71" s="157">
        <f t="shared" si="23"/>
        <v>233320</v>
      </c>
      <c r="X71" s="157">
        <f t="shared" si="23"/>
        <v>256640</v>
      </c>
      <c r="Y71" s="157">
        <f t="shared" si="23"/>
        <v>282320</v>
      </c>
      <c r="Z71" s="157">
        <f t="shared" si="23"/>
        <v>310560</v>
      </c>
      <c r="AA71" s="157">
        <f t="shared" si="23"/>
        <v>341640</v>
      </c>
      <c r="AB71" s="157">
        <f t="shared" si="23"/>
        <v>397640</v>
      </c>
      <c r="AC71" s="157">
        <f t="shared" si="23"/>
        <v>459820</v>
      </c>
      <c r="AD71" s="157">
        <f t="shared" si="23"/>
        <v>528920</v>
      </c>
      <c r="AE71" s="157">
        <f t="shared" si="23"/>
        <v>605660</v>
      </c>
      <c r="AF71" s="157">
        <f t="shared" si="23"/>
        <v>690920</v>
      </c>
      <c r="AG71" s="157">
        <f t="shared" si="23"/>
        <v>785540</v>
      </c>
      <c r="AH71" s="157">
        <f t="shared" si="23"/>
        <v>890680</v>
      </c>
      <c r="AI71" s="157">
        <f t="shared" si="23"/>
        <v>1007460</v>
      </c>
      <c r="AJ71" s="157">
        <f t="shared" si="23"/>
        <v>1137100</v>
      </c>
      <c r="AK71" s="157">
        <f t="shared" si="23"/>
        <v>1281020</v>
      </c>
      <c r="AL71" s="157">
        <f t="shared" si="23"/>
        <v>1440840</v>
      </c>
      <c r="AM71" s="157">
        <f t="shared" si="23"/>
        <v>1618240</v>
      </c>
      <c r="AN71" s="157">
        <f t="shared" si="23"/>
        <v>1711900</v>
      </c>
      <c r="AO71" s="157">
        <f t="shared" si="23"/>
        <v>1810270</v>
      </c>
      <c r="AP71" s="157">
        <f t="shared" si="23"/>
        <v>1913380</v>
      </c>
      <c r="AQ71" s="157">
        <f t="shared" si="23"/>
        <v>2021680</v>
      </c>
      <c r="AR71" s="157">
        <f t="shared" si="23"/>
        <v>2135200</v>
      </c>
      <c r="AS71" s="157">
        <f t="shared" si="23"/>
        <v>2254410</v>
      </c>
      <c r="AT71" s="157">
        <f t="shared" si="23"/>
        <v>2379550</v>
      </c>
      <c r="AU71" s="157">
        <f t="shared" si="23"/>
        <v>2510620</v>
      </c>
      <c r="AV71" s="157">
        <f t="shared" si="23"/>
        <v>2648280</v>
      </c>
      <c r="AW71" s="157">
        <f t="shared" si="23"/>
        <v>2792620</v>
      </c>
      <c r="AX71" s="157">
        <f t="shared" si="23"/>
        <v>2944170</v>
      </c>
      <c r="AY71" s="157">
        <f t="shared" si="23"/>
        <v>3103310</v>
      </c>
      <c r="AZ71" s="157">
        <f t="shared" si="23"/>
        <v>3342590</v>
      </c>
      <c r="BA71" s="157">
        <f t="shared" si="23"/>
        <v>3598660</v>
      </c>
      <c r="BB71" s="157">
        <f t="shared" si="23"/>
        <v>3872790</v>
      </c>
      <c r="BC71" s="157">
        <f t="shared" si="23"/>
        <v>4166130</v>
      </c>
      <c r="BD71" s="157">
        <f t="shared" si="23"/>
        <v>4480230</v>
      </c>
      <c r="BE71" s="157">
        <f t="shared" si="23"/>
        <v>4816450</v>
      </c>
      <c r="BF71" s="157">
        <f t="shared" si="23"/>
        <v>5176390</v>
      </c>
      <c r="BG71" s="157">
        <f t="shared" si="23"/>
        <v>5561770</v>
      </c>
      <c r="BH71" s="157">
        <f t="shared" si="23"/>
        <v>5974540</v>
      </c>
      <c r="BI71" s="157">
        <f t="shared" si="23"/>
        <v>6416620</v>
      </c>
      <c r="BJ71" s="157">
        <f t="shared" si="23"/>
        <v>6890130</v>
      </c>
      <c r="BK71" s="157">
        <f t="shared" si="23"/>
        <v>7397230</v>
      </c>
    </row>
    <row r="72" spans="1:152" s="11" customFormat="1" x14ac:dyDescent="0.2"/>
    <row r="73" spans="1:152" s="11" customFormat="1" x14ac:dyDescent="0.2"/>
    <row r="74" spans="1:152" s="11" customFormat="1" x14ac:dyDescent="0.2"/>
    <row r="75" spans="1:152" x14ac:dyDescent="0.2">
      <c r="A75" s="11"/>
      <c r="C75" s="149" t="s">
        <v>20</v>
      </c>
      <c r="D75" s="61"/>
      <c r="E75" s="61"/>
      <c r="F75" s="61"/>
      <c r="G75" s="61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  <c r="BG75" s="96"/>
      <c r="BH75" s="96"/>
      <c r="BI75" s="96"/>
      <c r="BJ75" s="96"/>
      <c r="BK75" s="97"/>
    </row>
    <row r="76" spans="1:152" s="73" customFormat="1" x14ac:dyDescent="0.2">
      <c r="A76" s="69"/>
      <c r="B76" s="69"/>
      <c r="C76" s="158" t="s">
        <v>15</v>
      </c>
      <c r="D76" s="159">
        <f>VLOOKUP(D1,'Cost Assumptions'!$B$4:$C$8,2,FALSE)*D71</f>
        <v>12157.77072096863</v>
      </c>
      <c r="E76" s="160">
        <f>VLOOKUP(E1,'Cost Assumptions'!$B$4:$C$8,2,FALSE)*E71</f>
        <v>13759.290093560816</v>
      </c>
      <c r="F76" s="160">
        <f>VLOOKUP(F1,'Cost Assumptions'!$B$4:$C$8,2,FALSE)*F71</f>
        <v>15550.236488717666</v>
      </c>
      <c r="G76" s="160">
        <f>VLOOKUP(G1,'Cost Assumptions'!$B$4:$C$8,2,FALSE)*G71</f>
        <v>17582.271821684095</v>
      </c>
      <c r="H76" s="160">
        <f>VLOOKUP(H1,'Cost Assumptions'!$B$4:$C$8,2,FALSE)*H71</f>
        <v>19889.837369290039</v>
      </c>
      <c r="I76" s="160">
        <f>VLOOKUP(I1,'Cost Assumptions'!$B$4:$C$8,2,FALSE)*I71</f>
        <v>22472.933131535498</v>
      </c>
      <c r="J76" s="160">
        <f>VLOOKUP(J1,'Cost Assumptions'!$B$4:$C$8,2,FALSE)*J71</f>
        <v>25400.441662080353</v>
      </c>
      <c r="K76" s="160">
        <f>VLOOKUP(K1,'Cost Assumptions'!$B$4:$C$8,2,FALSE)*K71</f>
        <v>28706.804237754543</v>
      </c>
      <c r="L76" s="160">
        <f>VLOOKUP(L1,'Cost Assumptions'!$B$4:$C$8,2,FALSE)*L71</f>
        <v>32443.682773802975</v>
      </c>
      <c r="M76" s="160">
        <f>VLOOKUP(M1,'Cost Assumptions'!$B$4:$C$8,2,FALSE)*M71</f>
        <v>36662.739185470557</v>
      </c>
      <c r="N76" s="160">
        <f>VLOOKUP(N1,'Cost Assumptions'!$B$4:$C$8,2,FALSE)*N71</f>
        <v>41432.856026417176</v>
      </c>
      <c r="O76" s="160">
        <f>VLOOKUP(O1,'Cost Assumptions'!$B$4:$C$8,2,FALSE)*O71</f>
        <v>46840.136488717668</v>
      </c>
      <c r="P76" s="160">
        <f>VLOOKUP(P1,'Cost Assumptions'!$B$4:$C$8,2,FALSE)*P71</f>
        <v>40632.248249999997</v>
      </c>
      <c r="Q76" s="160">
        <f>VLOOKUP(Q1,'Cost Assumptions'!$B$4:$C$8,2,FALSE)*Q71</f>
        <v>44692.757015625</v>
      </c>
      <c r="R76" s="160">
        <f>VLOOKUP(R1,'Cost Assumptions'!$B$4:$C$8,2,FALSE)*R71</f>
        <v>49160.674687499995</v>
      </c>
      <c r="S76" s="160">
        <f>VLOOKUP(S1,'Cost Assumptions'!$B$4:$C$8,2,FALSE)*S71</f>
        <v>54076.742156250002</v>
      </c>
      <c r="T76" s="160">
        <f>VLOOKUP(T1,'Cost Assumptions'!$B$4:$C$8,2,FALSE)*T71</f>
        <v>59495.280609374997</v>
      </c>
      <c r="U76" s="160">
        <f>VLOOKUP(U1,'Cost Assumptions'!$B$4:$C$8,2,FALSE)*U71</f>
        <v>65457.0309375</v>
      </c>
      <c r="V76" s="160">
        <f>VLOOKUP(V1,'Cost Assumptions'!$B$4:$C$8,2,FALSE)*V71</f>
        <v>72002.734031250002</v>
      </c>
      <c r="W76" s="160">
        <f>VLOOKUP(W1,'Cost Assumptions'!$B$4:$C$8,2,FALSE)*W71</f>
        <v>79213.871671874993</v>
      </c>
      <c r="X76" s="160">
        <f>VLOOKUP(X1,'Cost Assumptions'!$B$4:$C$8,2,FALSE)*X71</f>
        <v>87131.18475</v>
      </c>
      <c r="Y76" s="160">
        <f>VLOOKUP(Y1,'Cost Assumptions'!$B$4:$C$8,2,FALSE)*Y71</f>
        <v>95849.735343749999</v>
      </c>
      <c r="Z76" s="160">
        <f>VLOOKUP(Z1,'Cost Assumptions'!$B$4:$C$8,2,FALSE)*Z71</f>
        <v>105437.42493749999</v>
      </c>
      <c r="AA76" s="160">
        <f>VLOOKUP(AA1,'Cost Assumptions'!$B$4:$C$8,2,FALSE)*AA71</f>
        <v>115989.315609375</v>
      </c>
      <c r="AB76" s="160">
        <f>VLOOKUP(AB1,'Cost Assumptions'!$B$4:$C$8,2,FALSE)*AB71</f>
        <v>107968.77357836338</v>
      </c>
      <c r="AC76" s="160">
        <f>VLOOKUP(AC1,'Cost Assumptions'!$B$4:$C$8,2,FALSE)*AC71</f>
        <v>124852.13124133147</v>
      </c>
      <c r="AD76" s="160">
        <f>VLOOKUP(AD1,'Cost Assumptions'!$B$4:$C$8,2,FALSE)*AD71</f>
        <v>143614.43446601942</v>
      </c>
      <c r="AE76" s="160">
        <f>VLOOKUP(AE1,'Cost Assumptions'!$B$4:$C$8,2,FALSE)*AE71</f>
        <v>164451.18047850206</v>
      </c>
      <c r="AF76" s="160">
        <f>VLOOKUP(AF1,'Cost Assumptions'!$B$4:$C$8,2,FALSE)*AF71</f>
        <v>187601.31033287101</v>
      </c>
      <c r="AG76" s="160">
        <f>VLOOKUP(AG1,'Cost Assumptions'!$B$4:$C$8,2,FALSE)*AG71</f>
        <v>213292.90412621357</v>
      </c>
      <c r="AH76" s="160">
        <f>VLOOKUP(AH1,'Cost Assumptions'!$B$4:$C$8,2,FALSE)*AH71</f>
        <v>241840.92961165047</v>
      </c>
      <c r="AI76" s="160">
        <f>VLOOKUP(AI1,'Cost Assumptions'!$B$4:$C$8,2,FALSE)*AI71</f>
        <v>273549.49358529819</v>
      </c>
      <c r="AJ76" s="160">
        <f>VLOOKUP(AJ1,'Cost Assumptions'!$B$4:$C$8,2,FALSE)*AJ71</f>
        <v>308749.85523578362</v>
      </c>
      <c r="AK76" s="160">
        <f>VLOOKUP(AK1,'Cost Assumptions'!$B$4:$C$8,2,FALSE)*AK71</f>
        <v>347827.57853675447</v>
      </c>
      <c r="AL76" s="160">
        <f>VLOOKUP(AL1,'Cost Assumptions'!$B$4:$C$8,2,FALSE)*AL71</f>
        <v>391222.5322468793</v>
      </c>
      <c r="AM76" s="160">
        <f>VLOOKUP(AM1,'Cost Assumptions'!$B$4:$C$8,2,FALSE)*AM71</f>
        <v>439390.87656033284</v>
      </c>
      <c r="AN76" s="160">
        <f>VLOOKUP(AN1,'Cost Assumptions'!$B$4:$C$8,2,FALSE)*AN71</f>
        <v>415147.39045589807</v>
      </c>
      <c r="AO76" s="160">
        <f>VLOOKUP(AO1,'Cost Assumptions'!$B$4:$C$8,2,FALSE)*AO71</f>
        <v>439002.78434522962</v>
      </c>
      <c r="AP76" s="160">
        <f>VLOOKUP(AP1,'Cost Assumptions'!$B$4:$C$8,2,FALSE)*AP71</f>
        <v>464007.66046527616</v>
      </c>
      <c r="AQ76" s="160">
        <f>VLOOKUP(AQ1,'Cost Assumptions'!$B$4:$C$8,2,FALSE)*AQ71</f>
        <v>490271.14687591564</v>
      </c>
      <c r="AR76" s="160">
        <f>VLOOKUP(AR1,'Cost Assumptions'!$B$4:$C$8,2,FALSE)*AR71</f>
        <v>517800.51878113998</v>
      </c>
      <c r="AS76" s="160">
        <f>VLOOKUP(AS1,'Cost Assumptions'!$B$4:$C$8,2,FALSE)*AS71</f>
        <v>546709.75437682169</v>
      </c>
      <c r="AT76" s="160">
        <f>VLOOKUP(AT1,'Cost Assumptions'!$B$4:$C$8,2,FALSE)*AT71</f>
        <v>577057.05529489589</v>
      </c>
      <c r="AU76" s="160">
        <f>VLOOKUP(AU1,'Cost Assumptions'!$B$4:$C$8,2,FALSE)*AU71</f>
        <v>608842.42153536237</v>
      </c>
      <c r="AV76" s="160">
        <f>VLOOKUP(AV1,'Cost Assumptions'!$B$4:$C$8,2,FALSE)*AV71</f>
        <v>642225.90758604219</v>
      </c>
      <c r="AW76" s="160">
        <f>VLOOKUP(AW1,'Cost Assumptions'!$B$4:$C$8,2,FALSE)*AW71</f>
        <v>677229.3390589112</v>
      </c>
      <c r="AX76" s="160">
        <f>VLOOKUP(AX1,'Cost Assumptions'!$B$4:$C$8,2,FALSE)*AX71</f>
        <v>713981.24455782538</v>
      </c>
      <c r="AY76" s="160">
        <f>VLOOKUP(AY1,'Cost Assumptions'!$B$4:$C$8,2,FALSE)*AY71</f>
        <v>752573.77666668198</v>
      </c>
      <c r="AZ76" s="160">
        <f>VLOOKUP(AZ1,'Cost Assumptions'!$B$4:$C$8,2,FALSE)*AZ71</f>
        <v>786667.86746114213</v>
      </c>
      <c r="BA76" s="160">
        <f>VLOOKUP(BA1,'Cost Assumptions'!$B$4:$C$8,2,FALSE)*BA71</f>
        <v>846933.12309248629</v>
      </c>
      <c r="BB76" s="160">
        <f>VLOOKUP(BB1,'Cost Assumptions'!$B$4:$C$8,2,FALSE)*BB71</f>
        <v>911448.74197099754</v>
      </c>
      <c r="BC76" s="160">
        <f>VLOOKUP(BC1,'Cost Assumptions'!$B$4:$C$8,2,FALSE)*BC71</f>
        <v>980485.37291916995</v>
      </c>
      <c r="BD76" s="160">
        <f>VLOOKUP(BD1,'Cost Assumptions'!$B$4:$C$8,2,FALSE)*BD71</f>
        <v>1054407.8034803648</v>
      </c>
      <c r="BE76" s="160">
        <f>VLOOKUP(BE1,'Cost Assumptions'!$B$4:$C$8,2,FALSE)*BE71</f>
        <v>1133536.105305532</v>
      </c>
      <c r="BF76" s="160">
        <f>VLOOKUP(BF1,'Cost Assumptions'!$B$4:$C$8,2,FALSE)*BF71</f>
        <v>1218246.8332781412</v>
      </c>
      <c r="BG76" s="160">
        <f>VLOOKUP(BG1,'Cost Assumptions'!$B$4:$C$8,2,FALSE)*BG71</f>
        <v>1308944.7838979224</v>
      </c>
      <c r="BH76" s="160">
        <f>VLOOKUP(BH1,'Cost Assumptions'!$B$4:$C$8,2,FALSE)*BH71</f>
        <v>1406088.8834291052</v>
      </c>
      <c r="BI76" s="160">
        <f>VLOOKUP(BI1,'Cost Assumptions'!$B$4:$C$8,2,FALSE)*BI71</f>
        <v>1510130.9977318528</v>
      </c>
      <c r="BJ76" s="160">
        <f>VLOOKUP(BJ1,'Cost Assumptions'!$B$4:$C$8,2,FALSE)*BJ71</f>
        <v>1621570.0620267636</v>
      </c>
      <c r="BK76" s="161">
        <f>VLOOKUP(BK1,'Cost Assumptions'!$B$4:$C$8,2,FALSE)*BK71</f>
        <v>1740914.4254065214</v>
      </c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69"/>
      <c r="DB76" s="69"/>
      <c r="DC76" s="69"/>
      <c r="DD76" s="69"/>
      <c r="DE76" s="69"/>
      <c r="DF76" s="69"/>
      <c r="DG76" s="69"/>
      <c r="DH76" s="69"/>
      <c r="DI76" s="69"/>
      <c r="DJ76" s="69"/>
      <c r="DK76" s="69"/>
      <c r="DL76" s="69"/>
      <c r="DM76" s="69"/>
      <c r="DN76" s="69"/>
      <c r="DO76" s="69"/>
      <c r="DP76" s="69"/>
      <c r="DQ76" s="69"/>
      <c r="DR76" s="69"/>
      <c r="DS76" s="69"/>
      <c r="DT76" s="69"/>
      <c r="DU76" s="69"/>
      <c r="DV76" s="69"/>
      <c r="DW76" s="69"/>
      <c r="DX76" s="69"/>
      <c r="DY76" s="69"/>
      <c r="DZ76" s="69"/>
      <c r="EA76" s="69"/>
      <c r="EB76" s="69"/>
      <c r="EC76" s="69"/>
      <c r="ED76" s="69"/>
      <c r="EE76" s="69"/>
      <c r="EF76" s="69"/>
      <c r="EG76" s="69"/>
      <c r="EH76" s="69"/>
      <c r="EI76" s="69"/>
      <c r="EJ76" s="69"/>
      <c r="EK76" s="69"/>
      <c r="EL76" s="69"/>
      <c r="EM76" s="69"/>
      <c r="EN76" s="69"/>
      <c r="EO76" s="69"/>
      <c r="EP76" s="69"/>
      <c r="EQ76" s="69"/>
      <c r="ER76" s="69"/>
      <c r="ES76" s="69"/>
      <c r="ET76" s="69"/>
      <c r="EU76" s="69"/>
      <c r="EV76" s="69"/>
    </row>
    <row r="77" spans="1:152" ht="16" thickBot="1" x14ac:dyDescent="0.25">
      <c r="A77" s="11"/>
      <c r="C77" s="162" t="s">
        <v>92</v>
      </c>
      <c r="D77" s="163">
        <f>D71-D76</f>
        <v>16082.22927903137</v>
      </c>
      <c r="E77" s="163">
        <f>E71-E76</f>
        <v>18200.709906439184</v>
      </c>
      <c r="F77" s="163">
        <f t="shared" ref="F77:BK77" si="24">F71-F76</f>
        <v>20569.763511282334</v>
      </c>
      <c r="G77" s="163">
        <f t="shared" si="24"/>
        <v>23257.728178315905</v>
      </c>
      <c r="H77" s="164">
        <f t="shared" si="24"/>
        <v>26310.162630709961</v>
      </c>
      <c r="I77" s="164">
        <f t="shared" si="24"/>
        <v>29727.066868464502</v>
      </c>
      <c r="J77" s="164">
        <f t="shared" si="24"/>
        <v>33599.558337919647</v>
      </c>
      <c r="K77" s="164">
        <f t="shared" si="24"/>
        <v>37973.195762245457</v>
      </c>
      <c r="L77" s="164">
        <f t="shared" si="24"/>
        <v>42916.317226197025</v>
      </c>
      <c r="M77" s="164">
        <f t="shared" si="24"/>
        <v>48497.260814529443</v>
      </c>
      <c r="N77" s="164">
        <f t="shared" si="24"/>
        <v>54807.143973582824</v>
      </c>
      <c r="O77" s="164">
        <f t="shared" si="24"/>
        <v>61959.863511282332</v>
      </c>
      <c r="P77" s="164">
        <f t="shared" si="24"/>
        <v>79047.751749999996</v>
      </c>
      <c r="Q77" s="164">
        <f t="shared" si="24"/>
        <v>86947.242984375</v>
      </c>
      <c r="R77" s="164">
        <f t="shared" si="24"/>
        <v>95639.325312500005</v>
      </c>
      <c r="S77" s="164">
        <f t="shared" si="24"/>
        <v>105203.25784375001</v>
      </c>
      <c r="T77" s="164">
        <f t="shared" si="24"/>
        <v>115744.719390625</v>
      </c>
      <c r="U77" s="164">
        <f t="shared" si="24"/>
        <v>127342.96906249999</v>
      </c>
      <c r="V77" s="164">
        <f t="shared" si="24"/>
        <v>140077.26596875</v>
      </c>
      <c r="W77" s="164">
        <f t="shared" si="24"/>
        <v>154106.12832812499</v>
      </c>
      <c r="X77" s="164">
        <f t="shared" si="24"/>
        <v>169508.81524999999</v>
      </c>
      <c r="Y77" s="164">
        <f t="shared" si="24"/>
        <v>186470.26465625002</v>
      </c>
      <c r="Z77" s="164">
        <f t="shared" si="24"/>
        <v>205122.57506250002</v>
      </c>
      <c r="AA77" s="164">
        <f t="shared" si="24"/>
        <v>225650.68439062499</v>
      </c>
      <c r="AB77" s="164">
        <f t="shared" si="24"/>
        <v>289671.22642163665</v>
      </c>
      <c r="AC77" s="164">
        <f t="shared" si="24"/>
        <v>334967.86875866854</v>
      </c>
      <c r="AD77" s="164">
        <f t="shared" si="24"/>
        <v>385305.56553398061</v>
      </c>
      <c r="AE77" s="164">
        <f t="shared" si="24"/>
        <v>441208.81952149794</v>
      </c>
      <c r="AF77" s="164">
        <f t="shared" si="24"/>
        <v>503318.68966712896</v>
      </c>
      <c r="AG77" s="164">
        <f t="shared" si="24"/>
        <v>572247.09587378637</v>
      </c>
      <c r="AH77" s="164">
        <f t="shared" si="24"/>
        <v>648839.07038834947</v>
      </c>
      <c r="AI77" s="164">
        <f t="shared" si="24"/>
        <v>733910.50641470181</v>
      </c>
      <c r="AJ77" s="164">
        <f t="shared" si="24"/>
        <v>828350.14476421638</v>
      </c>
      <c r="AK77" s="164">
        <f t="shared" si="24"/>
        <v>933192.42146324553</v>
      </c>
      <c r="AL77" s="164">
        <f t="shared" si="24"/>
        <v>1049617.4677531207</v>
      </c>
      <c r="AM77" s="164">
        <f t="shared" si="24"/>
        <v>1178849.1234396673</v>
      </c>
      <c r="AN77" s="164">
        <f t="shared" si="24"/>
        <v>1296752.6095441019</v>
      </c>
      <c r="AO77" s="164">
        <f t="shared" si="24"/>
        <v>1371267.2156547704</v>
      </c>
      <c r="AP77" s="164">
        <f t="shared" si="24"/>
        <v>1449372.3395347239</v>
      </c>
      <c r="AQ77" s="164">
        <f t="shared" si="24"/>
        <v>1531408.8531240844</v>
      </c>
      <c r="AR77" s="164">
        <f t="shared" si="24"/>
        <v>1617399.48121886</v>
      </c>
      <c r="AS77" s="164">
        <f t="shared" si="24"/>
        <v>1707700.2456231783</v>
      </c>
      <c r="AT77" s="164">
        <f t="shared" si="24"/>
        <v>1802492.944705104</v>
      </c>
      <c r="AU77" s="164">
        <f t="shared" si="24"/>
        <v>1901777.5784646375</v>
      </c>
      <c r="AV77" s="164">
        <f t="shared" si="24"/>
        <v>2006054.0924139577</v>
      </c>
      <c r="AW77" s="164">
        <f t="shared" si="24"/>
        <v>2115390.6609410886</v>
      </c>
      <c r="AX77" s="164">
        <f t="shared" si="24"/>
        <v>2230188.7554421746</v>
      </c>
      <c r="AY77" s="164">
        <f t="shared" si="24"/>
        <v>2350736.2233333178</v>
      </c>
      <c r="AZ77" s="164">
        <f t="shared" si="24"/>
        <v>2555922.1325388579</v>
      </c>
      <c r="BA77" s="164">
        <f t="shared" si="24"/>
        <v>2751726.8769075135</v>
      </c>
      <c r="BB77" s="164">
        <f t="shared" si="24"/>
        <v>2961341.2580290027</v>
      </c>
      <c r="BC77" s="164">
        <f t="shared" si="24"/>
        <v>3185644.6270808298</v>
      </c>
      <c r="BD77" s="164">
        <f t="shared" si="24"/>
        <v>3425822.1965196352</v>
      </c>
      <c r="BE77" s="164">
        <f t="shared" si="24"/>
        <v>3682913.894694468</v>
      </c>
      <c r="BF77" s="164">
        <f t="shared" si="24"/>
        <v>3958143.166721859</v>
      </c>
      <c r="BG77" s="164">
        <f t="shared" si="24"/>
        <v>4252825.2161020776</v>
      </c>
      <c r="BH77" s="164">
        <f t="shared" si="24"/>
        <v>4568451.1165708946</v>
      </c>
      <c r="BI77" s="164">
        <f t="shared" si="24"/>
        <v>4906489.0022681467</v>
      </c>
      <c r="BJ77" s="164">
        <f t="shared" si="24"/>
        <v>5268559.9379732367</v>
      </c>
      <c r="BK77" s="165">
        <f t="shared" si="24"/>
        <v>5656315.5745934788</v>
      </c>
    </row>
    <row r="78" spans="1:152" x14ac:dyDescent="0.2">
      <c r="A78" s="11"/>
      <c r="C78" s="166" t="s">
        <v>93</v>
      </c>
      <c r="D78" s="167">
        <f>IFERROR(D77/D71,"")</f>
        <v>0.56948403962575667</v>
      </c>
      <c r="E78" s="168">
        <f t="shared" ref="E78:BK78" si="25">IFERROR(E77/E71,"")</f>
        <v>0.56948403962575667</v>
      </c>
      <c r="F78" s="168">
        <f t="shared" si="25"/>
        <v>0.56948403962575678</v>
      </c>
      <c r="G78" s="168">
        <f t="shared" si="25"/>
        <v>0.56948403962575678</v>
      </c>
      <c r="H78" s="168">
        <f t="shared" si="25"/>
        <v>0.56948403962575678</v>
      </c>
      <c r="I78" s="168">
        <f t="shared" si="25"/>
        <v>0.56948403962575678</v>
      </c>
      <c r="J78" s="168">
        <f t="shared" si="25"/>
        <v>0.56948403962575678</v>
      </c>
      <c r="K78" s="168">
        <f t="shared" si="25"/>
        <v>0.56948403962575667</v>
      </c>
      <c r="L78" s="168">
        <f t="shared" si="25"/>
        <v>0.56948403962575667</v>
      </c>
      <c r="M78" s="168">
        <f t="shared" si="25"/>
        <v>0.56948403962575678</v>
      </c>
      <c r="N78" s="168">
        <f t="shared" si="25"/>
        <v>0.56948403962575667</v>
      </c>
      <c r="O78" s="168">
        <f t="shared" si="25"/>
        <v>0.56948403962575678</v>
      </c>
      <c r="P78" s="168">
        <f t="shared" si="25"/>
        <v>0.66049257812499995</v>
      </c>
      <c r="Q78" s="168">
        <f t="shared" si="25"/>
        <v>0.66049257812499995</v>
      </c>
      <c r="R78" s="168">
        <f t="shared" si="25"/>
        <v>0.66049257812500006</v>
      </c>
      <c r="S78" s="168">
        <f t="shared" si="25"/>
        <v>0.66049257812500006</v>
      </c>
      <c r="T78" s="168">
        <f t="shared" si="25"/>
        <v>0.66049257812500006</v>
      </c>
      <c r="U78" s="168">
        <f t="shared" si="25"/>
        <v>0.66049257812499995</v>
      </c>
      <c r="V78" s="168">
        <f t="shared" si="25"/>
        <v>0.66049257812499995</v>
      </c>
      <c r="W78" s="168">
        <f t="shared" si="25"/>
        <v>0.66049257812499995</v>
      </c>
      <c r="X78" s="168">
        <f t="shared" si="25"/>
        <v>0.66049257812499995</v>
      </c>
      <c r="Y78" s="168">
        <f t="shared" si="25"/>
        <v>0.66049257812500006</v>
      </c>
      <c r="Z78" s="168">
        <f t="shared" si="25"/>
        <v>0.66049257812500006</v>
      </c>
      <c r="AA78" s="168">
        <f t="shared" si="25"/>
        <v>0.66049257812499995</v>
      </c>
      <c r="AB78" s="168">
        <f t="shared" si="25"/>
        <v>0.72847607489597788</v>
      </c>
      <c r="AC78" s="168">
        <f t="shared" si="25"/>
        <v>0.72847607489597788</v>
      </c>
      <c r="AD78" s="168">
        <f t="shared" si="25"/>
        <v>0.72847607489597788</v>
      </c>
      <c r="AE78" s="168">
        <f t="shared" si="25"/>
        <v>0.72847607489597788</v>
      </c>
      <c r="AF78" s="168">
        <f t="shared" si="25"/>
        <v>0.72847607489597777</v>
      </c>
      <c r="AG78" s="168">
        <f t="shared" si="25"/>
        <v>0.72847607489597777</v>
      </c>
      <c r="AH78" s="168">
        <f t="shared" si="25"/>
        <v>0.72847607489597777</v>
      </c>
      <c r="AI78" s="168">
        <f t="shared" si="25"/>
        <v>0.72847607489597777</v>
      </c>
      <c r="AJ78" s="168">
        <f t="shared" si="25"/>
        <v>0.72847607489597788</v>
      </c>
      <c r="AK78" s="168">
        <f t="shared" si="25"/>
        <v>0.72847607489597788</v>
      </c>
      <c r="AL78" s="168">
        <f t="shared" si="25"/>
        <v>0.72847607489597788</v>
      </c>
      <c r="AM78" s="168">
        <f t="shared" si="25"/>
        <v>0.72847607489597788</v>
      </c>
      <c r="AN78" s="168">
        <f t="shared" si="25"/>
        <v>0.75749320027110334</v>
      </c>
      <c r="AO78" s="168">
        <f t="shared" si="25"/>
        <v>0.75749320027110345</v>
      </c>
      <c r="AP78" s="168">
        <f t="shared" si="25"/>
        <v>0.75749320027110345</v>
      </c>
      <c r="AQ78" s="168">
        <f t="shared" si="25"/>
        <v>0.75749320027110345</v>
      </c>
      <c r="AR78" s="168">
        <f t="shared" si="25"/>
        <v>0.75749320027110345</v>
      </c>
      <c r="AS78" s="168">
        <f t="shared" si="25"/>
        <v>0.75749320027110345</v>
      </c>
      <c r="AT78" s="168">
        <f t="shared" si="25"/>
        <v>0.75749320027110334</v>
      </c>
      <c r="AU78" s="168">
        <f t="shared" si="25"/>
        <v>0.75749320027110334</v>
      </c>
      <c r="AV78" s="168">
        <f t="shared" si="25"/>
        <v>0.75749320027110334</v>
      </c>
      <c r="AW78" s="168">
        <f t="shared" si="25"/>
        <v>0.75749320027110334</v>
      </c>
      <c r="AX78" s="168">
        <f t="shared" si="25"/>
        <v>0.75749320027110345</v>
      </c>
      <c r="AY78" s="168">
        <f t="shared" si="25"/>
        <v>0.75749320027110334</v>
      </c>
      <c r="AZ78" s="168">
        <f t="shared" si="25"/>
        <v>0.76465319783127994</v>
      </c>
      <c r="BA78" s="168">
        <f t="shared" si="25"/>
        <v>0.76465319783127983</v>
      </c>
      <c r="BB78" s="168">
        <f t="shared" si="25"/>
        <v>0.76465319783127994</v>
      </c>
      <c r="BC78" s="168">
        <f t="shared" si="25"/>
        <v>0.76465319783127983</v>
      </c>
      <c r="BD78" s="168">
        <f t="shared" si="25"/>
        <v>0.76465319783127994</v>
      </c>
      <c r="BE78" s="168">
        <f t="shared" si="25"/>
        <v>0.76465319783127994</v>
      </c>
      <c r="BF78" s="168">
        <f t="shared" si="25"/>
        <v>0.76465319783127994</v>
      </c>
      <c r="BG78" s="168">
        <f t="shared" si="25"/>
        <v>0.76465319783127994</v>
      </c>
      <c r="BH78" s="168">
        <f t="shared" si="25"/>
        <v>0.76465319783127983</v>
      </c>
      <c r="BI78" s="168">
        <f t="shared" si="25"/>
        <v>0.76465319783127983</v>
      </c>
      <c r="BJ78" s="168">
        <f t="shared" si="25"/>
        <v>0.76465319783127994</v>
      </c>
      <c r="BK78" s="169">
        <f t="shared" si="25"/>
        <v>0.76465319783127994</v>
      </c>
    </row>
    <row r="79" spans="1:152" s="87" customFormat="1" x14ac:dyDescent="0.2">
      <c r="A79" s="89"/>
      <c r="B79" s="89"/>
      <c r="C79" s="170" t="s">
        <v>16</v>
      </c>
      <c r="D79" s="87">
        <f>VLOOKUP(D1,'Cost Assumptions'!$B$10:$C$14,2,FALSE)</f>
        <v>56500</v>
      </c>
      <c r="E79" s="87">
        <f>VLOOKUP(E1,'Cost Assumptions'!$B$10:$C$14,2,FALSE)</f>
        <v>56500</v>
      </c>
      <c r="F79" s="87">
        <f>VLOOKUP(F1,'Cost Assumptions'!$B$10:$C$14,2,FALSE)</f>
        <v>56500</v>
      </c>
      <c r="G79" s="87">
        <f>VLOOKUP(G1,'Cost Assumptions'!$B$10:$C$14,2,FALSE)</f>
        <v>56500</v>
      </c>
      <c r="H79" s="87">
        <f>VLOOKUP(H1,'Cost Assumptions'!$B$10:$C$14,2,FALSE)</f>
        <v>56500</v>
      </c>
      <c r="I79" s="87">
        <f>VLOOKUP(I1,'Cost Assumptions'!$B$10:$C$14,2,FALSE)</f>
        <v>56500</v>
      </c>
      <c r="J79" s="87">
        <f>VLOOKUP(J1,'Cost Assumptions'!$B$10:$C$14,2,FALSE)</f>
        <v>56500</v>
      </c>
      <c r="K79" s="87">
        <f>VLOOKUP(K1,'Cost Assumptions'!$B$10:$C$14,2,FALSE)</f>
        <v>56500</v>
      </c>
      <c r="L79" s="87">
        <f>VLOOKUP(L1,'Cost Assumptions'!$B$10:$C$14,2,FALSE)</f>
        <v>56500</v>
      </c>
      <c r="M79" s="87">
        <f>VLOOKUP(M1,'Cost Assumptions'!$B$10:$C$14,2,FALSE)</f>
        <v>56500</v>
      </c>
      <c r="N79" s="87">
        <f>VLOOKUP(N1,'Cost Assumptions'!$B$10:$C$14,2,FALSE)</f>
        <v>56500</v>
      </c>
      <c r="O79" s="87">
        <f>VLOOKUP(O1,'Cost Assumptions'!$B$10:$C$14,2,FALSE)</f>
        <v>56500</v>
      </c>
      <c r="P79" s="87">
        <f>VLOOKUP(P1,'Cost Assumptions'!$B$10:$C$14,2,FALSE)</f>
        <v>59000</v>
      </c>
      <c r="Q79" s="87">
        <f>VLOOKUP(Q1,'Cost Assumptions'!$B$10:$C$14,2,FALSE)</f>
        <v>59000</v>
      </c>
      <c r="R79" s="87">
        <f>VLOOKUP(R1,'Cost Assumptions'!$B$10:$C$14,2,FALSE)</f>
        <v>59000</v>
      </c>
      <c r="S79" s="87">
        <f>VLOOKUP(S1,'Cost Assumptions'!$B$10:$C$14,2,FALSE)</f>
        <v>59000</v>
      </c>
      <c r="T79" s="87">
        <f>VLOOKUP(T1,'Cost Assumptions'!$B$10:$C$14,2,FALSE)</f>
        <v>59000</v>
      </c>
      <c r="U79" s="87">
        <f>VLOOKUP(U1,'Cost Assumptions'!$B$10:$C$14,2,FALSE)</f>
        <v>59000</v>
      </c>
      <c r="V79" s="87">
        <f>VLOOKUP(V1,'Cost Assumptions'!$B$10:$C$14,2,FALSE)</f>
        <v>59000</v>
      </c>
      <c r="W79" s="87">
        <f>VLOOKUP(W1,'Cost Assumptions'!$B$10:$C$14,2,FALSE)</f>
        <v>59000</v>
      </c>
      <c r="X79" s="87">
        <f>VLOOKUP(X1,'Cost Assumptions'!$B$10:$C$14,2,FALSE)</f>
        <v>59000</v>
      </c>
      <c r="Y79" s="87">
        <f>VLOOKUP(Y1,'Cost Assumptions'!$B$10:$C$14,2,FALSE)</f>
        <v>59000</v>
      </c>
      <c r="Z79" s="87">
        <f>VLOOKUP(Z1,'Cost Assumptions'!$B$10:$C$14,2,FALSE)</f>
        <v>59000</v>
      </c>
      <c r="AA79" s="87">
        <f>VLOOKUP(AA1,'Cost Assumptions'!$B$10:$C$14,2,FALSE)</f>
        <v>59000</v>
      </c>
      <c r="AB79" s="87">
        <f>VLOOKUP(AB1,'Cost Assumptions'!$B$10:$C$14,2,FALSE)</f>
        <v>65000</v>
      </c>
      <c r="AC79" s="87">
        <f>VLOOKUP(AC1,'Cost Assumptions'!$B$10:$C$14,2,FALSE)</f>
        <v>65000</v>
      </c>
      <c r="AD79" s="87">
        <f>VLOOKUP(AD1,'Cost Assumptions'!$B$10:$C$14,2,FALSE)</f>
        <v>65000</v>
      </c>
      <c r="AE79" s="87">
        <f>VLOOKUP(AE1,'Cost Assumptions'!$B$10:$C$14,2,FALSE)</f>
        <v>65000</v>
      </c>
      <c r="AF79" s="87">
        <f>VLOOKUP(AF1,'Cost Assumptions'!$B$10:$C$14,2,FALSE)</f>
        <v>65000</v>
      </c>
      <c r="AG79" s="87">
        <f>VLOOKUP(AG1,'Cost Assumptions'!$B$10:$C$14,2,FALSE)</f>
        <v>65000</v>
      </c>
      <c r="AH79" s="87">
        <f>VLOOKUP(AH1,'Cost Assumptions'!$B$10:$C$14,2,FALSE)</f>
        <v>65000</v>
      </c>
      <c r="AI79" s="87">
        <f>VLOOKUP(AI1,'Cost Assumptions'!$B$10:$C$14,2,FALSE)</f>
        <v>65000</v>
      </c>
      <c r="AJ79" s="87">
        <f>VLOOKUP(AJ1,'Cost Assumptions'!$B$10:$C$14,2,FALSE)</f>
        <v>65000</v>
      </c>
      <c r="AK79" s="87">
        <f>VLOOKUP(AK1,'Cost Assumptions'!$B$10:$C$14,2,FALSE)</f>
        <v>65000</v>
      </c>
      <c r="AL79" s="87">
        <f>VLOOKUP(AL1,'Cost Assumptions'!$B$10:$C$14,2,FALSE)</f>
        <v>65000</v>
      </c>
      <c r="AM79" s="87">
        <f>VLOOKUP(AM1,'Cost Assumptions'!$B$10:$C$14,2,FALSE)</f>
        <v>65000</v>
      </c>
      <c r="AN79" s="87">
        <f>VLOOKUP(AN1,'Cost Assumptions'!$B$10:$C$14,2,FALSE)</f>
        <v>68250</v>
      </c>
      <c r="AO79" s="87">
        <f>VLOOKUP(AO1,'Cost Assumptions'!$B$10:$C$14,2,FALSE)</f>
        <v>68250</v>
      </c>
      <c r="AP79" s="87">
        <f>VLOOKUP(AP1,'Cost Assumptions'!$B$10:$C$14,2,FALSE)</f>
        <v>68250</v>
      </c>
      <c r="AQ79" s="87">
        <f>VLOOKUP(AQ1,'Cost Assumptions'!$B$10:$C$14,2,FALSE)</f>
        <v>68250</v>
      </c>
      <c r="AR79" s="87">
        <f>VLOOKUP(AR1,'Cost Assumptions'!$B$10:$C$14,2,FALSE)</f>
        <v>68250</v>
      </c>
      <c r="AS79" s="87">
        <f>VLOOKUP(AS1,'Cost Assumptions'!$B$10:$C$14,2,FALSE)</f>
        <v>68250</v>
      </c>
      <c r="AT79" s="87">
        <f>VLOOKUP(AT1,'Cost Assumptions'!$B$10:$C$14,2,FALSE)</f>
        <v>68250</v>
      </c>
      <c r="AU79" s="87">
        <f>VLOOKUP(AU1,'Cost Assumptions'!$B$10:$C$14,2,FALSE)</f>
        <v>68250</v>
      </c>
      <c r="AV79" s="87">
        <f>VLOOKUP(AV1,'Cost Assumptions'!$B$10:$C$14,2,FALSE)</f>
        <v>68250</v>
      </c>
      <c r="AW79" s="87">
        <f>VLOOKUP(AW1,'Cost Assumptions'!$B$10:$C$14,2,FALSE)</f>
        <v>68250</v>
      </c>
      <c r="AX79" s="87">
        <f>VLOOKUP(AX1,'Cost Assumptions'!$B$10:$C$14,2,FALSE)</f>
        <v>68250</v>
      </c>
      <c r="AY79" s="87">
        <f>VLOOKUP(AY1,'Cost Assumptions'!$B$10:$C$14,2,FALSE)</f>
        <v>68250</v>
      </c>
      <c r="AZ79" s="87">
        <f>VLOOKUP(AZ1,'Cost Assumptions'!$B$10:$C$14,2,FALSE)</f>
        <v>71660</v>
      </c>
      <c r="BA79" s="87">
        <f>VLOOKUP(BA1,'Cost Assumptions'!$B$10:$C$14,2,FALSE)</f>
        <v>71660</v>
      </c>
      <c r="BB79" s="87">
        <f>VLOOKUP(BB1,'Cost Assumptions'!$B$10:$C$14,2,FALSE)</f>
        <v>71660</v>
      </c>
      <c r="BC79" s="87">
        <f>VLOOKUP(BC1,'Cost Assumptions'!$B$10:$C$14,2,FALSE)</f>
        <v>71660</v>
      </c>
      <c r="BD79" s="87">
        <f>VLOOKUP(BD1,'Cost Assumptions'!$B$10:$C$14,2,FALSE)</f>
        <v>71660</v>
      </c>
      <c r="BE79" s="87">
        <f>VLOOKUP(BE1,'Cost Assumptions'!$B$10:$C$14,2,FALSE)</f>
        <v>71660</v>
      </c>
      <c r="BF79" s="87">
        <f>VLOOKUP(BF1,'Cost Assumptions'!$B$10:$C$14,2,FALSE)</f>
        <v>71660</v>
      </c>
      <c r="BG79" s="87">
        <f>VLOOKUP(BG1,'Cost Assumptions'!$B$10:$C$14,2,FALSE)</f>
        <v>71660</v>
      </c>
      <c r="BH79" s="87">
        <f>VLOOKUP(BH1,'Cost Assumptions'!$B$10:$C$14,2,FALSE)</f>
        <v>71660</v>
      </c>
      <c r="BI79" s="87">
        <f>VLOOKUP(BI1,'Cost Assumptions'!$B$10:$C$14,2,FALSE)</f>
        <v>71660</v>
      </c>
      <c r="BJ79" s="87">
        <f>VLOOKUP(BJ1,'Cost Assumptions'!$B$10:$C$14,2,FALSE)</f>
        <v>71660</v>
      </c>
      <c r="BK79" s="88">
        <f>VLOOKUP(BK1,'Cost Assumptions'!$B$10:$C$14,2,FALSE)</f>
        <v>71660</v>
      </c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89"/>
      <c r="BW79" s="89"/>
      <c r="BX79" s="89"/>
      <c r="BY79" s="89"/>
      <c r="BZ79" s="89"/>
      <c r="CA79" s="89"/>
      <c r="CB79" s="89"/>
      <c r="CC79" s="89"/>
      <c r="CD79" s="89"/>
      <c r="CE79" s="89"/>
      <c r="CF79" s="89"/>
      <c r="CG79" s="89"/>
      <c r="CH79" s="89"/>
      <c r="CI79" s="89"/>
      <c r="CJ79" s="89"/>
      <c r="CK79" s="89"/>
      <c r="CL79" s="89"/>
      <c r="CM79" s="89"/>
      <c r="CN79" s="89"/>
      <c r="CO79" s="89"/>
      <c r="CP79" s="89"/>
      <c r="CQ79" s="89"/>
      <c r="CR79" s="89"/>
      <c r="CS79" s="89"/>
      <c r="CT79" s="89"/>
      <c r="CU79" s="89"/>
      <c r="CV79" s="89"/>
      <c r="CW79" s="89"/>
      <c r="CX79" s="89"/>
      <c r="CY79" s="89"/>
      <c r="CZ79" s="89"/>
      <c r="DA79" s="89"/>
      <c r="DB79" s="89"/>
      <c r="DC79" s="89"/>
      <c r="DD79" s="89"/>
      <c r="DE79" s="89"/>
      <c r="DF79" s="89"/>
      <c r="DG79" s="89"/>
      <c r="DH79" s="89"/>
      <c r="DI79" s="89"/>
      <c r="DJ79" s="89"/>
      <c r="DK79" s="89"/>
      <c r="DL79" s="89"/>
      <c r="DM79" s="89"/>
      <c r="DN79" s="89"/>
      <c r="DO79" s="89"/>
      <c r="DP79" s="89"/>
      <c r="DQ79" s="89"/>
      <c r="DR79" s="89"/>
      <c r="DS79" s="89"/>
      <c r="DT79" s="89"/>
      <c r="DU79" s="89"/>
      <c r="DV79" s="89"/>
      <c r="DW79" s="89"/>
      <c r="DX79" s="89"/>
      <c r="DY79" s="89"/>
      <c r="DZ79" s="89"/>
      <c r="EA79" s="89"/>
      <c r="EB79" s="89"/>
      <c r="EC79" s="89"/>
      <c r="ED79" s="89"/>
      <c r="EE79" s="89"/>
      <c r="EF79" s="89"/>
      <c r="EG79" s="89"/>
      <c r="EH79" s="89"/>
      <c r="EI79" s="89"/>
      <c r="EJ79" s="89"/>
      <c r="EK79" s="89"/>
      <c r="EL79" s="89"/>
      <c r="EM79" s="89"/>
      <c r="EN79" s="89"/>
      <c r="EO79" s="89"/>
      <c r="EP79" s="89"/>
      <c r="EQ79" s="89"/>
      <c r="ER79" s="89"/>
      <c r="ES79" s="89"/>
      <c r="ET79" s="89"/>
      <c r="EU79" s="89"/>
      <c r="EV79" s="89"/>
    </row>
    <row r="80" spans="1:152" s="87" customFormat="1" x14ac:dyDescent="0.2">
      <c r="A80" s="89"/>
      <c r="B80" s="89"/>
      <c r="C80" s="170" t="s">
        <v>17</v>
      </c>
      <c r="D80" s="87">
        <f>VLOOKUP(D1,'Cost Assumptions'!$B$16:$C$20,2,FALSE)</f>
        <v>0</v>
      </c>
      <c r="E80" s="87">
        <f>VLOOKUP(E1,'Cost Assumptions'!$B$16:$C$20,2,FALSE)</f>
        <v>0</v>
      </c>
      <c r="F80" s="87">
        <f>VLOOKUP(F1,'Cost Assumptions'!$B$16:$C$20,2,FALSE)</f>
        <v>0</v>
      </c>
      <c r="G80" s="87">
        <f>VLOOKUP(G1,'Cost Assumptions'!$B$16:$C$20,2,FALSE)</f>
        <v>0</v>
      </c>
      <c r="H80" s="87">
        <f>VLOOKUP(H1,'Cost Assumptions'!$B$16:$C$20,2,FALSE)</f>
        <v>0</v>
      </c>
      <c r="I80" s="87">
        <f>VLOOKUP(I1,'Cost Assumptions'!$B$16:$C$20,2,FALSE)</f>
        <v>0</v>
      </c>
      <c r="J80" s="87">
        <f>VLOOKUP(J1,'Cost Assumptions'!$B$16:$C$20,2,FALSE)</f>
        <v>0</v>
      </c>
      <c r="K80" s="87">
        <f>VLOOKUP(K1,'Cost Assumptions'!$B$16:$C$20,2,FALSE)</f>
        <v>0</v>
      </c>
      <c r="L80" s="87">
        <f>VLOOKUP(L1,'Cost Assumptions'!$B$16:$C$20,2,FALSE)</f>
        <v>0</v>
      </c>
      <c r="M80" s="87">
        <f>VLOOKUP(M1,'Cost Assumptions'!$B$16:$C$20,2,FALSE)</f>
        <v>0</v>
      </c>
      <c r="N80" s="87">
        <f>VLOOKUP(N1,'Cost Assumptions'!$B$16:$C$20,2,FALSE)</f>
        <v>0</v>
      </c>
      <c r="O80" s="87">
        <f>VLOOKUP(O1,'Cost Assumptions'!$B$16:$C$20,2,FALSE)</f>
        <v>0</v>
      </c>
      <c r="P80" s="87">
        <f>VLOOKUP(P1,'Cost Assumptions'!$B$16:$C$20,2,FALSE)</f>
        <v>0</v>
      </c>
      <c r="Q80" s="87">
        <f>VLOOKUP(Q1,'Cost Assumptions'!$B$16:$C$20,2,FALSE)</f>
        <v>0</v>
      </c>
      <c r="R80" s="87">
        <f>VLOOKUP(R1,'Cost Assumptions'!$B$16:$C$20,2,FALSE)</f>
        <v>0</v>
      </c>
      <c r="S80" s="87">
        <f>VLOOKUP(S1,'Cost Assumptions'!$B$16:$C$20,2,FALSE)</f>
        <v>0</v>
      </c>
      <c r="T80" s="87">
        <f>VLOOKUP(T1,'Cost Assumptions'!$B$16:$C$20,2,FALSE)</f>
        <v>0</v>
      </c>
      <c r="U80" s="87">
        <f>VLOOKUP(U1,'Cost Assumptions'!$B$16:$C$20,2,FALSE)</f>
        <v>0</v>
      </c>
      <c r="V80" s="87">
        <f>VLOOKUP(V1,'Cost Assumptions'!$B$16:$C$20,2,FALSE)</f>
        <v>0</v>
      </c>
      <c r="W80" s="87">
        <f>VLOOKUP(W1,'Cost Assumptions'!$B$16:$C$20,2,FALSE)</f>
        <v>0</v>
      </c>
      <c r="X80" s="87">
        <f>VLOOKUP(X1,'Cost Assumptions'!$B$16:$C$20,2,FALSE)</f>
        <v>0</v>
      </c>
      <c r="Y80" s="87">
        <f>VLOOKUP(Y1,'Cost Assumptions'!$B$16:$C$20,2,FALSE)</f>
        <v>0</v>
      </c>
      <c r="Z80" s="87">
        <f>VLOOKUP(Z1,'Cost Assumptions'!$B$16:$C$20,2,FALSE)</f>
        <v>0</v>
      </c>
      <c r="AA80" s="87">
        <f>VLOOKUP(AA1,'Cost Assumptions'!$B$16:$C$20,2,FALSE)</f>
        <v>0</v>
      </c>
      <c r="AB80" s="87">
        <f>VLOOKUP(AB1,'Cost Assumptions'!$B$16:$C$20,2,FALSE)</f>
        <v>0</v>
      </c>
      <c r="AC80" s="87">
        <f>VLOOKUP(AC1,'Cost Assumptions'!$B$16:$C$20,2,FALSE)</f>
        <v>0</v>
      </c>
      <c r="AD80" s="87">
        <f>VLOOKUP(AD1,'Cost Assumptions'!$B$16:$C$20,2,FALSE)</f>
        <v>0</v>
      </c>
      <c r="AE80" s="87">
        <f>VLOOKUP(AE1,'Cost Assumptions'!$B$16:$C$20,2,FALSE)</f>
        <v>0</v>
      </c>
      <c r="AF80" s="87">
        <f>VLOOKUP(AF1,'Cost Assumptions'!$B$16:$C$20,2,FALSE)</f>
        <v>0</v>
      </c>
      <c r="AG80" s="87">
        <f>VLOOKUP(AG1,'Cost Assumptions'!$B$16:$C$20,2,FALSE)</f>
        <v>0</v>
      </c>
      <c r="AH80" s="87">
        <f>VLOOKUP(AH1,'Cost Assumptions'!$B$16:$C$20,2,FALSE)</f>
        <v>0</v>
      </c>
      <c r="AI80" s="87">
        <f>VLOOKUP(AI1,'Cost Assumptions'!$B$16:$C$20,2,FALSE)</f>
        <v>0</v>
      </c>
      <c r="AJ80" s="87">
        <f>VLOOKUP(AJ1,'Cost Assumptions'!$B$16:$C$20,2,FALSE)</f>
        <v>0</v>
      </c>
      <c r="AK80" s="87">
        <f>VLOOKUP(AK1,'Cost Assumptions'!$B$16:$C$20,2,FALSE)</f>
        <v>0</v>
      </c>
      <c r="AL80" s="87">
        <f>VLOOKUP(AL1,'Cost Assumptions'!$B$16:$C$20,2,FALSE)</f>
        <v>0</v>
      </c>
      <c r="AM80" s="87">
        <f>VLOOKUP(AM1,'Cost Assumptions'!$B$16:$C$20,2,FALSE)</f>
        <v>0</v>
      </c>
      <c r="AN80" s="87">
        <f>VLOOKUP(AN1,'Cost Assumptions'!$B$16:$C$20,2,FALSE)</f>
        <v>0</v>
      </c>
      <c r="AO80" s="87">
        <f>VLOOKUP(AO1,'Cost Assumptions'!$B$16:$C$20,2,FALSE)</f>
        <v>0</v>
      </c>
      <c r="AP80" s="87">
        <f>VLOOKUP(AP1,'Cost Assumptions'!$B$16:$C$20,2,FALSE)</f>
        <v>0</v>
      </c>
      <c r="AQ80" s="87">
        <f>VLOOKUP(AQ1,'Cost Assumptions'!$B$16:$C$20,2,FALSE)</f>
        <v>0</v>
      </c>
      <c r="AR80" s="87">
        <f>VLOOKUP(AR1,'Cost Assumptions'!$B$16:$C$20,2,FALSE)</f>
        <v>0</v>
      </c>
      <c r="AS80" s="87">
        <f>VLOOKUP(AS1,'Cost Assumptions'!$B$16:$C$20,2,FALSE)</f>
        <v>0</v>
      </c>
      <c r="AT80" s="87">
        <f>VLOOKUP(AT1,'Cost Assumptions'!$B$16:$C$20,2,FALSE)</f>
        <v>0</v>
      </c>
      <c r="AU80" s="87">
        <f>VLOOKUP(AU1,'Cost Assumptions'!$B$16:$C$20,2,FALSE)</f>
        <v>0</v>
      </c>
      <c r="AV80" s="87">
        <f>VLOOKUP(AV1,'Cost Assumptions'!$B$16:$C$20,2,FALSE)</f>
        <v>0</v>
      </c>
      <c r="AW80" s="87">
        <f>VLOOKUP(AW1,'Cost Assumptions'!$B$16:$C$20,2,FALSE)</f>
        <v>0</v>
      </c>
      <c r="AX80" s="87">
        <f>VLOOKUP(AX1,'Cost Assumptions'!$B$16:$C$20,2,FALSE)</f>
        <v>0</v>
      </c>
      <c r="AY80" s="87">
        <f>VLOOKUP(AY1,'Cost Assumptions'!$B$16:$C$20,2,FALSE)</f>
        <v>0</v>
      </c>
      <c r="AZ80" s="87">
        <f>VLOOKUP(AZ1,'Cost Assumptions'!$B$16:$C$20,2,FALSE)</f>
        <v>0</v>
      </c>
      <c r="BA80" s="87">
        <f>VLOOKUP(BA1,'Cost Assumptions'!$B$16:$C$20,2,FALSE)</f>
        <v>0</v>
      </c>
      <c r="BB80" s="87">
        <f>VLOOKUP(BB1,'Cost Assumptions'!$B$16:$C$20,2,FALSE)</f>
        <v>0</v>
      </c>
      <c r="BC80" s="87">
        <f>VLOOKUP(BC1,'Cost Assumptions'!$B$16:$C$20,2,FALSE)</f>
        <v>0</v>
      </c>
      <c r="BD80" s="87">
        <f>VLOOKUP(BD1,'Cost Assumptions'!$B$16:$C$20,2,FALSE)</f>
        <v>0</v>
      </c>
      <c r="BE80" s="87">
        <f>VLOOKUP(BE1,'Cost Assumptions'!$B$16:$C$20,2,FALSE)</f>
        <v>0</v>
      </c>
      <c r="BF80" s="87">
        <f>VLOOKUP(BF1,'Cost Assumptions'!$B$16:$C$20,2,FALSE)</f>
        <v>0</v>
      </c>
      <c r="BG80" s="87">
        <f>VLOOKUP(BG1,'Cost Assumptions'!$B$16:$C$20,2,FALSE)</f>
        <v>0</v>
      </c>
      <c r="BH80" s="87">
        <f>VLOOKUP(BH1,'Cost Assumptions'!$B$16:$C$20,2,FALSE)</f>
        <v>0</v>
      </c>
      <c r="BI80" s="87">
        <f>VLOOKUP(BI1,'Cost Assumptions'!$B$16:$C$20,2,FALSE)</f>
        <v>0</v>
      </c>
      <c r="BJ80" s="87">
        <f>VLOOKUP(BJ1,'Cost Assumptions'!$B$16:$C$20,2,FALSE)</f>
        <v>0</v>
      </c>
      <c r="BK80" s="88">
        <f>VLOOKUP(BK1,'Cost Assumptions'!$B$16:$C$20,2,FALSE)</f>
        <v>0</v>
      </c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89"/>
      <c r="BW80" s="89"/>
      <c r="BX80" s="89"/>
      <c r="BY80" s="89"/>
      <c r="BZ80" s="89"/>
      <c r="CA80" s="89"/>
      <c r="CB80" s="89"/>
      <c r="CC80" s="89"/>
      <c r="CD80" s="89"/>
      <c r="CE80" s="89"/>
      <c r="CF80" s="89"/>
      <c r="CG80" s="89"/>
      <c r="CH80" s="89"/>
      <c r="CI80" s="89"/>
      <c r="CJ80" s="89"/>
      <c r="CK80" s="89"/>
      <c r="CL80" s="89"/>
      <c r="CM80" s="89"/>
      <c r="CN80" s="89"/>
      <c r="CO80" s="89"/>
      <c r="CP80" s="89"/>
      <c r="CQ80" s="89"/>
      <c r="CR80" s="89"/>
      <c r="CS80" s="89"/>
      <c r="CT80" s="89"/>
      <c r="CU80" s="89"/>
      <c r="CV80" s="89"/>
      <c r="CW80" s="89"/>
      <c r="CX80" s="89"/>
      <c r="CY80" s="89"/>
      <c r="CZ80" s="89"/>
      <c r="DA80" s="89"/>
      <c r="DB80" s="89"/>
      <c r="DC80" s="89"/>
      <c r="DD80" s="89"/>
      <c r="DE80" s="89"/>
      <c r="DF80" s="89"/>
      <c r="DG80" s="89"/>
      <c r="DH80" s="89"/>
      <c r="DI80" s="89"/>
      <c r="DJ80" s="89"/>
      <c r="DK80" s="89"/>
      <c r="DL80" s="89"/>
      <c r="DM80" s="89"/>
      <c r="DN80" s="89"/>
      <c r="DO80" s="89"/>
      <c r="DP80" s="89"/>
      <c r="DQ80" s="89"/>
      <c r="DR80" s="89"/>
      <c r="DS80" s="89"/>
      <c r="DT80" s="89"/>
      <c r="DU80" s="89"/>
      <c r="DV80" s="89"/>
      <c r="DW80" s="89"/>
      <c r="DX80" s="89"/>
      <c r="DY80" s="89"/>
      <c r="DZ80" s="89"/>
      <c r="EA80" s="89"/>
      <c r="EB80" s="89"/>
      <c r="EC80" s="89"/>
      <c r="ED80" s="89"/>
      <c r="EE80" s="89"/>
      <c r="EF80" s="89"/>
      <c r="EG80" s="89"/>
      <c r="EH80" s="89"/>
      <c r="EI80" s="89"/>
      <c r="EJ80" s="89"/>
      <c r="EK80" s="89"/>
      <c r="EL80" s="89"/>
      <c r="EM80" s="89"/>
      <c r="EN80" s="89"/>
      <c r="EO80" s="89"/>
      <c r="EP80" s="89"/>
      <c r="EQ80" s="89"/>
      <c r="ER80" s="89"/>
      <c r="ES80" s="89"/>
      <c r="ET80" s="89"/>
      <c r="EU80" s="89"/>
      <c r="EV80" s="89"/>
    </row>
    <row r="81" spans="1:152" s="87" customFormat="1" x14ac:dyDescent="0.2">
      <c r="A81" s="89"/>
      <c r="B81" s="89"/>
      <c r="C81" s="170" t="s">
        <v>18</v>
      </c>
      <c r="D81" s="87">
        <f>VLOOKUP(D1,'Cost Assumptions'!$B$22:$C$26,2,FALSE)</f>
        <v>8259.7026227106235</v>
      </c>
      <c r="E81" s="87">
        <f>VLOOKUP(E1,'Cost Assumptions'!$B$22:$C$26,2,FALSE)</f>
        <v>8259.7026227106235</v>
      </c>
      <c r="F81" s="87">
        <f>VLOOKUP(F1,'Cost Assumptions'!$B$22:$C$26,2,FALSE)</f>
        <v>8259.7026227106235</v>
      </c>
      <c r="G81" s="87">
        <f>VLOOKUP(G1,'Cost Assumptions'!$B$22:$C$26,2,FALSE)</f>
        <v>8259.7026227106235</v>
      </c>
      <c r="H81" s="87">
        <f>VLOOKUP(H1,'Cost Assumptions'!$B$22:$C$26,2,FALSE)</f>
        <v>8259.7026227106235</v>
      </c>
      <c r="I81" s="87">
        <f>VLOOKUP(I1,'Cost Assumptions'!$B$22:$C$26,2,FALSE)</f>
        <v>8259.7026227106235</v>
      </c>
      <c r="J81" s="87">
        <f>VLOOKUP(J1,'Cost Assumptions'!$B$22:$C$26,2,FALSE)</f>
        <v>8259.7026227106235</v>
      </c>
      <c r="K81" s="87">
        <f>VLOOKUP(K1,'Cost Assumptions'!$B$22:$C$26,2,FALSE)</f>
        <v>8259.7026227106235</v>
      </c>
      <c r="L81" s="87">
        <f>VLOOKUP(L1,'Cost Assumptions'!$B$22:$C$26,2,FALSE)</f>
        <v>8259.7026227106235</v>
      </c>
      <c r="M81" s="87">
        <f>VLOOKUP(M1,'Cost Assumptions'!$B$22:$C$26,2,FALSE)</f>
        <v>8259.7026227106235</v>
      </c>
      <c r="N81" s="87">
        <f>VLOOKUP(N1,'Cost Assumptions'!$B$22:$C$26,2,FALSE)</f>
        <v>8259.7026227106235</v>
      </c>
      <c r="O81" s="87">
        <f>VLOOKUP(O1,'Cost Assumptions'!$B$22:$C$26,2,FALSE)</f>
        <v>8259.7026227106235</v>
      </c>
      <c r="P81" s="87">
        <f>VLOOKUP(P1,'Cost Assumptions'!$B$22:$C$26,2,FALSE)</f>
        <v>18446.085878388276</v>
      </c>
      <c r="Q81" s="87">
        <f>VLOOKUP(Q1,'Cost Assumptions'!$B$22:$C$26,2,FALSE)</f>
        <v>18446.085878388276</v>
      </c>
      <c r="R81" s="87">
        <f>VLOOKUP(R1,'Cost Assumptions'!$B$22:$C$26,2,FALSE)</f>
        <v>18446.085878388276</v>
      </c>
      <c r="S81" s="87">
        <f>VLOOKUP(S1,'Cost Assumptions'!$B$22:$C$26,2,FALSE)</f>
        <v>18446.085878388276</v>
      </c>
      <c r="T81" s="87">
        <f>VLOOKUP(T1,'Cost Assumptions'!$B$22:$C$26,2,FALSE)</f>
        <v>18446.085878388276</v>
      </c>
      <c r="U81" s="87">
        <f>VLOOKUP(U1,'Cost Assumptions'!$B$22:$C$26,2,FALSE)</f>
        <v>18446.085878388276</v>
      </c>
      <c r="V81" s="87">
        <f>VLOOKUP(V1,'Cost Assumptions'!$B$22:$C$26,2,FALSE)</f>
        <v>18446.085878388276</v>
      </c>
      <c r="W81" s="87">
        <f>VLOOKUP(W1,'Cost Assumptions'!$B$22:$C$26,2,FALSE)</f>
        <v>18446.085878388276</v>
      </c>
      <c r="X81" s="87">
        <f>VLOOKUP(X1,'Cost Assumptions'!$B$22:$C$26,2,FALSE)</f>
        <v>18446.085878388276</v>
      </c>
      <c r="Y81" s="87">
        <f>VLOOKUP(Y1,'Cost Assumptions'!$B$22:$C$26,2,FALSE)</f>
        <v>18446.085878388276</v>
      </c>
      <c r="Z81" s="87">
        <f>VLOOKUP(Z1,'Cost Assumptions'!$B$22:$C$26,2,FALSE)</f>
        <v>18446.085878388276</v>
      </c>
      <c r="AA81" s="87">
        <f>VLOOKUP(AA1,'Cost Assumptions'!$B$22:$C$26,2,FALSE)</f>
        <v>18446.085878388276</v>
      </c>
      <c r="AB81" s="87">
        <f>VLOOKUP(AB1,'Cost Assumptions'!$B$22:$C$26,2,FALSE)</f>
        <v>55432.754232967032</v>
      </c>
      <c r="AC81" s="87">
        <f>VLOOKUP(AC1,'Cost Assumptions'!$B$22:$C$26,2,FALSE)</f>
        <v>55432.754232967032</v>
      </c>
      <c r="AD81" s="87">
        <f>VLOOKUP(AD1,'Cost Assumptions'!$B$22:$C$26,2,FALSE)</f>
        <v>55432.754232967032</v>
      </c>
      <c r="AE81" s="87">
        <f>VLOOKUP(AE1,'Cost Assumptions'!$B$22:$C$26,2,FALSE)</f>
        <v>55432.754232967032</v>
      </c>
      <c r="AF81" s="87">
        <f>VLOOKUP(AF1,'Cost Assumptions'!$B$22:$C$26,2,FALSE)</f>
        <v>55432.754232967032</v>
      </c>
      <c r="AG81" s="87">
        <f>VLOOKUP(AG1,'Cost Assumptions'!$B$22:$C$26,2,FALSE)</f>
        <v>55432.754232967032</v>
      </c>
      <c r="AH81" s="87">
        <f>VLOOKUP(AH1,'Cost Assumptions'!$B$22:$C$26,2,FALSE)</f>
        <v>55432.754232967032</v>
      </c>
      <c r="AI81" s="87">
        <f>VLOOKUP(AI1,'Cost Assumptions'!$B$22:$C$26,2,FALSE)</f>
        <v>55432.754232967032</v>
      </c>
      <c r="AJ81" s="87">
        <f>VLOOKUP(AJ1,'Cost Assumptions'!$B$22:$C$26,2,FALSE)</f>
        <v>55432.754232967032</v>
      </c>
      <c r="AK81" s="87">
        <f>VLOOKUP(AK1,'Cost Assumptions'!$B$22:$C$26,2,FALSE)</f>
        <v>55432.754232967032</v>
      </c>
      <c r="AL81" s="87">
        <f>VLOOKUP(AL1,'Cost Assumptions'!$B$22:$C$26,2,FALSE)</f>
        <v>55432.754232967032</v>
      </c>
      <c r="AM81" s="87">
        <f>VLOOKUP(AM1,'Cost Assumptions'!$B$22:$C$26,2,FALSE)</f>
        <v>55432.754232967032</v>
      </c>
      <c r="AN81" s="87">
        <f>VLOOKUP(AN1,'Cost Assumptions'!$B$22:$C$26,2,FALSE)</f>
        <v>98964.186953846147</v>
      </c>
      <c r="AO81" s="87">
        <f>VLOOKUP(AO1,'Cost Assumptions'!$B$22:$C$26,2,FALSE)</f>
        <v>98964.186953846147</v>
      </c>
      <c r="AP81" s="87">
        <f>VLOOKUP(AP1,'Cost Assumptions'!$B$22:$C$26,2,FALSE)</f>
        <v>98964.186953846147</v>
      </c>
      <c r="AQ81" s="87">
        <f>VLOOKUP(AQ1,'Cost Assumptions'!$B$22:$C$26,2,FALSE)</f>
        <v>98964.186953846147</v>
      </c>
      <c r="AR81" s="87">
        <f>VLOOKUP(AR1,'Cost Assumptions'!$B$22:$C$26,2,FALSE)</f>
        <v>98964.186953846147</v>
      </c>
      <c r="AS81" s="87">
        <f>VLOOKUP(AS1,'Cost Assumptions'!$B$22:$C$26,2,FALSE)</f>
        <v>98964.186953846147</v>
      </c>
      <c r="AT81" s="87">
        <f>VLOOKUP(AT1,'Cost Assumptions'!$B$22:$C$26,2,FALSE)</f>
        <v>98964.186953846147</v>
      </c>
      <c r="AU81" s="87">
        <f>VLOOKUP(AU1,'Cost Assumptions'!$B$22:$C$26,2,FALSE)</f>
        <v>98964.186953846147</v>
      </c>
      <c r="AV81" s="87">
        <f>VLOOKUP(AV1,'Cost Assumptions'!$B$22:$C$26,2,FALSE)</f>
        <v>98964.186953846147</v>
      </c>
      <c r="AW81" s="87">
        <f>VLOOKUP(AW1,'Cost Assumptions'!$B$22:$C$26,2,FALSE)</f>
        <v>98964.186953846147</v>
      </c>
      <c r="AX81" s="87">
        <f>VLOOKUP(AX1,'Cost Assumptions'!$B$22:$C$26,2,FALSE)</f>
        <v>98964.186953846147</v>
      </c>
      <c r="AY81" s="87">
        <f>VLOOKUP(AY1,'Cost Assumptions'!$B$22:$C$26,2,FALSE)</f>
        <v>98964.186953846147</v>
      </c>
      <c r="AZ81" s="87">
        <f>VLOOKUP(AZ1,'Cost Assumptions'!$B$22:$C$26,2,FALSE)</f>
        <v>227733.30082930406</v>
      </c>
      <c r="BA81" s="87">
        <f>VLOOKUP(BA1,'Cost Assumptions'!$B$22:$C$26,2,FALSE)</f>
        <v>227733.30082930406</v>
      </c>
      <c r="BB81" s="87">
        <f>VLOOKUP(BB1,'Cost Assumptions'!$B$22:$C$26,2,FALSE)</f>
        <v>227733.30082930406</v>
      </c>
      <c r="BC81" s="87">
        <f>VLOOKUP(BC1,'Cost Assumptions'!$B$22:$C$26,2,FALSE)</f>
        <v>227733.30082930406</v>
      </c>
      <c r="BD81" s="87">
        <f>VLOOKUP(BD1,'Cost Assumptions'!$B$22:$C$26,2,FALSE)</f>
        <v>227733.30082930406</v>
      </c>
      <c r="BE81" s="87">
        <f>VLOOKUP(BE1,'Cost Assumptions'!$B$22:$C$26,2,FALSE)</f>
        <v>227733.30082930406</v>
      </c>
      <c r="BF81" s="87">
        <f>VLOOKUP(BF1,'Cost Assumptions'!$B$22:$C$26,2,FALSE)</f>
        <v>227733.30082930406</v>
      </c>
      <c r="BG81" s="87">
        <f>VLOOKUP(BG1,'Cost Assumptions'!$B$22:$C$26,2,FALSE)</f>
        <v>227733.30082930406</v>
      </c>
      <c r="BH81" s="87">
        <f>VLOOKUP(BH1,'Cost Assumptions'!$B$22:$C$26,2,FALSE)</f>
        <v>227733.30082930406</v>
      </c>
      <c r="BI81" s="87">
        <f>VLOOKUP(BI1,'Cost Assumptions'!$B$22:$C$26,2,FALSE)</f>
        <v>227733.30082930406</v>
      </c>
      <c r="BJ81" s="87">
        <f>VLOOKUP(BJ1,'Cost Assumptions'!$B$22:$C$26,2,FALSE)</f>
        <v>227733.30082930406</v>
      </c>
      <c r="BK81" s="88">
        <f>VLOOKUP(BK1,'Cost Assumptions'!$B$22:$C$26,2,FALSE)</f>
        <v>227733.30082930406</v>
      </c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89"/>
      <c r="BW81" s="89"/>
      <c r="BX81" s="89"/>
      <c r="BY81" s="89"/>
      <c r="BZ81" s="89"/>
      <c r="CA81" s="89"/>
      <c r="CB81" s="89"/>
      <c r="CC81" s="89"/>
      <c r="CD81" s="89"/>
      <c r="CE81" s="89"/>
      <c r="CF81" s="89"/>
      <c r="CG81" s="89"/>
      <c r="CH81" s="89"/>
      <c r="CI81" s="89"/>
      <c r="CJ81" s="89"/>
      <c r="CK81" s="89"/>
      <c r="CL81" s="89"/>
      <c r="CM81" s="89"/>
      <c r="CN81" s="89"/>
      <c r="CO81" s="89"/>
      <c r="CP81" s="89"/>
      <c r="CQ81" s="89"/>
      <c r="CR81" s="89"/>
      <c r="CS81" s="89"/>
      <c r="CT81" s="89"/>
      <c r="CU81" s="89"/>
      <c r="CV81" s="89"/>
      <c r="CW81" s="89"/>
      <c r="CX81" s="89"/>
      <c r="CY81" s="89"/>
      <c r="CZ81" s="89"/>
      <c r="DA81" s="89"/>
      <c r="DB81" s="89"/>
      <c r="DC81" s="89"/>
      <c r="DD81" s="89"/>
      <c r="DE81" s="89"/>
      <c r="DF81" s="89"/>
      <c r="DG81" s="89"/>
      <c r="DH81" s="89"/>
      <c r="DI81" s="89"/>
      <c r="DJ81" s="89"/>
      <c r="DK81" s="89"/>
      <c r="DL81" s="89"/>
      <c r="DM81" s="89"/>
      <c r="DN81" s="89"/>
      <c r="DO81" s="89"/>
      <c r="DP81" s="89"/>
      <c r="DQ81" s="89"/>
      <c r="DR81" s="89"/>
      <c r="DS81" s="89"/>
      <c r="DT81" s="89"/>
      <c r="DU81" s="89"/>
      <c r="DV81" s="89"/>
      <c r="DW81" s="89"/>
      <c r="DX81" s="89"/>
      <c r="DY81" s="89"/>
      <c r="DZ81" s="89"/>
      <c r="EA81" s="89"/>
      <c r="EB81" s="89"/>
      <c r="EC81" s="89"/>
      <c r="ED81" s="89"/>
      <c r="EE81" s="89"/>
      <c r="EF81" s="89"/>
      <c r="EG81" s="89"/>
      <c r="EH81" s="89"/>
      <c r="EI81" s="89"/>
      <c r="EJ81" s="89"/>
      <c r="EK81" s="89"/>
      <c r="EL81" s="89"/>
      <c r="EM81" s="89"/>
      <c r="EN81" s="89"/>
      <c r="EO81" s="89"/>
      <c r="EP81" s="89"/>
      <c r="EQ81" s="89"/>
      <c r="ER81" s="89"/>
      <c r="ES81" s="89"/>
      <c r="ET81" s="89"/>
      <c r="EU81" s="89"/>
      <c r="EV81" s="89"/>
    </row>
    <row r="82" spans="1:152" s="87" customFormat="1" x14ac:dyDescent="0.2">
      <c r="A82" s="89"/>
      <c r="B82" s="89"/>
      <c r="C82" s="170" t="s">
        <v>19</v>
      </c>
      <c r="D82" s="87">
        <f>VLOOKUP(D1,'Cost Assumptions'!$B$28:$C$32,2,FALSE)</f>
        <v>15945.99</v>
      </c>
      <c r="E82" s="87">
        <f>VLOOKUP(E1,'Cost Assumptions'!$B$28:$C$32,2,FALSE)</f>
        <v>15945.99</v>
      </c>
      <c r="F82" s="87">
        <f>VLOOKUP(F1,'Cost Assumptions'!$B$28:$C$32,2,FALSE)</f>
        <v>15945.99</v>
      </c>
      <c r="G82" s="87">
        <f>VLOOKUP(G1,'Cost Assumptions'!$B$28:$C$32,2,FALSE)</f>
        <v>15945.99</v>
      </c>
      <c r="H82" s="87">
        <f>VLOOKUP(H1,'Cost Assumptions'!$B$28:$C$32,2,FALSE)</f>
        <v>15945.99</v>
      </c>
      <c r="I82" s="87">
        <f>VLOOKUP(I1,'Cost Assumptions'!$B$28:$C$32,2,FALSE)</f>
        <v>15945.99</v>
      </c>
      <c r="J82" s="87">
        <f>VLOOKUP(J1,'Cost Assumptions'!$B$28:$C$32,2,FALSE)</f>
        <v>15945.99</v>
      </c>
      <c r="K82" s="87">
        <f>VLOOKUP(K1,'Cost Assumptions'!$B$28:$C$32,2,FALSE)</f>
        <v>15945.99</v>
      </c>
      <c r="L82" s="87">
        <f>VLOOKUP(L1,'Cost Assumptions'!$B$28:$C$32,2,FALSE)</f>
        <v>15945.99</v>
      </c>
      <c r="M82" s="87">
        <f>VLOOKUP(M1,'Cost Assumptions'!$B$28:$C$32,2,FALSE)</f>
        <v>15945.99</v>
      </c>
      <c r="N82" s="87">
        <f>VLOOKUP(N1,'Cost Assumptions'!$B$28:$C$32,2,FALSE)</f>
        <v>15945.99</v>
      </c>
      <c r="O82" s="87">
        <f>VLOOKUP(O1,'Cost Assumptions'!$B$28:$C$32,2,FALSE)</f>
        <v>15945.99</v>
      </c>
      <c r="P82" s="87">
        <f>VLOOKUP(P1,'Cost Assumptions'!$B$28:$C$32,2,FALSE)</f>
        <v>63783.96</v>
      </c>
      <c r="Q82" s="87">
        <f>VLOOKUP(Q1,'Cost Assumptions'!$B$28:$C$32,2,FALSE)</f>
        <v>63783.96</v>
      </c>
      <c r="R82" s="87">
        <f>VLOOKUP(R1,'Cost Assumptions'!$B$28:$C$32,2,FALSE)</f>
        <v>63783.96</v>
      </c>
      <c r="S82" s="87">
        <f>VLOOKUP(S1,'Cost Assumptions'!$B$28:$C$32,2,FALSE)</f>
        <v>63783.96</v>
      </c>
      <c r="T82" s="87">
        <f>VLOOKUP(T1,'Cost Assumptions'!$B$28:$C$32,2,FALSE)</f>
        <v>63783.96</v>
      </c>
      <c r="U82" s="87">
        <f>VLOOKUP(U1,'Cost Assumptions'!$B$28:$C$32,2,FALSE)</f>
        <v>63783.96</v>
      </c>
      <c r="V82" s="87">
        <f>VLOOKUP(V1,'Cost Assumptions'!$B$28:$C$32,2,FALSE)</f>
        <v>63783.96</v>
      </c>
      <c r="W82" s="87">
        <f>VLOOKUP(W1,'Cost Assumptions'!$B$28:$C$32,2,FALSE)</f>
        <v>63783.96</v>
      </c>
      <c r="X82" s="87">
        <f>VLOOKUP(X1,'Cost Assumptions'!$B$28:$C$32,2,FALSE)</f>
        <v>63783.96</v>
      </c>
      <c r="Y82" s="87">
        <f>VLOOKUP(Y1,'Cost Assumptions'!$B$28:$C$32,2,FALSE)</f>
        <v>63783.96</v>
      </c>
      <c r="Z82" s="87">
        <f>VLOOKUP(Z1,'Cost Assumptions'!$B$28:$C$32,2,FALSE)</f>
        <v>63783.96</v>
      </c>
      <c r="AA82" s="87">
        <f>VLOOKUP(AA1,'Cost Assumptions'!$B$28:$C$32,2,FALSE)</f>
        <v>63783.96</v>
      </c>
      <c r="AB82" s="87">
        <f>VLOOKUP(AB1,'Cost Assumptions'!$B$28:$C$32,2,FALSE)</f>
        <v>143513.91</v>
      </c>
      <c r="AC82" s="87">
        <f>VLOOKUP(AC1,'Cost Assumptions'!$B$28:$C$32,2,FALSE)</f>
        <v>143513.91</v>
      </c>
      <c r="AD82" s="87">
        <f>VLOOKUP(AD1,'Cost Assumptions'!$B$28:$C$32,2,FALSE)</f>
        <v>143513.91</v>
      </c>
      <c r="AE82" s="87">
        <f>VLOOKUP(AE1,'Cost Assumptions'!$B$28:$C$32,2,FALSE)</f>
        <v>143513.91</v>
      </c>
      <c r="AF82" s="87">
        <f>VLOOKUP(AF1,'Cost Assumptions'!$B$28:$C$32,2,FALSE)</f>
        <v>143513.91</v>
      </c>
      <c r="AG82" s="87">
        <f>VLOOKUP(AG1,'Cost Assumptions'!$B$28:$C$32,2,FALSE)</f>
        <v>143513.91</v>
      </c>
      <c r="AH82" s="87">
        <f>VLOOKUP(AH1,'Cost Assumptions'!$B$28:$C$32,2,FALSE)</f>
        <v>143513.91</v>
      </c>
      <c r="AI82" s="87">
        <f>VLOOKUP(AI1,'Cost Assumptions'!$B$28:$C$32,2,FALSE)</f>
        <v>143513.91</v>
      </c>
      <c r="AJ82" s="87">
        <f>VLOOKUP(AJ1,'Cost Assumptions'!$B$28:$C$32,2,FALSE)</f>
        <v>143513.91</v>
      </c>
      <c r="AK82" s="87">
        <f>VLOOKUP(AK1,'Cost Assumptions'!$B$28:$C$32,2,FALSE)</f>
        <v>143513.91</v>
      </c>
      <c r="AL82" s="87">
        <f>VLOOKUP(AL1,'Cost Assumptions'!$B$28:$C$32,2,FALSE)</f>
        <v>143513.91</v>
      </c>
      <c r="AM82" s="87">
        <f>VLOOKUP(AM1,'Cost Assumptions'!$B$28:$C$32,2,FALSE)</f>
        <v>143513.91</v>
      </c>
      <c r="AN82" s="87">
        <f>VLOOKUP(AN1,'Cost Assumptions'!$B$28:$C$32,2,FALSE)</f>
        <v>217928.53</v>
      </c>
      <c r="AO82" s="87">
        <f>VLOOKUP(AO1,'Cost Assumptions'!$B$28:$C$32,2,FALSE)</f>
        <v>217928.53</v>
      </c>
      <c r="AP82" s="87">
        <f>VLOOKUP(AP1,'Cost Assumptions'!$B$28:$C$32,2,FALSE)</f>
        <v>217928.53</v>
      </c>
      <c r="AQ82" s="87">
        <f>VLOOKUP(AQ1,'Cost Assumptions'!$B$28:$C$32,2,FALSE)</f>
        <v>217928.53</v>
      </c>
      <c r="AR82" s="87">
        <f>VLOOKUP(AR1,'Cost Assumptions'!$B$28:$C$32,2,FALSE)</f>
        <v>217928.53</v>
      </c>
      <c r="AS82" s="87">
        <f>VLOOKUP(AS1,'Cost Assumptions'!$B$28:$C$32,2,FALSE)</f>
        <v>217928.53</v>
      </c>
      <c r="AT82" s="87">
        <f>VLOOKUP(AT1,'Cost Assumptions'!$B$28:$C$32,2,FALSE)</f>
        <v>217928.53</v>
      </c>
      <c r="AU82" s="87">
        <f>VLOOKUP(AU1,'Cost Assumptions'!$B$28:$C$32,2,FALSE)</f>
        <v>217928.53</v>
      </c>
      <c r="AV82" s="87">
        <f>VLOOKUP(AV1,'Cost Assumptions'!$B$28:$C$32,2,FALSE)</f>
        <v>217928.53</v>
      </c>
      <c r="AW82" s="87">
        <f>VLOOKUP(AW1,'Cost Assumptions'!$B$28:$C$32,2,FALSE)</f>
        <v>217928.53</v>
      </c>
      <c r="AX82" s="87">
        <f>VLOOKUP(AX1,'Cost Assumptions'!$B$28:$C$32,2,FALSE)</f>
        <v>217928.53</v>
      </c>
      <c r="AY82" s="87">
        <f>VLOOKUP(AY1,'Cost Assumptions'!$B$28:$C$32,2,FALSE)</f>
        <v>217928.53</v>
      </c>
      <c r="AZ82" s="87">
        <f>VLOOKUP(AZ1,'Cost Assumptions'!$B$28:$C$32,2,FALSE)</f>
        <v>265766.5</v>
      </c>
      <c r="BA82" s="87">
        <f>VLOOKUP(BA1,'Cost Assumptions'!$B$28:$C$32,2,FALSE)</f>
        <v>265766.5</v>
      </c>
      <c r="BB82" s="87">
        <f>VLOOKUP(BB1,'Cost Assumptions'!$B$28:$C$32,2,FALSE)</f>
        <v>265766.5</v>
      </c>
      <c r="BC82" s="87">
        <f>VLOOKUP(BC1,'Cost Assumptions'!$B$28:$C$32,2,FALSE)</f>
        <v>265766.5</v>
      </c>
      <c r="BD82" s="87">
        <f>VLOOKUP(BD1,'Cost Assumptions'!$B$28:$C$32,2,FALSE)</f>
        <v>265766.5</v>
      </c>
      <c r="BE82" s="87">
        <f>VLOOKUP(BE1,'Cost Assumptions'!$B$28:$C$32,2,FALSE)</f>
        <v>265766.5</v>
      </c>
      <c r="BF82" s="87">
        <f>VLOOKUP(BF1,'Cost Assumptions'!$B$28:$C$32,2,FALSE)</f>
        <v>265766.5</v>
      </c>
      <c r="BG82" s="87">
        <f>VLOOKUP(BG1,'Cost Assumptions'!$B$28:$C$32,2,FALSE)</f>
        <v>265766.5</v>
      </c>
      <c r="BH82" s="87">
        <f>VLOOKUP(BH1,'Cost Assumptions'!$B$28:$C$32,2,FALSE)</f>
        <v>265766.5</v>
      </c>
      <c r="BI82" s="87">
        <f>VLOOKUP(BI1,'Cost Assumptions'!$B$28:$C$32,2,FALSE)</f>
        <v>265766.5</v>
      </c>
      <c r="BJ82" s="87">
        <f>VLOOKUP(BJ1,'Cost Assumptions'!$B$28:$C$32,2,FALSE)</f>
        <v>265766.5</v>
      </c>
      <c r="BK82" s="88">
        <f>VLOOKUP(BK1,'Cost Assumptions'!$B$28:$C$32,2,FALSE)</f>
        <v>265766.5</v>
      </c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  <c r="BW82" s="89"/>
      <c r="BX82" s="89"/>
      <c r="BY82" s="89"/>
      <c r="BZ82" s="89"/>
      <c r="CA82" s="89"/>
      <c r="CB82" s="89"/>
      <c r="CC82" s="89"/>
      <c r="CD82" s="89"/>
      <c r="CE82" s="89"/>
      <c r="CF82" s="89"/>
      <c r="CG82" s="89"/>
      <c r="CH82" s="89"/>
      <c r="CI82" s="89"/>
      <c r="CJ82" s="89"/>
      <c r="CK82" s="89"/>
      <c r="CL82" s="89"/>
      <c r="CM82" s="89"/>
      <c r="CN82" s="89"/>
      <c r="CO82" s="89"/>
      <c r="CP82" s="89"/>
      <c r="CQ82" s="89"/>
      <c r="CR82" s="89"/>
      <c r="CS82" s="89"/>
      <c r="CT82" s="89"/>
      <c r="CU82" s="89"/>
      <c r="CV82" s="89"/>
      <c r="CW82" s="89"/>
      <c r="CX82" s="89"/>
      <c r="CY82" s="89"/>
      <c r="CZ82" s="89"/>
      <c r="DA82" s="89"/>
      <c r="DB82" s="89"/>
      <c r="DC82" s="89"/>
      <c r="DD82" s="89"/>
      <c r="DE82" s="89"/>
      <c r="DF82" s="89"/>
      <c r="DG82" s="89"/>
      <c r="DH82" s="89"/>
      <c r="DI82" s="89"/>
      <c r="DJ82" s="89"/>
      <c r="DK82" s="89"/>
      <c r="DL82" s="89"/>
      <c r="DM82" s="89"/>
      <c r="DN82" s="89"/>
      <c r="DO82" s="89"/>
      <c r="DP82" s="89"/>
      <c r="DQ82" s="89"/>
      <c r="DR82" s="89"/>
      <c r="DS82" s="89"/>
      <c r="DT82" s="89"/>
      <c r="DU82" s="89"/>
      <c r="DV82" s="89"/>
      <c r="DW82" s="89"/>
      <c r="DX82" s="89"/>
      <c r="DY82" s="89"/>
      <c r="DZ82" s="89"/>
      <c r="EA82" s="89"/>
      <c r="EB82" s="89"/>
      <c r="EC82" s="89"/>
      <c r="ED82" s="89"/>
      <c r="EE82" s="89"/>
      <c r="EF82" s="89"/>
      <c r="EG82" s="89"/>
      <c r="EH82" s="89"/>
      <c r="EI82" s="89"/>
      <c r="EJ82" s="89"/>
      <c r="EK82" s="89"/>
      <c r="EL82" s="89"/>
      <c r="EM82" s="89"/>
      <c r="EN82" s="89"/>
      <c r="EO82" s="89"/>
      <c r="EP82" s="89"/>
      <c r="EQ82" s="89"/>
      <c r="ER82" s="89"/>
      <c r="ES82" s="89"/>
      <c r="ET82" s="89"/>
      <c r="EU82" s="89"/>
      <c r="EV82" s="89"/>
    </row>
    <row r="83" spans="1:152" s="87" customFormat="1" x14ac:dyDescent="0.2">
      <c r="A83" s="89"/>
      <c r="B83" s="89"/>
      <c r="C83" s="170" t="s">
        <v>186</v>
      </c>
      <c r="D83" s="87" t="s">
        <v>187</v>
      </c>
      <c r="E83" s="87">
        <f>VLOOKUP(E1,'Cost Assumptions'!$B$34:$C$38,2,FALSE)</f>
        <v>45551.58</v>
      </c>
      <c r="F83" s="87">
        <f>VLOOKUP(F1,'Cost Assumptions'!$B$34:$C$38,2,FALSE)</f>
        <v>45551.58</v>
      </c>
      <c r="G83" s="87">
        <f>VLOOKUP(G1,'Cost Assumptions'!$B$34:$C$38,2,FALSE)</f>
        <v>45551.58</v>
      </c>
      <c r="H83" s="87">
        <f>VLOOKUP(H1,'Cost Assumptions'!$B$34:$C$38,2,FALSE)</f>
        <v>45551.58</v>
      </c>
      <c r="I83" s="87">
        <f>VLOOKUP(I1,'Cost Assumptions'!$B$34:$C$38,2,FALSE)</f>
        <v>45551.58</v>
      </c>
      <c r="J83" s="87">
        <f>VLOOKUP(J1,'Cost Assumptions'!$B$34:$C$38,2,FALSE)</f>
        <v>45551.58</v>
      </c>
      <c r="K83" s="87">
        <f>VLOOKUP(K1,'Cost Assumptions'!$B$34:$C$38,2,FALSE)</f>
        <v>45551.58</v>
      </c>
      <c r="L83" s="87">
        <f>VLOOKUP(L1,'Cost Assumptions'!$B$34:$C$38,2,FALSE)</f>
        <v>45551.58</v>
      </c>
      <c r="M83" s="87">
        <f>VLOOKUP(M1,'Cost Assumptions'!$B$34:$C$38,2,FALSE)</f>
        <v>45551.58</v>
      </c>
      <c r="N83" s="87">
        <f>VLOOKUP(N1,'Cost Assumptions'!$B$34:$C$38,2,FALSE)</f>
        <v>45551.58</v>
      </c>
      <c r="O83" s="87">
        <f>VLOOKUP(O1,'Cost Assumptions'!$B$34:$C$38,2,FALSE)</f>
        <v>45551.58</v>
      </c>
      <c r="P83" s="87">
        <f>VLOOKUP(P1,'Cost Assumptions'!$B$34:$C$38,2,FALSE)</f>
        <v>121732</v>
      </c>
      <c r="Q83" s="87">
        <f>VLOOKUP(Q1,'Cost Assumptions'!$B$34:$C$38,2,FALSE)</f>
        <v>121732</v>
      </c>
      <c r="R83" s="87">
        <f>VLOOKUP(R1,'Cost Assumptions'!$B$34:$C$38,2,FALSE)</f>
        <v>121732</v>
      </c>
      <c r="S83" s="87">
        <f>VLOOKUP(S1,'Cost Assumptions'!$B$34:$C$38,2,FALSE)</f>
        <v>121732</v>
      </c>
      <c r="T83" s="87">
        <f>VLOOKUP(T1,'Cost Assumptions'!$B$34:$C$38,2,FALSE)</f>
        <v>121732</v>
      </c>
      <c r="U83" s="87">
        <f>VLOOKUP(U1,'Cost Assumptions'!$B$34:$C$38,2,FALSE)</f>
        <v>121732</v>
      </c>
      <c r="V83" s="87">
        <f>VLOOKUP(V1,'Cost Assumptions'!$B$34:$C$38,2,FALSE)</f>
        <v>121732</v>
      </c>
      <c r="W83" s="87">
        <f>VLOOKUP(W1,'Cost Assumptions'!$B$34:$C$38,2,FALSE)</f>
        <v>121732</v>
      </c>
      <c r="X83" s="87">
        <f>VLOOKUP(X1,'Cost Assumptions'!$B$34:$C$38,2,FALSE)</f>
        <v>121732</v>
      </c>
      <c r="Y83" s="87">
        <f>VLOOKUP(Y1,'Cost Assumptions'!$B$34:$C$38,2,FALSE)</f>
        <v>121732</v>
      </c>
      <c r="Z83" s="87">
        <f>VLOOKUP(Z1,'Cost Assumptions'!$B$34:$C$38,2,FALSE)</f>
        <v>121732</v>
      </c>
      <c r="AA83" s="87">
        <f>VLOOKUP(AA1,'Cost Assumptions'!$B$34:$C$38,2,FALSE)</f>
        <v>121732</v>
      </c>
      <c r="AB83" s="87">
        <f>VLOOKUP(AB1,'Cost Assumptions'!$B$34:$C$38,2,FALSE)</f>
        <v>220639.25</v>
      </c>
      <c r="AC83" s="87">
        <f>VLOOKUP(AC1,'Cost Assumptions'!$B$34:$C$38,2,FALSE)</f>
        <v>220639.25</v>
      </c>
      <c r="AD83" s="87">
        <f>VLOOKUP(AD1,'Cost Assumptions'!$B$34:$C$38,2,FALSE)</f>
        <v>220639.25</v>
      </c>
      <c r="AE83" s="87">
        <f>VLOOKUP(AE1,'Cost Assumptions'!$B$34:$C$38,2,FALSE)</f>
        <v>220639.25</v>
      </c>
      <c r="AF83" s="87">
        <f>VLOOKUP(AF1,'Cost Assumptions'!$B$34:$C$38,2,FALSE)</f>
        <v>220639.25</v>
      </c>
      <c r="AG83" s="87">
        <f>VLOOKUP(AG1,'Cost Assumptions'!$B$34:$C$38,2,FALSE)</f>
        <v>220639.25</v>
      </c>
      <c r="AH83" s="87">
        <f>VLOOKUP(AH1,'Cost Assumptions'!$B$34:$C$38,2,FALSE)</f>
        <v>220639.25</v>
      </c>
      <c r="AI83" s="87">
        <f>VLOOKUP(AI1,'Cost Assumptions'!$B$34:$C$38,2,FALSE)</f>
        <v>220639.25</v>
      </c>
      <c r="AJ83" s="87">
        <f>VLOOKUP(AJ1,'Cost Assumptions'!$B$34:$C$38,2,FALSE)</f>
        <v>220639.25</v>
      </c>
      <c r="AK83" s="87">
        <f>VLOOKUP(AK1,'Cost Assumptions'!$B$34:$C$38,2,FALSE)</f>
        <v>220639.25</v>
      </c>
      <c r="AL83" s="87">
        <f>VLOOKUP(AL1,'Cost Assumptions'!$B$34:$C$38,2,FALSE)</f>
        <v>220639.25</v>
      </c>
      <c r="AM83" s="87">
        <f>VLOOKUP(AM1,'Cost Assumptions'!$B$34:$C$38,2,FALSE)</f>
        <v>220639.25</v>
      </c>
      <c r="AN83" s="87">
        <f>VLOOKUP(AN1,'Cost Assumptions'!$B$34:$C$38,2,FALSE)</f>
        <v>296721.75</v>
      </c>
      <c r="AO83" s="87">
        <f>VLOOKUP(AO1,'Cost Assumptions'!$B$34:$C$38,2,FALSE)</f>
        <v>296721.75</v>
      </c>
      <c r="AP83" s="87">
        <f>VLOOKUP(AP1,'Cost Assumptions'!$B$34:$C$38,2,FALSE)</f>
        <v>296721.75</v>
      </c>
      <c r="AQ83" s="87">
        <f>VLOOKUP(AQ1,'Cost Assumptions'!$B$34:$C$38,2,FALSE)</f>
        <v>296721.75</v>
      </c>
      <c r="AR83" s="87">
        <f>VLOOKUP(AR1,'Cost Assumptions'!$B$34:$C$38,2,FALSE)</f>
        <v>296721.75</v>
      </c>
      <c r="AS83" s="87">
        <f>VLOOKUP(AS1,'Cost Assumptions'!$B$34:$C$38,2,FALSE)</f>
        <v>296721.75</v>
      </c>
      <c r="AT83" s="87">
        <f>VLOOKUP(AT1,'Cost Assumptions'!$B$34:$C$38,2,FALSE)</f>
        <v>296721.75</v>
      </c>
      <c r="AU83" s="87">
        <f>VLOOKUP(AU1,'Cost Assumptions'!$B$34:$C$38,2,FALSE)</f>
        <v>296721.75</v>
      </c>
      <c r="AV83" s="87">
        <f>VLOOKUP(AV1,'Cost Assumptions'!$B$34:$C$38,2,FALSE)</f>
        <v>296721.75</v>
      </c>
      <c r="AW83" s="87">
        <f>VLOOKUP(AW1,'Cost Assumptions'!$B$34:$C$38,2,FALSE)</f>
        <v>296721.75</v>
      </c>
      <c r="AX83" s="87">
        <f>VLOOKUP(AX1,'Cost Assumptions'!$B$34:$C$38,2,FALSE)</f>
        <v>296721.75</v>
      </c>
      <c r="AY83" s="87">
        <f>VLOOKUP(AY1,'Cost Assumptions'!$B$34:$C$38,2,FALSE)</f>
        <v>296721.75</v>
      </c>
      <c r="AZ83" s="87">
        <f>VLOOKUP(AZ1,'Cost Assumptions'!$B$34:$C$38,2,FALSE)</f>
        <v>410845.5</v>
      </c>
      <c r="BA83" s="87">
        <f>VLOOKUP(BA1,'Cost Assumptions'!$B$34:$C$38,2,FALSE)</f>
        <v>410845.5</v>
      </c>
      <c r="BB83" s="87">
        <f>VLOOKUP(BB1,'Cost Assumptions'!$B$34:$C$38,2,FALSE)</f>
        <v>410845.5</v>
      </c>
      <c r="BC83" s="87">
        <f>VLOOKUP(BC1,'Cost Assumptions'!$B$34:$C$38,2,FALSE)</f>
        <v>410845.5</v>
      </c>
      <c r="BD83" s="87">
        <f>VLOOKUP(BD1,'Cost Assumptions'!$B$34:$C$38,2,FALSE)</f>
        <v>410845.5</v>
      </c>
      <c r="BE83" s="87">
        <f>VLOOKUP(BE1,'Cost Assumptions'!$B$34:$C$38,2,FALSE)</f>
        <v>410845.5</v>
      </c>
      <c r="BF83" s="87">
        <f>VLOOKUP(BF1,'Cost Assumptions'!$B$34:$C$38,2,FALSE)</f>
        <v>410845.5</v>
      </c>
      <c r="BG83" s="87">
        <f>VLOOKUP(BG1,'Cost Assumptions'!$B$34:$C$38,2,FALSE)</f>
        <v>410845.5</v>
      </c>
      <c r="BH83" s="87">
        <f>VLOOKUP(BH1,'Cost Assumptions'!$B$34:$C$38,2,FALSE)</f>
        <v>410845.5</v>
      </c>
      <c r="BI83" s="87">
        <f>VLOOKUP(BI1,'Cost Assumptions'!$B$34:$C$38,2,FALSE)</f>
        <v>410845.5</v>
      </c>
      <c r="BJ83" s="87">
        <f>VLOOKUP(BJ1,'Cost Assumptions'!$B$34:$C$38,2,FALSE)</f>
        <v>410845.5</v>
      </c>
      <c r="BK83" s="88">
        <f>VLOOKUP(BK1,'Cost Assumptions'!$B$34:$C$38,2,FALSE)</f>
        <v>410845.5</v>
      </c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  <c r="BW83" s="89"/>
      <c r="BX83" s="89"/>
      <c r="BY83" s="89"/>
      <c r="BZ83" s="89"/>
      <c r="CA83" s="89"/>
      <c r="CB83" s="89"/>
      <c r="CC83" s="89"/>
      <c r="CD83" s="89"/>
      <c r="CE83" s="89"/>
      <c r="CF83" s="89"/>
      <c r="CG83" s="89"/>
      <c r="CH83" s="89"/>
      <c r="CI83" s="89"/>
      <c r="CJ83" s="89"/>
      <c r="CK83" s="89"/>
      <c r="CL83" s="89"/>
      <c r="CM83" s="89"/>
      <c r="CN83" s="89"/>
      <c r="CO83" s="89"/>
      <c r="CP83" s="89"/>
      <c r="CQ83" s="89"/>
      <c r="CR83" s="89"/>
      <c r="CS83" s="89"/>
      <c r="CT83" s="89"/>
      <c r="CU83" s="89"/>
      <c r="CV83" s="89"/>
      <c r="CW83" s="89"/>
      <c r="CX83" s="89"/>
      <c r="CY83" s="89"/>
      <c r="CZ83" s="89"/>
      <c r="DA83" s="89"/>
      <c r="DB83" s="89"/>
      <c r="DC83" s="89"/>
      <c r="DD83" s="89"/>
      <c r="DE83" s="89"/>
      <c r="DF83" s="89"/>
      <c r="DG83" s="89"/>
      <c r="DH83" s="89"/>
      <c r="DI83" s="89"/>
      <c r="DJ83" s="89"/>
      <c r="DK83" s="89"/>
      <c r="DL83" s="89"/>
      <c r="DM83" s="89"/>
      <c r="DN83" s="89"/>
      <c r="DO83" s="89"/>
      <c r="DP83" s="89"/>
      <c r="DQ83" s="89"/>
      <c r="DR83" s="89"/>
      <c r="DS83" s="89"/>
      <c r="DT83" s="89"/>
      <c r="DU83" s="89"/>
      <c r="DV83" s="89"/>
      <c r="DW83" s="89"/>
      <c r="DX83" s="89"/>
      <c r="DY83" s="89"/>
      <c r="DZ83" s="89"/>
      <c r="EA83" s="89"/>
      <c r="EB83" s="89"/>
      <c r="EC83" s="89"/>
      <c r="ED83" s="89"/>
      <c r="EE83" s="89"/>
      <c r="EF83" s="89"/>
      <c r="EG83" s="89"/>
      <c r="EH83" s="89"/>
      <c r="EI83" s="89"/>
      <c r="EJ83" s="89"/>
      <c r="EK83" s="89"/>
      <c r="EL83" s="89"/>
      <c r="EM83" s="89"/>
      <c r="EN83" s="89"/>
      <c r="EO83" s="89"/>
      <c r="EP83" s="89"/>
      <c r="EQ83" s="89"/>
      <c r="ER83" s="89"/>
      <c r="ES83" s="89"/>
      <c r="ET83" s="89"/>
      <c r="EU83" s="89"/>
      <c r="EV83" s="89"/>
    </row>
    <row r="84" spans="1:152" s="87" customFormat="1" x14ac:dyDescent="0.2">
      <c r="A84" s="89"/>
      <c r="B84" s="89"/>
      <c r="C84" s="170" t="s">
        <v>94</v>
      </c>
      <c r="D84" s="171">
        <f>VLOOKUP(D1,'Cost Assumptions'!$B$40:$C$44,2,FALSE)</f>
        <v>13324.666666666666</v>
      </c>
      <c r="E84" s="171">
        <f>VLOOKUP(E1,'Cost Assumptions'!$B$40:$C$44,2,FALSE)</f>
        <v>13324.666666666666</v>
      </c>
      <c r="F84" s="171">
        <f>VLOOKUP(F1,'Cost Assumptions'!$B$40:$C$44,2,FALSE)</f>
        <v>13324.666666666666</v>
      </c>
      <c r="G84" s="171">
        <f>VLOOKUP(G1,'Cost Assumptions'!$B$40:$C$44,2,FALSE)</f>
        <v>13324.666666666666</v>
      </c>
      <c r="H84" s="171">
        <f>VLOOKUP(H1,'Cost Assumptions'!$B$40:$C$44,2,FALSE)</f>
        <v>13324.666666666666</v>
      </c>
      <c r="I84" s="171">
        <f>VLOOKUP(I1,'Cost Assumptions'!$B$40:$C$44,2,FALSE)</f>
        <v>13324.666666666666</v>
      </c>
      <c r="J84" s="171">
        <f>VLOOKUP(J1,'Cost Assumptions'!$B$40:$C$44,2,FALSE)</f>
        <v>13324.666666666666</v>
      </c>
      <c r="K84" s="171">
        <f>VLOOKUP(K1,'Cost Assumptions'!$B$40:$C$44,2,FALSE)</f>
        <v>13324.666666666666</v>
      </c>
      <c r="L84" s="171">
        <f>VLOOKUP(L1,'Cost Assumptions'!$B$40:$C$44,2,FALSE)</f>
        <v>13324.666666666666</v>
      </c>
      <c r="M84" s="171">
        <f>VLOOKUP(M1,'Cost Assumptions'!$B$40:$C$44,2,FALSE)</f>
        <v>13324.666666666666</v>
      </c>
      <c r="N84" s="171">
        <f>VLOOKUP(N1,'Cost Assumptions'!$B$40:$C$44,2,FALSE)</f>
        <v>13324.666666666666</v>
      </c>
      <c r="O84" s="171">
        <f>VLOOKUP(O1,'Cost Assumptions'!$B$40:$C$44,2,FALSE)</f>
        <v>13324.666666666666</v>
      </c>
      <c r="P84" s="171">
        <f>VLOOKUP(P1,'Cost Assumptions'!$B$40:$C$44,2,FALSE)</f>
        <v>52749.996666666666</v>
      </c>
      <c r="Q84" s="171">
        <f>VLOOKUP(Q1,'Cost Assumptions'!$B$40:$C$44,2,FALSE)</f>
        <v>52749.996666666666</v>
      </c>
      <c r="R84" s="171">
        <f>VLOOKUP(R1,'Cost Assumptions'!$B$40:$C$44,2,FALSE)</f>
        <v>52749.996666666666</v>
      </c>
      <c r="S84" s="171">
        <f>VLOOKUP(S1,'Cost Assumptions'!$B$40:$C$44,2,FALSE)</f>
        <v>52749.996666666666</v>
      </c>
      <c r="T84" s="171">
        <f>VLOOKUP(T1,'Cost Assumptions'!$B$40:$C$44,2,FALSE)</f>
        <v>52749.996666666666</v>
      </c>
      <c r="U84" s="171">
        <f>VLOOKUP(U1,'Cost Assumptions'!$B$40:$C$44,2,FALSE)</f>
        <v>52749.996666666666</v>
      </c>
      <c r="V84" s="171">
        <f>VLOOKUP(V1,'Cost Assumptions'!$B$40:$C$44,2,FALSE)</f>
        <v>52749.996666666666</v>
      </c>
      <c r="W84" s="171">
        <f>VLOOKUP(W1,'Cost Assumptions'!$B$40:$C$44,2,FALSE)</f>
        <v>52749.996666666666</v>
      </c>
      <c r="X84" s="171">
        <f>VLOOKUP(X1,'Cost Assumptions'!$B$40:$C$44,2,FALSE)</f>
        <v>52749.996666666666</v>
      </c>
      <c r="Y84" s="171">
        <f>VLOOKUP(Y1,'Cost Assumptions'!$B$40:$C$44,2,FALSE)</f>
        <v>52749.996666666666</v>
      </c>
      <c r="Z84" s="171">
        <f>VLOOKUP(Z1,'Cost Assumptions'!$B$40:$C$44,2,FALSE)</f>
        <v>52749.996666666666</v>
      </c>
      <c r="AA84" s="171">
        <f>VLOOKUP(AA1,'Cost Assumptions'!$B$40:$C$44,2,FALSE)</f>
        <v>52749.996666666666</v>
      </c>
      <c r="AB84" s="171">
        <f>VLOOKUP(AB1,'Cost Assumptions'!$B$40:$C$44,2,FALSE)</f>
        <v>144135.62666666668</v>
      </c>
      <c r="AC84" s="171">
        <f>VLOOKUP(AC1,'Cost Assumptions'!$B$40:$C$44,2,FALSE)</f>
        <v>144135.62666666668</v>
      </c>
      <c r="AD84" s="171">
        <f>VLOOKUP(AD1,'Cost Assumptions'!$B$40:$C$44,2,FALSE)</f>
        <v>144135.62666666668</v>
      </c>
      <c r="AE84" s="171">
        <f>VLOOKUP(AE1,'Cost Assumptions'!$B$40:$C$44,2,FALSE)</f>
        <v>144135.62666666668</v>
      </c>
      <c r="AF84" s="171">
        <f>VLOOKUP(AF1,'Cost Assumptions'!$B$40:$C$44,2,FALSE)</f>
        <v>144135.62666666668</v>
      </c>
      <c r="AG84" s="171">
        <f>VLOOKUP(AG1,'Cost Assumptions'!$B$40:$C$44,2,FALSE)</f>
        <v>144135.62666666668</v>
      </c>
      <c r="AH84" s="171">
        <f>VLOOKUP(AH1,'Cost Assumptions'!$B$40:$C$44,2,FALSE)</f>
        <v>144135.62666666668</v>
      </c>
      <c r="AI84" s="171">
        <f>VLOOKUP(AI1,'Cost Assumptions'!$B$40:$C$44,2,FALSE)</f>
        <v>144135.62666666668</v>
      </c>
      <c r="AJ84" s="171">
        <f>VLOOKUP(AJ1,'Cost Assumptions'!$B$40:$C$44,2,FALSE)</f>
        <v>144135.62666666668</v>
      </c>
      <c r="AK84" s="171">
        <f>VLOOKUP(AK1,'Cost Assumptions'!$B$40:$C$44,2,FALSE)</f>
        <v>144135.62666666668</v>
      </c>
      <c r="AL84" s="171">
        <f>VLOOKUP(AL1,'Cost Assumptions'!$B$40:$C$44,2,FALSE)</f>
        <v>144135.62666666668</v>
      </c>
      <c r="AM84" s="171">
        <f>VLOOKUP(AM1,'Cost Assumptions'!$B$40:$C$44,2,FALSE)</f>
        <v>144135.62666666668</v>
      </c>
      <c r="AN84" s="171">
        <f>VLOOKUP(AN1,'Cost Assumptions'!$B$40:$C$44,2,FALSE)</f>
        <v>399859.69166666671</v>
      </c>
      <c r="AO84" s="171">
        <f>VLOOKUP(AO1,'Cost Assumptions'!$B$40:$C$44,2,FALSE)</f>
        <v>399859.69166666671</v>
      </c>
      <c r="AP84" s="171">
        <f>VLOOKUP(AP1,'Cost Assumptions'!$B$40:$C$44,2,FALSE)</f>
        <v>399859.69166666671</v>
      </c>
      <c r="AQ84" s="171">
        <f>VLOOKUP(AQ1,'Cost Assumptions'!$B$40:$C$44,2,FALSE)</f>
        <v>399859.69166666671</v>
      </c>
      <c r="AR84" s="171">
        <f>VLOOKUP(AR1,'Cost Assumptions'!$B$40:$C$44,2,FALSE)</f>
        <v>399859.69166666671</v>
      </c>
      <c r="AS84" s="171">
        <f>VLOOKUP(AS1,'Cost Assumptions'!$B$40:$C$44,2,FALSE)</f>
        <v>399859.69166666671</v>
      </c>
      <c r="AT84" s="171">
        <f>VLOOKUP(AT1,'Cost Assumptions'!$B$40:$C$44,2,FALSE)</f>
        <v>399859.69166666671</v>
      </c>
      <c r="AU84" s="171">
        <f>VLOOKUP(AU1,'Cost Assumptions'!$B$40:$C$44,2,FALSE)</f>
        <v>399859.69166666671</v>
      </c>
      <c r="AV84" s="171">
        <f>VLOOKUP(AV1,'Cost Assumptions'!$B$40:$C$44,2,FALSE)</f>
        <v>399859.69166666671</v>
      </c>
      <c r="AW84" s="171">
        <f>VLOOKUP(AW1,'Cost Assumptions'!$B$40:$C$44,2,FALSE)</f>
        <v>399859.69166666671</v>
      </c>
      <c r="AX84" s="171">
        <f>VLOOKUP(AX1,'Cost Assumptions'!$B$40:$C$44,2,FALSE)</f>
        <v>399859.69166666671</v>
      </c>
      <c r="AY84" s="171">
        <f>VLOOKUP(AY1,'Cost Assumptions'!$B$40:$C$44,2,FALSE)</f>
        <v>399859.69166666671</v>
      </c>
      <c r="AZ84" s="171">
        <f>VLOOKUP(AZ1,'Cost Assumptions'!$B$40:$C$44,2,FALSE)</f>
        <v>771169.125</v>
      </c>
      <c r="BA84" s="171">
        <f>VLOOKUP(BA1,'Cost Assumptions'!$B$40:$C$44,2,FALSE)</f>
        <v>771169.125</v>
      </c>
      <c r="BB84" s="171">
        <f>VLOOKUP(BB1,'Cost Assumptions'!$B$40:$C$44,2,FALSE)</f>
        <v>771169.125</v>
      </c>
      <c r="BC84" s="171">
        <f>VLOOKUP(BC1,'Cost Assumptions'!$B$40:$C$44,2,FALSE)</f>
        <v>771169.125</v>
      </c>
      <c r="BD84" s="171">
        <f>VLOOKUP(BD1,'Cost Assumptions'!$B$40:$C$44,2,FALSE)</f>
        <v>771169.125</v>
      </c>
      <c r="BE84" s="171">
        <f>VLOOKUP(BE1,'Cost Assumptions'!$B$40:$C$44,2,FALSE)</f>
        <v>771169.125</v>
      </c>
      <c r="BF84" s="171">
        <f>VLOOKUP(BF1,'Cost Assumptions'!$B$40:$C$44,2,FALSE)</f>
        <v>771169.125</v>
      </c>
      <c r="BG84" s="171">
        <f>VLOOKUP(BG1,'Cost Assumptions'!$B$40:$C$44,2,FALSE)</f>
        <v>771169.125</v>
      </c>
      <c r="BH84" s="171">
        <f>VLOOKUP(BH1,'Cost Assumptions'!$B$40:$C$44,2,FALSE)</f>
        <v>771169.125</v>
      </c>
      <c r="BI84" s="171">
        <f>VLOOKUP(BI1,'Cost Assumptions'!$B$40:$C$44,2,FALSE)</f>
        <v>771169.125</v>
      </c>
      <c r="BJ84" s="171">
        <f>VLOOKUP(BJ1,'Cost Assumptions'!$B$40:$C$44,2,FALSE)</f>
        <v>771169.125</v>
      </c>
      <c r="BK84" s="172">
        <f>VLOOKUP(BK1,'Cost Assumptions'!$B$40:$C$44,2,FALSE)</f>
        <v>771169.125</v>
      </c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  <c r="BW84" s="89"/>
      <c r="BX84" s="89"/>
      <c r="BY84" s="89"/>
      <c r="BZ84" s="89"/>
      <c r="CA84" s="89"/>
      <c r="CB84" s="89"/>
      <c r="CC84" s="89"/>
      <c r="CD84" s="89"/>
      <c r="CE84" s="89"/>
      <c r="CF84" s="89"/>
      <c r="CG84" s="89"/>
      <c r="CH84" s="89"/>
      <c r="CI84" s="89"/>
      <c r="CJ84" s="89"/>
      <c r="CK84" s="89"/>
      <c r="CL84" s="89"/>
      <c r="CM84" s="89"/>
      <c r="CN84" s="89"/>
      <c r="CO84" s="89"/>
      <c r="CP84" s="89"/>
      <c r="CQ84" s="89"/>
      <c r="CR84" s="89"/>
      <c r="CS84" s="89"/>
      <c r="CT84" s="89"/>
      <c r="CU84" s="89"/>
      <c r="CV84" s="89"/>
      <c r="CW84" s="89"/>
      <c r="CX84" s="89"/>
      <c r="CY84" s="89"/>
      <c r="CZ84" s="89"/>
      <c r="DA84" s="89"/>
      <c r="DB84" s="89"/>
      <c r="DC84" s="89"/>
      <c r="DD84" s="89"/>
      <c r="DE84" s="89"/>
      <c r="DF84" s="89"/>
      <c r="DG84" s="89"/>
      <c r="DH84" s="89"/>
      <c r="DI84" s="89"/>
      <c r="DJ84" s="89"/>
      <c r="DK84" s="89"/>
      <c r="DL84" s="89"/>
      <c r="DM84" s="89"/>
      <c r="DN84" s="89"/>
      <c r="DO84" s="89"/>
      <c r="DP84" s="89"/>
      <c r="DQ84" s="89"/>
      <c r="DR84" s="89"/>
      <c r="DS84" s="89"/>
      <c r="DT84" s="89"/>
      <c r="DU84" s="89"/>
      <c r="DV84" s="89"/>
      <c r="DW84" s="89"/>
      <c r="DX84" s="89"/>
      <c r="DY84" s="89"/>
      <c r="DZ84" s="89"/>
      <c r="EA84" s="89"/>
      <c r="EB84" s="89"/>
      <c r="EC84" s="89"/>
      <c r="ED84" s="89"/>
      <c r="EE84" s="89"/>
      <c r="EF84" s="89"/>
      <c r="EG84" s="89"/>
      <c r="EH84" s="89"/>
      <c r="EI84" s="89"/>
      <c r="EJ84" s="89"/>
      <c r="EK84" s="89"/>
      <c r="EL84" s="89"/>
      <c r="EM84" s="89"/>
      <c r="EN84" s="89"/>
      <c r="EO84" s="89"/>
      <c r="EP84" s="89"/>
      <c r="EQ84" s="89"/>
      <c r="ER84" s="89"/>
      <c r="ES84" s="89"/>
      <c r="ET84" s="89"/>
      <c r="EU84" s="89"/>
      <c r="EV84" s="89"/>
    </row>
    <row r="85" spans="1:152" x14ac:dyDescent="0.2">
      <c r="A85" s="11"/>
      <c r="C85" s="173" t="s">
        <v>21</v>
      </c>
      <c r="D85" s="117">
        <f>SUM(D79:D84)+D76</f>
        <v>106188.13001034594</v>
      </c>
      <c r="E85" s="117">
        <f t="shared" ref="E85:BJ85" si="26">SUM(E79:E84)+E76</f>
        <v>153341.22938293812</v>
      </c>
      <c r="F85" s="117">
        <f t="shared" si="26"/>
        <v>155132.17577809497</v>
      </c>
      <c r="G85" s="117">
        <f t="shared" si="26"/>
        <v>157164.21111106139</v>
      </c>
      <c r="H85" s="117">
        <f t="shared" si="26"/>
        <v>159471.77665866734</v>
      </c>
      <c r="I85" s="117">
        <f t="shared" si="26"/>
        <v>162054.87242091281</v>
      </c>
      <c r="J85" s="117">
        <f t="shared" si="26"/>
        <v>164982.38095145766</v>
      </c>
      <c r="K85" s="117">
        <f t="shared" si="26"/>
        <v>168288.74352713185</v>
      </c>
      <c r="L85" s="117">
        <f t="shared" si="26"/>
        <v>172025.62206318029</v>
      </c>
      <c r="M85" s="117">
        <f t="shared" si="26"/>
        <v>176244.67847484787</v>
      </c>
      <c r="N85" s="117">
        <f t="shared" si="26"/>
        <v>181014.79531579447</v>
      </c>
      <c r="O85" s="117">
        <f t="shared" si="26"/>
        <v>186422.07577809496</v>
      </c>
      <c r="P85" s="117">
        <f t="shared" si="26"/>
        <v>356344.29079505493</v>
      </c>
      <c r="Q85" s="117">
        <f t="shared" si="26"/>
        <v>360404.79956067994</v>
      </c>
      <c r="R85" s="117">
        <f t="shared" si="26"/>
        <v>364872.71723255492</v>
      </c>
      <c r="S85" s="117">
        <f t="shared" si="26"/>
        <v>369788.78470130492</v>
      </c>
      <c r="T85" s="117">
        <f t="shared" si="26"/>
        <v>375207.32315442991</v>
      </c>
      <c r="U85" s="117">
        <f t="shared" si="26"/>
        <v>381169.07348255493</v>
      </c>
      <c r="V85" s="117">
        <f t="shared" si="26"/>
        <v>387714.77657630492</v>
      </c>
      <c r="W85" s="117">
        <f t="shared" si="26"/>
        <v>394925.91421692993</v>
      </c>
      <c r="X85" s="117">
        <f t="shared" si="26"/>
        <v>402843.22729505494</v>
      </c>
      <c r="Y85" s="117">
        <f t="shared" si="26"/>
        <v>411561.77788880491</v>
      </c>
      <c r="Z85" s="117">
        <f t="shared" si="26"/>
        <v>421149.4674825549</v>
      </c>
      <c r="AA85" s="117">
        <f t="shared" si="26"/>
        <v>431701.35815442994</v>
      </c>
      <c r="AB85" s="117">
        <f t="shared" si="26"/>
        <v>736690.31447799713</v>
      </c>
      <c r="AC85" s="117">
        <f t="shared" si="26"/>
        <v>753573.67214096524</v>
      </c>
      <c r="AD85" s="117">
        <f t="shared" si="26"/>
        <v>772335.97536565317</v>
      </c>
      <c r="AE85" s="117">
        <f t="shared" si="26"/>
        <v>793172.72137813584</v>
      </c>
      <c r="AF85" s="117">
        <f t="shared" si="26"/>
        <v>816322.85123250482</v>
      </c>
      <c r="AG85" s="117">
        <f t="shared" si="26"/>
        <v>842014.44502584729</v>
      </c>
      <c r="AH85" s="117">
        <f t="shared" si="26"/>
        <v>870562.47051128419</v>
      </c>
      <c r="AI85" s="117">
        <f t="shared" si="26"/>
        <v>902271.03448493197</v>
      </c>
      <c r="AJ85" s="117">
        <f t="shared" si="26"/>
        <v>937471.3961354174</v>
      </c>
      <c r="AK85" s="117">
        <f t="shared" si="26"/>
        <v>976549.11943638825</v>
      </c>
      <c r="AL85" s="117">
        <f t="shared" si="26"/>
        <v>1019944.0731465131</v>
      </c>
      <c r="AM85" s="117">
        <f t="shared" si="26"/>
        <v>1068112.4174599666</v>
      </c>
      <c r="AN85" s="117">
        <f t="shared" si="26"/>
        <v>1496871.5490764109</v>
      </c>
      <c r="AO85" s="117">
        <f t="shared" si="26"/>
        <v>1520726.9429657424</v>
      </c>
      <c r="AP85" s="117">
        <f t="shared" si="26"/>
        <v>1545731.8190857889</v>
      </c>
      <c r="AQ85" s="117">
        <f t="shared" si="26"/>
        <v>1571995.3054964284</v>
      </c>
      <c r="AR85" s="117">
        <f t="shared" si="26"/>
        <v>1599524.6774016528</v>
      </c>
      <c r="AS85" s="117">
        <f t="shared" si="26"/>
        <v>1628433.9129973345</v>
      </c>
      <c r="AT85" s="117">
        <f t="shared" si="26"/>
        <v>1658781.2139154086</v>
      </c>
      <c r="AU85" s="117">
        <f t="shared" si="26"/>
        <v>1690566.5801558751</v>
      </c>
      <c r="AV85" s="117">
        <f t="shared" si="26"/>
        <v>1723950.0662065549</v>
      </c>
      <c r="AW85" s="117">
        <f t="shared" si="26"/>
        <v>1758953.497679424</v>
      </c>
      <c r="AX85" s="117">
        <f t="shared" si="26"/>
        <v>1795705.4031783382</v>
      </c>
      <c r="AY85" s="117">
        <f t="shared" si="26"/>
        <v>1834297.9352871948</v>
      </c>
      <c r="AZ85" s="117">
        <f t="shared" si="26"/>
        <v>2533842.293290446</v>
      </c>
      <c r="BA85" s="117">
        <f t="shared" si="26"/>
        <v>2594107.54892179</v>
      </c>
      <c r="BB85" s="117">
        <f t="shared" si="26"/>
        <v>2658623.1678003017</v>
      </c>
      <c r="BC85" s="117">
        <f t="shared" si="26"/>
        <v>2727659.7987484736</v>
      </c>
      <c r="BD85" s="117">
        <f t="shared" si="26"/>
        <v>2801582.2293096688</v>
      </c>
      <c r="BE85" s="117">
        <f t="shared" si="26"/>
        <v>2880710.5311348359</v>
      </c>
      <c r="BF85" s="117">
        <f t="shared" si="26"/>
        <v>2965421.2591074454</v>
      </c>
      <c r="BG85" s="117">
        <f t="shared" si="26"/>
        <v>3056119.2097272263</v>
      </c>
      <c r="BH85" s="117">
        <f t="shared" si="26"/>
        <v>3153263.3092584088</v>
      </c>
      <c r="BI85" s="117">
        <f t="shared" si="26"/>
        <v>3257305.4235611567</v>
      </c>
      <c r="BJ85" s="117">
        <f t="shared" si="26"/>
        <v>3368744.4878560677</v>
      </c>
      <c r="BK85" s="118">
        <f>SUM(BK79:BK84)+BK76</f>
        <v>3488088.8512358256</v>
      </c>
    </row>
    <row r="86" spans="1:152" x14ac:dyDescent="0.2">
      <c r="A86" s="11"/>
      <c r="C86" s="79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</row>
    <row r="87" spans="1:152" ht="16" thickBot="1" x14ac:dyDescent="0.25">
      <c r="A87" s="11"/>
      <c r="C87" s="119" t="s">
        <v>22</v>
      </c>
      <c r="D87" s="120">
        <f>D71-D76-SUM(D79:D84)</f>
        <v>-77948.130010345936</v>
      </c>
      <c r="E87" s="120">
        <f>E71-E76-SUM(E79:E84)</f>
        <v>-121381.22938293812</v>
      </c>
      <c r="F87" s="120">
        <f t="shared" ref="F87:BK87" si="27">F71-F76-SUM(F79:F84)</f>
        <v>-119012.17577809497</v>
      </c>
      <c r="G87" s="120">
        <f t="shared" si="27"/>
        <v>-116324.21111106139</v>
      </c>
      <c r="H87" s="120">
        <f t="shared" si="27"/>
        <v>-113271.77665866734</v>
      </c>
      <c r="I87" s="120">
        <f t="shared" si="27"/>
        <v>-109854.8724209128</v>
      </c>
      <c r="J87" s="120">
        <f t="shared" si="27"/>
        <v>-105982.38095145766</v>
      </c>
      <c r="K87" s="120">
        <f t="shared" si="27"/>
        <v>-101608.74352713185</v>
      </c>
      <c r="L87" s="120">
        <f t="shared" si="27"/>
        <v>-96665.622063180286</v>
      </c>
      <c r="M87" s="120">
        <f t="shared" si="27"/>
        <v>-91084.678474847868</v>
      </c>
      <c r="N87" s="120">
        <f t="shared" si="27"/>
        <v>-84774.795315794472</v>
      </c>
      <c r="O87" s="120">
        <f t="shared" si="27"/>
        <v>-77622.075778094964</v>
      </c>
      <c r="P87" s="120">
        <f t="shared" si="27"/>
        <v>-236664.29079505493</v>
      </c>
      <c r="Q87" s="120">
        <f t="shared" si="27"/>
        <v>-228764.79956067994</v>
      </c>
      <c r="R87" s="120">
        <f t="shared" si="27"/>
        <v>-220072.71723255492</v>
      </c>
      <c r="S87" s="120">
        <f t="shared" si="27"/>
        <v>-210508.78470130492</v>
      </c>
      <c r="T87" s="120">
        <f t="shared" si="27"/>
        <v>-199967.32315442991</v>
      </c>
      <c r="U87" s="120">
        <f t="shared" si="27"/>
        <v>-188369.07348255493</v>
      </c>
      <c r="V87" s="120">
        <f t="shared" si="27"/>
        <v>-175634.77657630492</v>
      </c>
      <c r="W87" s="120">
        <f t="shared" si="27"/>
        <v>-161605.91421692993</v>
      </c>
      <c r="X87" s="120">
        <f t="shared" si="27"/>
        <v>-146203.22729505494</v>
      </c>
      <c r="Y87" s="120">
        <f t="shared" si="27"/>
        <v>-129241.77788880491</v>
      </c>
      <c r="Z87" s="120">
        <f t="shared" si="27"/>
        <v>-110589.4674825549</v>
      </c>
      <c r="AA87" s="120">
        <f t="shared" si="27"/>
        <v>-90061.358154429938</v>
      </c>
      <c r="AB87" s="120">
        <f t="shared" si="27"/>
        <v>-339050.31447799713</v>
      </c>
      <c r="AC87" s="120">
        <f t="shared" si="27"/>
        <v>-293753.67214096524</v>
      </c>
      <c r="AD87" s="120">
        <f t="shared" si="27"/>
        <v>-243415.97536565317</v>
      </c>
      <c r="AE87" s="120">
        <f t="shared" si="27"/>
        <v>-187512.72137813584</v>
      </c>
      <c r="AF87" s="120">
        <f t="shared" si="27"/>
        <v>-125402.85123250482</v>
      </c>
      <c r="AG87" s="120">
        <f t="shared" si="27"/>
        <v>-56474.44502584741</v>
      </c>
      <c r="AH87" s="120">
        <f t="shared" si="27"/>
        <v>20117.529488715692</v>
      </c>
      <c r="AI87" s="120">
        <f t="shared" si="27"/>
        <v>105188.96551506803</v>
      </c>
      <c r="AJ87" s="120">
        <f t="shared" si="27"/>
        <v>199628.6038645826</v>
      </c>
      <c r="AK87" s="120">
        <f t="shared" si="27"/>
        <v>304470.88056361175</v>
      </c>
      <c r="AL87" s="120">
        <f t="shared" si="27"/>
        <v>420895.92685348692</v>
      </c>
      <c r="AM87" s="120">
        <f t="shared" si="27"/>
        <v>550127.5825400335</v>
      </c>
      <c r="AN87" s="120">
        <f t="shared" si="27"/>
        <v>215028.45092358906</v>
      </c>
      <c r="AO87" s="120">
        <f t="shared" si="27"/>
        <v>289543.05703425757</v>
      </c>
      <c r="AP87" s="120">
        <f t="shared" si="27"/>
        <v>367648.18091421109</v>
      </c>
      <c r="AQ87" s="120">
        <f t="shared" si="27"/>
        <v>449684.69450357161</v>
      </c>
      <c r="AR87" s="120">
        <f t="shared" si="27"/>
        <v>535675.32259834721</v>
      </c>
      <c r="AS87" s="120">
        <f t="shared" si="27"/>
        <v>625976.0870026655</v>
      </c>
      <c r="AT87" s="120">
        <f t="shared" si="27"/>
        <v>720768.78608459118</v>
      </c>
      <c r="AU87" s="120">
        <f t="shared" si="27"/>
        <v>820053.4198441247</v>
      </c>
      <c r="AV87" s="120">
        <f t="shared" si="27"/>
        <v>924329.93379344488</v>
      </c>
      <c r="AW87" s="120">
        <f t="shared" si="27"/>
        <v>1033666.5023205758</v>
      </c>
      <c r="AX87" s="120">
        <f t="shared" si="27"/>
        <v>1148464.5968216618</v>
      </c>
      <c r="AY87" s="120">
        <f t="shared" si="27"/>
        <v>1269012.064712805</v>
      </c>
      <c r="AZ87" s="120">
        <f t="shared" si="27"/>
        <v>808747.70670955395</v>
      </c>
      <c r="BA87" s="120">
        <f t="shared" si="27"/>
        <v>1004552.4510782096</v>
      </c>
      <c r="BB87" s="120">
        <f t="shared" si="27"/>
        <v>1214166.8321996988</v>
      </c>
      <c r="BC87" s="120">
        <f t="shared" si="27"/>
        <v>1438470.2012515259</v>
      </c>
      <c r="BD87" s="120">
        <f t="shared" si="27"/>
        <v>1678647.7706903312</v>
      </c>
      <c r="BE87" s="120">
        <f t="shared" si="27"/>
        <v>1935739.4688651641</v>
      </c>
      <c r="BF87" s="120">
        <f t="shared" si="27"/>
        <v>2210968.7408925551</v>
      </c>
      <c r="BG87" s="120">
        <f t="shared" si="27"/>
        <v>2505650.7902727737</v>
      </c>
      <c r="BH87" s="120">
        <f t="shared" si="27"/>
        <v>2821276.6907415907</v>
      </c>
      <c r="BI87" s="120">
        <f t="shared" si="27"/>
        <v>3159314.5764388428</v>
      </c>
      <c r="BJ87" s="120">
        <f t="shared" si="27"/>
        <v>3521385.5121439327</v>
      </c>
      <c r="BK87" s="121">
        <f t="shared" si="27"/>
        <v>3909141.1487641749</v>
      </c>
    </row>
    <row r="88" spans="1:152" ht="16" thickTop="1" x14ac:dyDescent="0.2">
      <c r="A88" s="11"/>
      <c r="C88" s="122" t="s">
        <v>23</v>
      </c>
      <c r="D88" s="123" t="str">
        <f t="shared" ref="D88:AI88" si="28">IFERROR(D87/D13,"")</f>
        <v/>
      </c>
      <c r="E88" s="123" t="str">
        <f t="shared" si="28"/>
        <v/>
      </c>
      <c r="F88" s="123" t="str">
        <f t="shared" si="28"/>
        <v/>
      </c>
      <c r="G88" s="123" t="str">
        <f t="shared" si="28"/>
        <v/>
      </c>
      <c r="H88" s="123" t="str">
        <f t="shared" si="28"/>
        <v/>
      </c>
      <c r="I88" s="123" t="str">
        <f t="shared" si="28"/>
        <v/>
      </c>
      <c r="J88" s="123" t="str">
        <f t="shared" si="28"/>
        <v/>
      </c>
      <c r="K88" s="123" t="str">
        <f t="shared" si="28"/>
        <v/>
      </c>
      <c r="L88" s="123" t="str">
        <f t="shared" si="28"/>
        <v/>
      </c>
      <c r="M88" s="123" t="str">
        <f t="shared" si="28"/>
        <v/>
      </c>
      <c r="N88" s="123" t="str">
        <f t="shared" si="28"/>
        <v/>
      </c>
      <c r="O88" s="123" t="str">
        <f t="shared" si="28"/>
        <v/>
      </c>
      <c r="P88" s="123" t="str">
        <f t="shared" si="28"/>
        <v/>
      </c>
      <c r="Q88" s="123" t="str">
        <f t="shared" si="28"/>
        <v/>
      </c>
      <c r="R88" s="123" t="str">
        <f t="shared" si="28"/>
        <v/>
      </c>
      <c r="S88" s="123" t="str">
        <f t="shared" si="28"/>
        <v/>
      </c>
      <c r="T88" s="123" t="str">
        <f t="shared" si="28"/>
        <v/>
      </c>
      <c r="U88" s="123" t="str">
        <f t="shared" si="28"/>
        <v/>
      </c>
      <c r="V88" s="123" t="str">
        <f t="shared" si="28"/>
        <v/>
      </c>
      <c r="W88" s="123" t="str">
        <f t="shared" si="28"/>
        <v/>
      </c>
      <c r="X88" s="123" t="str">
        <f t="shared" si="28"/>
        <v/>
      </c>
      <c r="Y88" s="123" t="str">
        <f t="shared" si="28"/>
        <v/>
      </c>
      <c r="Z88" s="123" t="str">
        <f t="shared" si="28"/>
        <v/>
      </c>
      <c r="AA88" s="123" t="str">
        <f t="shared" si="28"/>
        <v/>
      </c>
      <c r="AB88" s="123">
        <f t="shared" si="28"/>
        <v>847.62578619499288</v>
      </c>
      <c r="AC88" s="123">
        <f t="shared" si="28"/>
        <v>367.19209017620653</v>
      </c>
      <c r="AD88" s="123">
        <f t="shared" si="28"/>
        <v>206.28472488614676</v>
      </c>
      <c r="AE88" s="123">
        <f t="shared" si="28"/>
        <v>121.76150738839989</v>
      </c>
      <c r="AF88" s="123">
        <f t="shared" si="28"/>
        <v>66.001500648686743</v>
      </c>
      <c r="AG88" s="123">
        <f t="shared" si="28"/>
        <v>24.988692489313014</v>
      </c>
      <c r="AH88" s="123">
        <f t="shared" si="28"/>
        <v>-7.737511341813728</v>
      </c>
      <c r="AI88" s="123">
        <f t="shared" si="28"/>
        <v>-35.778559699002734</v>
      </c>
      <c r="AJ88" s="123">
        <f t="shared" ref="AJ88:BK88" si="29">IFERROR(AJ87/AJ13,"")</f>
        <v>-61.235768056620429</v>
      </c>
      <c r="AK88" s="123">
        <f t="shared" si="29"/>
        <v>-85.047732001008868</v>
      </c>
      <c r="AL88" s="123">
        <f t="shared" si="29"/>
        <v>-107.92203252653511</v>
      </c>
      <c r="AM88" s="123">
        <f t="shared" si="29"/>
        <v>-130.36198638389419</v>
      </c>
      <c r="AN88" s="123">
        <f t="shared" si="29"/>
        <v>-65.959647522573334</v>
      </c>
      <c r="AO88" s="123">
        <f t="shared" si="29"/>
        <v>-129.260293318865</v>
      </c>
      <c r="AP88" s="123">
        <f t="shared" si="29"/>
        <v>-316.93808699500954</v>
      </c>
      <c r="AQ88" s="123">
        <f t="shared" si="29"/>
        <v>-22484.23472517858</v>
      </c>
      <c r="AR88" s="123">
        <f t="shared" si="29"/>
        <v>453.96213779520951</v>
      </c>
      <c r="AS88" s="123">
        <f t="shared" si="29"/>
        <v>254.46182398482338</v>
      </c>
      <c r="AT88" s="123">
        <f t="shared" si="29"/>
        <v>188.68292829439559</v>
      </c>
      <c r="AU88" s="123">
        <f t="shared" si="29"/>
        <v>155.90369198557505</v>
      </c>
      <c r="AV88" s="123">
        <f t="shared" si="29"/>
        <v>136.33184864210102</v>
      </c>
      <c r="AW88" s="123">
        <f t="shared" si="29"/>
        <v>123.34922462059377</v>
      </c>
      <c r="AX88" s="123">
        <f t="shared" si="29"/>
        <v>113.93497984341883</v>
      </c>
      <c r="AY88" s="123">
        <f t="shared" si="29"/>
        <v>106.63966930359706</v>
      </c>
      <c r="AZ88" s="123">
        <f t="shared" si="29"/>
        <v>50.42067996942356</v>
      </c>
      <c r="BA88" s="123">
        <f t="shared" si="29"/>
        <v>48.435508730868349</v>
      </c>
      <c r="BB88" s="123">
        <f t="shared" si="29"/>
        <v>46.626990483859402</v>
      </c>
      <c r="BC88" s="123">
        <f t="shared" si="29"/>
        <v>44.89607369698895</v>
      </c>
      <c r="BD88" s="123">
        <f t="shared" si="29"/>
        <v>43.241828199132698</v>
      </c>
      <c r="BE88" s="123">
        <f t="shared" si="29"/>
        <v>41.646718349078398</v>
      </c>
      <c r="BF88" s="123">
        <f t="shared" si="29"/>
        <v>40.111914747687862</v>
      </c>
      <c r="BG88" s="123">
        <f t="shared" si="29"/>
        <v>38.607870420227641</v>
      </c>
      <c r="BH88" s="123">
        <f t="shared" si="29"/>
        <v>37.151391766415472</v>
      </c>
      <c r="BI88" s="123">
        <f t="shared" si="29"/>
        <v>35.730768790305845</v>
      </c>
      <c r="BJ88" s="123">
        <f t="shared" si="29"/>
        <v>34.341579014471748</v>
      </c>
      <c r="BK88" s="174">
        <f t="shared" si="29"/>
        <v>32.994101525693573</v>
      </c>
    </row>
    <row r="89" spans="1:152" x14ac:dyDescent="0.2">
      <c r="A89" s="11"/>
      <c r="C89" s="11"/>
    </row>
    <row r="90" spans="1:152" s="87" customFormat="1" x14ac:dyDescent="0.2">
      <c r="A90" s="89"/>
      <c r="B90" s="89"/>
      <c r="C90" s="175" t="s">
        <v>13</v>
      </c>
      <c r="D90" s="176"/>
      <c r="E90" s="176"/>
      <c r="F90" s="176"/>
      <c r="G90" s="176"/>
      <c r="H90" s="176"/>
      <c r="I90" s="176"/>
      <c r="J90" s="176"/>
      <c r="K90" s="176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  <c r="AA90" s="176"/>
      <c r="AB90" s="176"/>
      <c r="AC90" s="176"/>
      <c r="AD90" s="176"/>
      <c r="AE90" s="176"/>
      <c r="AF90" s="176"/>
      <c r="AG90" s="176"/>
      <c r="AH90" s="176"/>
      <c r="AI90" s="176"/>
      <c r="AJ90" s="176"/>
      <c r="AK90" s="176"/>
      <c r="AL90" s="176"/>
      <c r="AM90" s="176"/>
      <c r="AN90" s="176"/>
      <c r="AO90" s="176"/>
      <c r="AP90" s="176"/>
      <c r="AQ90" s="176"/>
      <c r="AR90" s="176"/>
      <c r="AS90" s="176"/>
      <c r="AT90" s="176"/>
      <c r="AU90" s="176"/>
      <c r="AV90" s="176"/>
      <c r="AW90" s="176"/>
      <c r="AX90" s="176"/>
      <c r="AY90" s="176"/>
      <c r="AZ90" s="176"/>
      <c r="BA90" s="176"/>
      <c r="BB90" s="176"/>
      <c r="BC90" s="176"/>
      <c r="BD90" s="176"/>
      <c r="BE90" s="176"/>
      <c r="BF90" s="176"/>
      <c r="BG90" s="176"/>
      <c r="BH90" s="176"/>
      <c r="BI90" s="176"/>
      <c r="BJ90" s="176"/>
      <c r="BK90" s="177">
        <f>'5-Year Annual P&amp;L'!G89</f>
        <v>0</v>
      </c>
      <c r="BL90" s="89" t="s">
        <v>144</v>
      </c>
      <c r="BM90" s="89"/>
      <c r="BN90" s="89"/>
      <c r="BO90" s="89"/>
      <c r="BP90" s="89"/>
      <c r="BQ90" s="89"/>
      <c r="BR90" s="89"/>
      <c r="BS90" s="89"/>
      <c r="BT90" s="89"/>
      <c r="BU90" s="89"/>
      <c r="BV90" s="89"/>
      <c r="BW90" s="89"/>
      <c r="BX90" s="89"/>
      <c r="BY90" s="89"/>
      <c r="BZ90" s="89"/>
      <c r="CA90" s="89"/>
      <c r="CB90" s="89"/>
      <c r="CC90" s="89"/>
      <c r="CD90" s="89"/>
      <c r="CE90" s="89"/>
      <c r="CF90" s="89"/>
      <c r="CG90" s="89"/>
      <c r="CH90" s="89"/>
      <c r="CI90" s="89"/>
      <c r="CJ90" s="89"/>
      <c r="CK90" s="89"/>
      <c r="CL90" s="89"/>
      <c r="CM90" s="89"/>
      <c r="CN90" s="89"/>
      <c r="CO90" s="89"/>
      <c r="CP90" s="89"/>
      <c r="CQ90" s="89"/>
      <c r="CR90" s="89"/>
      <c r="CS90" s="89"/>
      <c r="CT90" s="89"/>
      <c r="CU90" s="89"/>
      <c r="CV90" s="89"/>
      <c r="CW90" s="89"/>
      <c r="CX90" s="89"/>
      <c r="CY90" s="89"/>
      <c r="CZ90" s="89"/>
      <c r="DA90" s="89"/>
      <c r="DB90" s="89"/>
      <c r="DC90" s="89"/>
      <c r="DD90" s="89"/>
      <c r="DE90" s="89"/>
      <c r="DF90" s="89"/>
      <c r="DG90" s="89"/>
      <c r="DH90" s="89"/>
      <c r="DI90" s="89"/>
      <c r="DJ90" s="89"/>
      <c r="DK90" s="89"/>
      <c r="DL90" s="89"/>
      <c r="DM90" s="89"/>
      <c r="DN90" s="89"/>
      <c r="DO90" s="89"/>
      <c r="DP90" s="89"/>
      <c r="DQ90" s="89"/>
      <c r="DR90" s="89"/>
      <c r="DS90" s="89"/>
      <c r="DT90" s="89"/>
      <c r="DU90" s="89"/>
      <c r="DV90" s="89"/>
      <c r="DW90" s="89"/>
      <c r="DX90" s="89"/>
      <c r="DY90" s="89"/>
      <c r="DZ90" s="89"/>
      <c r="EA90" s="89"/>
      <c r="EB90" s="89"/>
      <c r="EC90" s="89"/>
      <c r="ED90" s="89"/>
      <c r="EE90" s="89"/>
      <c r="EF90" s="89"/>
      <c r="EG90" s="89"/>
      <c r="EH90" s="89"/>
      <c r="EI90" s="89"/>
      <c r="EJ90" s="89"/>
      <c r="EK90" s="89"/>
      <c r="EL90" s="89"/>
      <c r="EM90" s="89"/>
      <c r="EN90" s="89"/>
      <c r="EO90" s="89"/>
      <c r="EP90" s="89"/>
      <c r="EQ90" s="89"/>
      <c r="ER90" s="89"/>
      <c r="ES90" s="89"/>
      <c r="ET90" s="89"/>
      <c r="EU90" s="89"/>
      <c r="EV90" s="89"/>
    </row>
    <row r="91" spans="1:152" s="87" customFormat="1" x14ac:dyDescent="0.2">
      <c r="A91" s="89"/>
      <c r="B91" s="89"/>
      <c r="C91" s="83" t="s">
        <v>14</v>
      </c>
      <c r="D91" s="178">
        <v>0</v>
      </c>
      <c r="E91" s="87">
        <f>D97</f>
        <v>1406622.6810357715</v>
      </c>
      <c r="F91" s="87">
        <f t="shared" ref="F91:AJ91" si="30">E97</f>
        <v>1269812.2626989507</v>
      </c>
      <c r="G91" s="87">
        <f t="shared" si="30"/>
        <v>1135370.8979669733</v>
      </c>
      <c r="H91" s="87">
        <f t="shared" si="30"/>
        <v>1003617.4979020293</v>
      </c>
      <c r="I91" s="87">
        <f t="shared" si="30"/>
        <v>874916.53228947939</v>
      </c>
      <c r="J91" s="87">
        <f t="shared" si="30"/>
        <v>749632.470914684</v>
      </c>
      <c r="K91" s="87">
        <f t="shared" si="30"/>
        <v>628220.9010093438</v>
      </c>
      <c r="L91" s="87">
        <f t="shared" si="30"/>
        <v>511182.96852832939</v>
      </c>
      <c r="M91" s="87">
        <f t="shared" si="30"/>
        <v>399088.15751126653</v>
      </c>
      <c r="N91" s="87">
        <f t="shared" si="30"/>
        <v>292574.29008253611</v>
      </c>
      <c r="O91" s="87">
        <f t="shared" si="30"/>
        <v>192370.30581285909</v>
      </c>
      <c r="P91" s="87">
        <f>O97</f>
        <v>99319.041080881565</v>
      </c>
      <c r="Q91" s="87">
        <f>P97</f>
        <v>9743989.6799474414</v>
      </c>
      <c r="R91" s="87">
        <f>Q97</f>
        <v>9396559.8100483771</v>
      </c>
      <c r="S91" s="87">
        <f t="shared" si="30"/>
        <v>9057822.0224774368</v>
      </c>
      <c r="T91" s="87">
        <f t="shared" si="30"/>
        <v>8728648.1674377471</v>
      </c>
      <c r="U91" s="87">
        <f t="shared" si="30"/>
        <v>8410015.773944933</v>
      </c>
      <c r="V91" s="87">
        <f t="shared" si="30"/>
        <v>8102981.6301239934</v>
      </c>
      <c r="W91" s="87">
        <f t="shared" si="30"/>
        <v>7808681.7832093034</v>
      </c>
      <c r="X91" s="87">
        <f t="shared" si="30"/>
        <v>7528410.7986539882</v>
      </c>
      <c r="Y91" s="87">
        <f t="shared" si="30"/>
        <v>7263542.5010205479</v>
      </c>
      <c r="Z91" s="87">
        <f t="shared" si="30"/>
        <v>7015635.6527933581</v>
      </c>
      <c r="AA91" s="87">
        <f t="shared" si="30"/>
        <v>6786381.1149724182</v>
      </c>
      <c r="AB91" s="87">
        <f t="shared" si="30"/>
        <v>6577654.6864796029</v>
      </c>
      <c r="AC91" s="87">
        <f t="shared" si="30"/>
        <v>6115504.0577981658</v>
      </c>
      <c r="AD91" s="87">
        <f>AC97</f>
        <v>5698650.0714537604</v>
      </c>
      <c r="AE91" s="87">
        <f t="shared" si="30"/>
        <v>5332133.7818846675</v>
      </c>
      <c r="AF91" s="87">
        <f t="shared" si="30"/>
        <v>5021520.7463030918</v>
      </c>
      <c r="AG91" s="87">
        <f t="shared" si="30"/>
        <v>4773017.5808671471</v>
      </c>
      <c r="AH91" s="87">
        <f t="shared" si="30"/>
        <v>4593442.8216378596</v>
      </c>
      <c r="AI91" s="87">
        <f t="shared" si="30"/>
        <v>4490460.0369231356</v>
      </c>
      <c r="AJ91" s="87">
        <f t="shared" si="30"/>
        <v>4472548.6882347642</v>
      </c>
      <c r="AK91" s="87">
        <f t="shared" ref="AK91:BJ91" si="31">AJ97</f>
        <v>4549076.9778959071</v>
      </c>
      <c r="AL91" s="87">
        <f t="shared" si="31"/>
        <v>4730447.544256079</v>
      </c>
      <c r="AM91" s="87">
        <f t="shared" si="31"/>
        <v>5028243.1569061261</v>
      </c>
      <c r="AN91" s="87">
        <f t="shared" si="31"/>
        <v>5455270.4252427202</v>
      </c>
      <c r="AO91" s="87">
        <f t="shared" si="31"/>
        <v>5446635.6671210015</v>
      </c>
      <c r="AP91" s="87">
        <f t="shared" si="31"/>
        <v>5512515.5151099507</v>
      </c>
      <c r="AQ91" s="87">
        <f t="shared" si="31"/>
        <v>5656500.4869788541</v>
      </c>
      <c r="AR91" s="87">
        <f t="shared" si="31"/>
        <v>5882521.9724371172</v>
      </c>
      <c r="AS91" s="87">
        <f t="shared" si="31"/>
        <v>6194534.085990156</v>
      </c>
      <c r="AT91" s="87">
        <f t="shared" si="31"/>
        <v>6596846.9639475131</v>
      </c>
      <c r="AU91" s="87">
        <f t="shared" si="31"/>
        <v>7093952.5409867959</v>
      </c>
      <c r="AV91" s="87">
        <f t="shared" si="31"/>
        <v>7690342.7517856127</v>
      </c>
      <c r="AW91" s="87">
        <f t="shared" si="31"/>
        <v>8391009.4765337501</v>
      </c>
      <c r="AX91" s="87">
        <f t="shared" si="31"/>
        <v>9201012.769809017</v>
      </c>
      <c r="AY91" s="87">
        <f t="shared" si="31"/>
        <v>10125814.157585371</v>
      </c>
      <c r="AZ91" s="87">
        <f t="shared" si="31"/>
        <v>11171163.013252867</v>
      </c>
      <c r="BA91" s="87">
        <f t="shared" si="31"/>
        <v>11533644.875998432</v>
      </c>
      <c r="BB91" s="87">
        <f t="shared" si="31"/>
        <v>12091931.483112652</v>
      </c>
      <c r="BC91" s="87">
        <f t="shared" si="31"/>
        <v>12859832.471348362</v>
      </c>
      <c r="BD91" s="87">
        <f t="shared" si="31"/>
        <v>13852036.828635899</v>
      </c>
      <c r="BE91" s="87">
        <f t="shared" si="31"/>
        <v>15084418.755362241</v>
      </c>
      <c r="BF91" s="87">
        <f t="shared" si="31"/>
        <v>16573892.380263416</v>
      </c>
      <c r="BG91" s="87">
        <f t="shared" si="31"/>
        <v>18338595.277191982</v>
      </c>
      <c r="BH91" s="87">
        <f t="shared" si="31"/>
        <v>20397980.223500766</v>
      </c>
      <c r="BI91" s="87">
        <f t="shared" si="31"/>
        <v>22772991.070278369</v>
      </c>
      <c r="BJ91" s="87">
        <f t="shared" si="31"/>
        <v>25486039.802753221</v>
      </c>
      <c r="BK91" s="88">
        <f>BJ97</f>
        <v>28561159.470933165</v>
      </c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89"/>
      <c r="BW91" s="89"/>
      <c r="BX91" s="89"/>
      <c r="BY91" s="89"/>
      <c r="BZ91" s="89"/>
      <c r="CA91" s="89"/>
      <c r="CB91" s="89"/>
      <c r="CC91" s="89"/>
      <c r="CD91" s="89"/>
      <c r="CE91" s="89"/>
      <c r="CF91" s="89"/>
      <c r="CG91" s="89"/>
      <c r="CH91" s="89"/>
      <c r="CI91" s="89"/>
      <c r="CJ91" s="89"/>
      <c r="CK91" s="89"/>
      <c r="CL91" s="89"/>
      <c r="CM91" s="89"/>
      <c r="CN91" s="89"/>
      <c r="CO91" s="89"/>
      <c r="CP91" s="89"/>
      <c r="CQ91" s="89"/>
      <c r="CR91" s="89"/>
      <c r="CS91" s="89"/>
      <c r="CT91" s="89"/>
      <c r="CU91" s="89"/>
      <c r="CV91" s="89"/>
      <c r="CW91" s="89"/>
      <c r="CX91" s="89"/>
      <c r="CY91" s="89"/>
      <c r="CZ91" s="89"/>
      <c r="DA91" s="89"/>
      <c r="DB91" s="89"/>
      <c r="DC91" s="89"/>
      <c r="DD91" s="89"/>
      <c r="DE91" s="89"/>
      <c r="DF91" s="89"/>
      <c r="DG91" s="89"/>
      <c r="DH91" s="89"/>
      <c r="DI91" s="89"/>
      <c r="DJ91" s="89"/>
      <c r="DK91" s="89"/>
      <c r="DL91" s="89"/>
      <c r="DM91" s="89"/>
      <c r="DN91" s="89"/>
      <c r="DO91" s="89"/>
      <c r="DP91" s="89"/>
      <c r="DQ91" s="89"/>
      <c r="DR91" s="89"/>
      <c r="DS91" s="89"/>
      <c r="DT91" s="89"/>
      <c r="DU91" s="89"/>
      <c r="DV91" s="89"/>
      <c r="DW91" s="89"/>
      <c r="DX91" s="89"/>
      <c r="DY91" s="89"/>
      <c r="DZ91" s="89"/>
      <c r="EA91" s="89"/>
      <c r="EB91" s="89"/>
      <c r="EC91" s="89"/>
      <c r="ED91" s="89"/>
      <c r="EE91" s="89"/>
      <c r="EF91" s="89"/>
      <c r="EG91" s="89"/>
      <c r="EH91" s="89"/>
      <c r="EI91" s="89"/>
      <c r="EJ91" s="89"/>
      <c r="EK91" s="89"/>
      <c r="EL91" s="89"/>
      <c r="EM91" s="89"/>
      <c r="EN91" s="89"/>
      <c r="EO91" s="89"/>
      <c r="EP91" s="89"/>
      <c r="EQ91" s="89"/>
      <c r="ER91" s="89"/>
      <c r="ES91" s="89"/>
      <c r="ET91" s="89"/>
      <c r="EU91" s="89"/>
      <c r="EV91" s="89"/>
    </row>
    <row r="92" spans="1:152" s="87" customFormat="1" x14ac:dyDescent="0.2">
      <c r="A92" s="89"/>
      <c r="B92" s="89"/>
      <c r="C92" s="179" t="s">
        <v>29</v>
      </c>
      <c r="D92" s="129">
        <f>IF(D2='Financing - Injection 1'!$B$7,'Financing - Injection 1'!$B$3,0)</f>
        <v>1500000</v>
      </c>
      <c r="E92" s="129">
        <f>IF(E2='Financing - Injection 1'!$B$7,'Financing - Injection 1'!$B$3,0)</f>
        <v>0</v>
      </c>
      <c r="F92" s="129">
        <f>IF(F2='Financing - Injection 1'!$B$7,'Financing - Injection 1'!$B$3,0)</f>
        <v>0</v>
      </c>
      <c r="G92" s="129">
        <f>IF(G2='Financing - Injection 1'!$B$7,'Financing - Injection 1'!$B$3,0)</f>
        <v>0</v>
      </c>
      <c r="H92" s="129">
        <f>IF(H2='Financing - Injection 1'!$B$7,'Financing - Injection 1'!$B$3,0)</f>
        <v>0</v>
      </c>
      <c r="I92" s="129">
        <f>IF(I2='Financing - Injection 1'!$B$7,'Financing - Injection 1'!$B$3,0)</f>
        <v>0</v>
      </c>
      <c r="J92" s="129">
        <f>IF(J2='Financing - Injection 1'!$B$7,'Financing - Injection 1'!$B$3,0)</f>
        <v>0</v>
      </c>
      <c r="K92" s="129">
        <f>IF(K2='Financing - Injection 1'!$B$7,'Financing - Injection 1'!$B$3,0)</f>
        <v>0</v>
      </c>
      <c r="L92" s="129">
        <f>IF(L2='Financing - Injection 1'!$B$7,'Financing - Injection 1'!$B$3,0)</f>
        <v>0</v>
      </c>
      <c r="M92" s="129">
        <f>IF(M2='Financing - Injection 1'!$B$7,'Financing - Injection 1'!$B$3,0)</f>
        <v>0</v>
      </c>
      <c r="N92" s="129">
        <f>IF(N2='Financing - Injection 1'!$B$7,'Financing - Injection 1'!$B$3,0)</f>
        <v>0</v>
      </c>
      <c r="O92" s="129">
        <f>IF(O2='Financing - Injection 1'!$B$7,'Financing - Injection 1'!$B$3,0)</f>
        <v>0</v>
      </c>
      <c r="P92" s="129">
        <f>'Financing - Injection 2'!B3</f>
        <v>10000000</v>
      </c>
      <c r="Q92" s="129">
        <f>IF(Q2='Financing - Injection 1'!$B$7,'Financing - Injection 1'!$B$3,0)</f>
        <v>0</v>
      </c>
      <c r="R92" s="129">
        <f>IF(R2='Financing - Injection 1'!$B$7,'Financing - Injection 1'!$B$3,0)</f>
        <v>0</v>
      </c>
      <c r="S92" s="129">
        <f>IF(S2='Financing - Injection 1'!$B$7,'Financing - Injection 1'!$B$3,0)</f>
        <v>0</v>
      </c>
      <c r="T92" s="129">
        <f>IF(T2='Financing - Injection 1'!$B$7,'Financing - Injection 1'!$B$3,0)</f>
        <v>0</v>
      </c>
      <c r="U92" s="129">
        <f>IF(U2='Financing - Injection 1'!$B$7,'Financing - Injection 1'!$B$3,0)</f>
        <v>0</v>
      </c>
      <c r="V92" s="129">
        <f>IF(V2='Financing - Injection 1'!$B$7,'Financing - Injection 1'!$B$3,0)</f>
        <v>0</v>
      </c>
      <c r="W92" s="129">
        <f>IF(W2='Financing - Injection 1'!$B$7,'Financing - Injection 1'!$B$3,0)</f>
        <v>0</v>
      </c>
      <c r="X92" s="129">
        <f>IF(X2='Financing - Injection 1'!$B$7,'Financing - Injection 1'!$B$3,0)</f>
        <v>0</v>
      </c>
      <c r="Y92" s="129">
        <f>IF(Y2='Financing - Injection 1'!$B$7,'Financing - Injection 1'!$B$3,0)</f>
        <v>0</v>
      </c>
      <c r="Z92" s="129">
        <f>IF(Z2='Financing - Injection 1'!$B$7,'Financing - Injection 1'!$B$3,0)</f>
        <v>0</v>
      </c>
      <c r="AA92" s="129">
        <f>IF(AA2='Financing - Injection 1'!$B$7,'Financing - Injection 1'!$B$3,0)</f>
        <v>0</v>
      </c>
      <c r="AB92" s="129">
        <f>IF(AB2='Financing - Injection 1'!$B$7,'Financing - Injection 1'!$B$3,0)</f>
        <v>0</v>
      </c>
      <c r="AC92" s="129">
        <f>IF(AC2='Financing - Injection 1'!$B$7,'Financing - Injection 1'!$B$3,0)</f>
        <v>0</v>
      </c>
      <c r="AD92" s="129">
        <f>IF(AD2='Financing - Injection 1'!$B$7,'Financing - Injection 1'!$B$3,0)</f>
        <v>0</v>
      </c>
      <c r="AE92" s="129">
        <f>IF(AE2='Financing - Injection 1'!$B$7,'Financing - Injection 1'!$B$3,0)</f>
        <v>0</v>
      </c>
      <c r="AF92" s="129">
        <f>IF(AF2='Financing - Injection 1'!$B$7,'Financing - Injection 1'!$B$3,0)</f>
        <v>0</v>
      </c>
      <c r="AG92" s="129">
        <f>IF(AG2='Financing - Injection 1'!$B$7,'Financing - Injection 1'!$B$3,0)</f>
        <v>0</v>
      </c>
      <c r="AH92" s="129">
        <f>IF(AH2='Financing - Injection 1'!$B$7,'Financing - Injection 1'!$B$3,0)</f>
        <v>0</v>
      </c>
      <c r="AI92" s="129">
        <f>IF(AI2='Financing - Injection 1'!$B$7,'Financing - Injection 1'!$B$3,0)</f>
        <v>0</v>
      </c>
      <c r="AJ92" s="129">
        <f>IF(AJ2='Financing - Injection 1'!$B$7,'Financing - Injection 1'!$B$3,0)</f>
        <v>0</v>
      </c>
      <c r="AK92" s="129">
        <f>IF(AK2='Financing - Injection 1'!$B$7,'Financing - Injection 1'!$B$3,0)</f>
        <v>0</v>
      </c>
      <c r="AL92" s="129">
        <f>IF(AL2='Financing - Injection 1'!$B$7,'Financing - Injection 1'!$B$3,0)</f>
        <v>0</v>
      </c>
      <c r="AM92" s="129">
        <f>IF(AM2='Financing - Injection 1'!$B$7,'Financing - Injection 1'!$B$3,0)</f>
        <v>0</v>
      </c>
      <c r="AN92" s="129">
        <f>IF(AN2='Financing - Injection 1'!$B$7,'Financing - Injection 1'!$B$3,0)</f>
        <v>0</v>
      </c>
      <c r="AO92" s="129">
        <f>IF(AO2='Financing - Injection 1'!$B$7,'Financing - Injection 1'!$B$3,0)</f>
        <v>0</v>
      </c>
      <c r="AP92" s="129">
        <f>IF(AP2='Financing - Injection 1'!$B$7,'Financing - Injection 1'!$B$3,0)</f>
        <v>0</v>
      </c>
      <c r="AQ92" s="129">
        <f>IF(AQ2='Financing - Injection 1'!$B$7,'Financing - Injection 1'!$B$3,0)</f>
        <v>0</v>
      </c>
      <c r="AR92" s="129">
        <f>IF(AR2='Financing - Injection 1'!$B$7,'Financing - Injection 1'!$B$3,0)</f>
        <v>0</v>
      </c>
      <c r="AS92" s="129">
        <f>IF(AS2='Financing - Injection 1'!$B$7,'Financing - Injection 1'!$B$3,0)</f>
        <v>0</v>
      </c>
      <c r="AT92" s="129">
        <f>IF(AT2='Financing - Injection 1'!$B$7,'Financing - Injection 1'!$B$3,0)</f>
        <v>0</v>
      </c>
      <c r="AU92" s="129">
        <f>IF(AU2='Financing - Injection 1'!$B$7,'Financing - Injection 1'!$B$3,0)</f>
        <v>0</v>
      </c>
      <c r="AV92" s="129">
        <f>IF(AV2='Financing - Injection 1'!$B$7,'Financing - Injection 1'!$B$3,0)</f>
        <v>0</v>
      </c>
      <c r="AW92" s="129">
        <f>IF(AW2='Financing - Injection 1'!$B$7,'Financing - Injection 1'!$B$3,0)</f>
        <v>0</v>
      </c>
      <c r="AX92" s="129">
        <f>IF(AX2='Financing - Injection 1'!$B$7,'Financing - Injection 1'!$B$3,0)</f>
        <v>0</v>
      </c>
      <c r="AY92" s="129">
        <f>IF(AY2='Financing - Injection 1'!$B$7,'Financing - Injection 1'!$B$3,0)</f>
        <v>0</v>
      </c>
      <c r="AZ92" s="129">
        <f>IF(AZ2='Financing - Injection 1'!$B$7,'Financing - Injection 1'!$B$3,0)</f>
        <v>0</v>
      </c>
      <c r="BA92" s="129">
        <f>IF(BA2='Financing - Injection 1'!$B$7,'Financing - Injection 1'!$B$3,0)</f>
        <v>0</v>
      </c>
      <c r="BB92" s="129">
        <f>IF(BB2='Financing - Injection 1'!$B$7,'Financing - Injection 1'!$B$3,0)</f>
        <v>0</v>
      </c>
      <c r="BC92" s="129">
        <f>IF(BC2='Financing - Injection 1'!$B$7,'Financing - Injection 1'!$B$3,0)</f>
        <v>0</v>
      </c>
      <c r="BD92" s="129">
        <f>IF(BD2='Financing - Injection 1'!$B$7,'Financing - Injection 1'!$B$3,0)</f>
        <v>0</v>
      </c>
      <c r="BE92" s="129">
        <f>IF(BE2='Financing - Injection 1'!$B$7,'Financing - Injection 1'!$B$3,0)</f>
        <v>0</v>
      </c>
      <c r="BF92" s="129">
        <f>IF(BF2='Financing - Injection 1'!$B$7,'Financing - Injection 1'!$B$3,0)</f>
        <v>0</v>
      </c>
      <c r="BG92" s="129">
        <f>IF(BG2='Financing - Injection 1'!$B$7,'Financing - Injection 1'!$B$3,0)</f>
        <v>0</v>
      </c>
      <c r="BH92" s="129">
        <f>IF(BH2='Financing - Injection 1'!$B$7,'Financing - Injection 1'!$B$3,0)</f>
        <v>0</v>
      </c>
      <c r="BI92" s="129">
        <f>IF(BI2='Financing - Injection 1'!$B$7,'Financing - Injection 1'!$B$3,0)</f>
        <v>0</v>
      </c>
      <c r="BJ92" s="129">
        <f>IF(BJ2='Financing - Injection 1'!$B$7,'Financing - Injection 1'!$B$3,0)</f>
        <v>0</v>
      </c>
      <c r="BK92" s="130">
        <f>IF(BK2='Financing - Injection 1'!$B$7,'Financing - Injection 1'!$B$3,0)</f>
        <v>0</v>
      </c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89"/>
      <c r="BW92" s="89"/>
      <c r="BX92" s="89"/>
      <c r="BY92" s="89"/>
      <c r="BZ92" s="89"/>
      <c r="CA92" s="89"/>
      <c r="CB92" s="89"/>
      <c r="CC92" s="89"/>
      <c r="CD92" s="89"/>
      <c r="CE92" s="89"/>
      <c r="CF92" s="89"/>
      <c r="CG92" s="89"/>
      <c r="CH92" s="89"/>
      <c r="CI92" s="89"/>
      <c r="CJ92" s="89"/>
      <c r="CK92" s="89"/>
      <c r="CL92" s="89"/>
      <c r="CM92" s="89"/>
      <c r="CN92" s="89"/>
      <c r="CO92" s="89"/>
      <c r="CP92" s="89"/>
      <c r="CQ92" s="89"/>
      <c r="CR92" s="89"/>
      <c r="CS92" s="89"/>
      <c r="CT92" s="89"/>
      <c r="CU92" s="89"/>
      <c r="CV92" s="89"/>
      <c r="CW92" s="89"/>
      <c r="CX92" s="89"/>
      <c r="CY92" s="89"/>
      <c r="CZ92" s="89"/>
      <c r="DA92" s="89"/>
      <c r="DB92" s="89"/>
      <c r="DC92" s="89"/>
      <c r="DD92" s="89"/>
      <c r="DE92" s="89"/>
      <c r="DF92" s="89"/>
      <c r="DG92" s="89"/>
      <c r="DH92" s="89"/>
      <c r="DI92" s="89"/>
      <c r="DJ92" s="89"/>
      <c r="DK92" s="89"/>
      <c r="DL92" s="89"/>
      <c r="DM92" s="89"/>
      <c r="DN92" s="89"/>
      <c r="DO92" s="89"/>
      <c r="DP92" s="89"/>
      <c r="DQ92" s="89"/>
      <c r="DR92" s="89"/>
      <c r="DS92" s="89"/>
      <c r="DT92" s="89"/>
      <c r="DU92" s="89"/>
      <c r="DV92" s="89"/>
      <c r="DW92" s="89"/>
      <c r="DX92" s="89"/>
      <c r="DY92" s="89"/>
      <c r="DZ92" s="89"/>
      <c r="EA92" s="89"/>
      <c r="EB92" s="89"/>
      <c r="EC92" s="89"/>
      <c r="ED92" s="89"/>
      <c r="EE92" s="89"/>
      <c r="EF92" s="89"/>
      <c r="EG92" s="89"/>
      <c r="EH92" s="89"/>
      <c r="EI92" s="89"/>
      <c r="EJ92" s="89"/>
      <c r="EK92" s="89"/>
      <c r="EL92" s="89"/>
      <c r="EM92" s="89"/>
      <c r="EN92" s="89"/>
      <c r="EO92" s="89"/>
      <c r="EP92" s="89"/>
      <c r="EQ92" s="89"/>
      <c r="ER92" s="89"/>
      <c r="ES92" s="89"/>
      <c r="ET92" s="89"/>
      <c r="EU92" s="89"/>
      <c r="EV92" s="89"/>
    </row>
    <row r="93" spans="1:152" s="182" customFormat="1" x14ac:dyDescent="0.2">
      <c r="A93" s="180"/>
      <c r="B93" s="180"/>
      <c r="C93" s="181" t="s">
        <v>50</v>
      </c>
      <c r="D93" s="182">
        <f>IF(D2&gt;='Financing - Injection 1'!$B$7,'Financing - Injection 1'!$B$8,0)+IF(D2&gt;='Financing - Injection 2'!$B$7,'Financing - Injection 2'!$B$8,0)</f>
        <v>15429.188953882565</v>
      </c>
      <c r="E93" s="182">
        <f>IF(E2&gt;='Financing - Injection 1'!$B$7,'Financing - Injection 1'!$B$8,0)+IF(E2&gt;='Financing - Injection 2'!$B$7,'Financing - Injection 2'!$B$8,0)</f>
        <v>15429.188953882565</v>
      </c>
      <c r="F93" s="182">
        <f>IF(F2&gt;='Financing - Injection 1'!$B$7,'Financing - Injection 1'!$B$8,0)+IF(F2&gt;='Financing - Injection 2'!$B$7,'Financing - Injection 2'!$B$8,0)</f>
        <v>15429.188953882565</v>
      </c>
      <c r="G93" s="182">
        <f>IF(G2&gt;='Financing - Injection 1'!$B$7,'Financing - Injection 1'!$B$8,0)+IF(G2&gt;='Financing - Injection 2'!$B$7,'Financing - Injection 2'!$B$8,0)</f>
        <v>15429.188953882565</v>
      </c>
      <c r="H93" s="182">
        <f>IF(H2&gt;='Financing - Injection 1'!$B$7,'Financing - Injection 1'!$B$8,0)+IF(H2&gt;='Financing - Injection 2'!$B$7,'Financing - Injection 2'!$B$8,0)</f>
        <v>15429.188953882565</v>
      </c>
      <c r="I93" s="182">
        <f>IF(I2&gt;='Financing - Injection 1'!$B$7,'Financing - Injection 1'!$B$8,0)+IF(I2&gt;='Financing - Injection 2'!$B$7,'Financing - Injection 2'!$B$8,0)</f>
        <v>15429.188953882565</v>
      </c>
      <c r="J93" s="182">
        <f>IF(J2&gt;='Financing - Injection 1'!$B$7,'Financing - Injection 1'!$B$8,0)+IF(J2&gt;='Financing - Injection 2'!$B$7,'Financing - Injection 2'!$B$8,0)</f>
        <v>15429.188953882565</v>
      </c>
      <c r="K93" s="182">
        <f>IF(K2&gt;='Financing - Injection 1'!$B$7,'Financing - Injection 1'!$B$8,0)+IF(K2&gt;='Financing - Injection 2'!$B$7,'Financing - Injection 2'!$B$8,0)</f>
        <v>15429.188953882565</v>
      </c>
      <c r="L93" s="182">
        <f>IF(L2&gt;='Financing - Injection 1'!$B$7,'Financing - Injection 1'!$B$8,0)+IF(L2&gt;='Financing - Injection 2'!$B$7,'Financing - Injection 2'!$B$8,0)</f>
        <v>15429.188953882565</v>
      </c>
      <c r="M93" s="182">
        <f>IF(M2&gt;='Financing - Injection 1'!$B$7,'Financing - Injection 1'!$B$8,0)+IF(M2&gt;='Financing - Injection 2'!$B$7,'Financing - Injection 2'!$B$8,0)</f>
        <v>15429.188953882565</v>
      </c>
      <c r="N93" s="182">
        <f>IF(N2&gt;='Financing - Injection 1'!$B$7,'Financing - Injection 1'!$B$8,0)+IF(N2&gt;='Financing - Injection 2'!$B$7,'Financing - Injection 2'!$B$8,0)</f>
        <v>15429.188953882565</v>
      </c>
      <c r="O93" s="182">
        <f>IF(O2&gt;='Financing - Injection 1'!$B$7,'Financing - Injection 1'!$B$8,0)+IF(O2&gt;='Financing - Injection 2'!$B$7,'Financing - Injection 2'!$B$8,0)</f>
        <v>15429.188953882565</v>
      </c>
      <c r="P93" s="182">
        <f>IF(P2&gt;='Financing - Injection 1'!$B$7,'Financing - Injection 1'!$B$8,0)+IF(P2&gt;='Financing - Injection 2'!$B$7,'Financing - Injection 2'!$B$8,0)</f>
        <v>118665.07033838493</v>
      </c>
      <c r="Q93" s="182">
        <f>IF(Q2&gt;='Financing - Injection 1'!$B$7,'Financing - Injection 1'!$B$8,0)+IF(Q2&gt;='Financing - Injection 2'!$B$7,'Financing - Injection 2'!$B$8,0)</f>
        <v>118665.07033838493</v>
      </c>
      <c r="R93" s="182">
        <f>IF(R2&gt;='Financing - Injection 1'!$B$7,'Financing - Injection 1'!$B$8,0)+IF(R2&gt;='Financing - Injection 2'!$B$7,'Financing - Injection 2'!$B$8,0)</f>
        <v>118665.07033838493</v>
      </c>
      <c r="S93" s="182">
        <f>IF(S2&gt;='Financing - Injection 1'!$B$7,'Financing - Injection 1'!$B$8,0)+IF(S2&gt;='Financing - Injection 2'!$B$7,'Financing - Injection 2'!$B$8,0)</f>
        <v>118665.07033838493</v>
      </c>
      <c r="T93" s="182">
        <f>IF(T2&gt;='Financing - Injection 1'!$B$7,'Financing - Injection 1'!$B$8,0)+IF(T2&gt;='Financing - Injection 2'!$B$7,'Financing - Injection 2'!$B$8,0)</f>
        <v>118665.07033838493</v>
      </c>
      <c r="U93" s="182">
        <f>IF(U2&gt;='Financing - Injection 1'!$B$7,'Financing - Injection 1'!$B$8,0)+IF(U2&gt;='Financing - Injection 2'!$B$7,'Financing - Injection 2'!$B$8,0)</f>
        <v>118665.07033838493</v>
      </c>
      <c r="V93" s="182">
        <f>IF(V2&gt;='Financing - Injection 1'!$B$7,'Financing - Injection 1'!$B$8,0)+IF(V2&gt;='Financing - Injection 2'!$B$7,'Financing - Injection 2'!$B$8,0)</f>
        <v>118665.07033838493</v>
      </c>
      <c r="W93" s="182">
        <f>IF(W2&gt;='Financing - Injection 1'!$B$7,'Financing - Injection 1'!$B$8,0)+IF(W2&gt;='Financing - Injection 2'!$B$7,'Financing - Injection 2'!$B$8,0)</f>
        <v>118665.07033838493</v>
      </c>
      <c r="X93" s="182">
        <f>IF(X2&gt;='Financing - Injection 1'!$B$7,'Financing - Injection 1'!$B$8,0)+IF(X2&gt;='Financing - Injection 2'!$B$7,'Financing - Injection 2'!$B$8,0)</f>
        <v>118665.07033838493</v>
      </c>
      <c r="Y93" s="182">
        <f>IF(Y2&gt;='Financing - Injection 1'!$B$7,'Financing - Injection 1'!$B$8,0)+IF(Y2&gt;='Financing - Injection 2'!$B$7,'Financing - Injection 2'!$B$8,0)</f>
        <v>118665.07033838493</v>
      </c>
      <c r="Z93" s="182">
        <f>IF(Z2&gt;='Financing - Injection 1'!$B$7,'Financing - Injection 1'!$B$8,0)+IF(Z2&gt;='Financing - Injection 2'!$B$7,'Financing - Injection 2'!$B$8,0)</f>
        <v>118665.07033838493</v>
      </c>
      <c r="AA93" s="182">
        <f>IF(AA2&gt;='Financing - Injection 1'!$B$7,'Financing - Injection 1'!$B$8,0)+IF(AA2&gt;='Financing - Injection 2'!$B$7,'Financing - Injection 2'!$B$8,0)</f>
        <v>118665.07033838493</v>
      </c>
      <c r="AB93" s="182">
        <f>IF(AB2&gt;='Financing - Injection 1'!$B$7,'Financing - Injection 1'!$B$8,0)+IF(AB2&gt;='Financing - Injection 2'!$B$7,'Financing - Injection 2'!$B$8,0)</f>
        <v>118665.07033838493</v>
      </c>
      <c r="AC93" s="182">
        <f>IF(AC2&gt;='Financing - Injection 1'!$B$7,'Financing - Injection 1'!$B$8,0)+IF(AC2&gt;='Financing - Injection 2'!$B$7,'Financing - Injection 2'!$B$8,0)</f>
        <v>118665.07033838493</v>
      </c>
      <c r="AD93" s="182">
        <f>IF(AD2&gt;='Financing - Injection 1'!$B$7,'Financing - Injection 1'!$B$8,0)+IF(AD2&gt;='Financing - Injection 2'!$B$7,'Financing - Injection 2'!$B$8,0)</f>
        <v>118665.07033838493</v>
      </c>
      <c r="AE93" s="182">
        <f>IF(AE2&gt;='Financing - Injection 1'!$B$7,'Financing - Injection 1'!$B$8,0)+IF(AE2&gt;='Financing - Injection 2'!$B$7,'Financing - Injection 2'!$B$8,0)</f>
        <v>118665.07033838493</v>
      </c>
      <c r="AF93" s="182">
        <f>IF(AF2&gt;='Financing - Injection 1'!$B$7,'Financing - Injection 1'!$B$8,0)+IF(AF2&gt;='Financing - Injection 2'!$B$7,'Financing - Injection 2'!$B$8,0)</f>
        <v>118665.07033838493</v>
      </c>
      <c r="AG93" s="182">
        <f>IF(AG2&gt;='Financing - Injection 1'!$B$7,'Financing - Injection 1'!$B$8,0)+IF(AG2&gt;='Financing - Injection 2'!$B$7,'Financing - Injection 2'!$B$8,0)</f>
        <v>118665.07033838493</v>
      </c>
      <c r="AH93" s="182">
        <f>IF(AH2&gt;='Financing - Injection 1'!$B$7,'Financing - Injection 1'!$B$8,0)+IF(AH2&gt;='Financing - Injection 2'!$B$7,'Financing - Injection 2'!$B$8,0)</f>
        <v>118665.07033838493</v>
      </c>
      <c r="AI93" s="182">
        <f>IF(AI2&gt;='Financing - Injection 1'!$B$7,'Financing - Injection 1'!$B$8,0)+IF(AI2&gt;='Financing - Injection 2'!$B$7,'Financing - Injection 2'!$B$8,0)</f>
        <v>118665.07033838493</v>
      </c>
      <c r="AJ93" s="182">
        <f>IF(AJ2&gt;='Financing - Injection 1'!$B$7,'Financing - Injection 1'!$B$8,0)+IF(AJ2&gt;='Financing - Injection 2'!$B$7,'Financing - Injection 2'!$B$8,0)</f>
        <v>118665.07033838493</v>
      </c>
      <c r="AK93" s="182">
        <f>IF(AK2&gt;='Financing - Injection 1'!$B$7,'Financing - Injection 1'!$B$8,0)+IF(AK2&gt;='Financing - Injection 2'!$B$7,'Financing - Injection 2'!$B$8,0)</f>
        <v>118665.07033838493</v>
      </c>
      <c r="AL93" s="182">
        <f>IF(AL2&gt;='Financing - Injection 1'!$B$7,'Financing - Injection 1'!$B$8,0)+IF(AL2&gt;='Financing - Injection 2'!$B$7,'Financing - Injection 2'!$B$8,0)</f>
        <v>118665.07033838493</v>
      </c>
      <c r="AM93" s="182">
        <f>IF(AM2&gt;='Financing - Injection 1'!$B$7,'Financing - Injection 1'!$B$8,0)+IF(AM2&gt;='Financing - Injection 2'!$B$7,'Financing - Injection 2'!$B$8,0)</f>
        <v>118665.07033838493</v>
      </c>
      <c r="AN93" s="182">
        <f>IF(AN2&gt;='Financing - Injection 1'!$B$7,'Financing - Injection 1'!$B$8,0)+IF(AN2&gt;='Financing - Injection 2'!$B$7,'Financing - Injection 2'!$B$8,0)</f>
        <v>118665.07033838493</v>
      </c>
      <c r="AO93" s="182">
        <f>IF(AO2&gt;='Financing - Injection 1'!$B$7,'Financing - Injection 1'!$B$8,0)+IF(AO2&gt;='Financing - Injection 2'!$B$7,'Financing - Injection 2'!$B$8,0)</f>
        <v>118665.07033838493</v>
      </c>
      <c r="AP93" s="182">
        <f>IF(AP2&gt;='Financing - Injection 1'!$B$7,'Financing - Injection 1'!$B$8,0)+IF(AP2&gt;='Financing - Injection 2'!$B$7,'Financing - Injection 2'!$B$8,0)</f>
        <v>118665.07033838493</v>
      </c>
      <c r="AQ93" s="182">
        <f>IF(AQ2&gt;='Financing - Injection 1'!$B$7,'Financing - Injection 1'!$B$8,0)+IF(AQ2&gt;='Financing - Injection 2'!$B$7,'Financing - Injection 2'!$B$8,0)</f>
        <v>118665.07033838493</v>
      </c>
      <c r="AR93" s="182">
        <f>IF(AR2&gt;='Financing - Injection 1'!$B$7,'Financing - Injection 1'!$B$8,0)+IF(AR2&gt;='Financing - Injection 2'!$B$7,'Financing - Injection 2'!$B$8,0)</f>
        <v>118665.07033838493</v>
      </c>
      <c r="AS93" s="182">
        <f>IF(AS2&gt;='Financing - Injection 1'!$B$7,'Financing - Injection 1'!$B$8,0)+IF(AS2&gt;='Financing - Injection 2'!$B$7,'Financing - Injection 2'!$B$8,0)</f>
        <v>118665.07033838493</v>
      </c>
      <c r="AT93" s="182">
        <f>IF(AT2&gt;='Financing - Injection 1'!$B$7,'Financing - Injection 1'!$B$8,0)+IF(AT2&gt;='Financing - Injection 2'!$B$7,'Financing - Injection 2'!$B$8,0)</f>
        <v>118665.07033838493</v>
      </c>
      <c r="AU93" s="182">
        <f>IF(AU2&gt;='Financing - Injection 1'!$B$7,'Financing - Injection 1'!$B$8,0)+IF(AU2&gt;='Financing - Injection 2'!$B$7,'Financing - Injection 2'!$B$8,0)</f>
        <v>118665.07033838493</v>
      </c>
      <c r="AV93" s="182">
        <f>IF(AV2&gt;='Financing - Injection 1'!$B$7,'Financing - Injection 1'!$B$8,0)+IF(AV2&gt;='Financing - Injection 2'!$B$7,'Financing - Injection 2'!$B$8,0)</f>
        <v>118665.07033838493</v>
      </c>
      <c r="AW93" s="182">
        <f>IF(AW2&gt;='Financing - Injection 1'!$B$7,'Financing - Injection 1'!$B$8,0)+IF(AW2&gt;='Financing - Injection 2'!$B$7,'Financing - Injection 2'!$B$8,0)</f>
        <v>118665.07033838493</v>
      </c>
      <c r="AX93" s="182">
        <f>IF(AX2&gt;='Financing - Injection 1'!$B$7,'Financing - Injection 1'!$B$8,0)+IF(AX2&gt;='Financing - Injection 2'!$B$7,'Financing - Injection 2'!$B$8,0)</f>
        <v>118665.07033838493</v>
      </c>
      <c r="AY93" s="182">
        <f>IF(AY2&gt;='Financing - Injection 1'!$B$7,'Financing - Injection 1'!$B$8,0)+IF(AY2&gt;='Financing - Injection 2'!$B$7,'Financing - Injection 2'!$B$8,0)</f>
        <v>118665.07033838493</v>
      </c>
      <c r="AZ93" s="182">
        <f>IF(AZ2&gt;='Financing - Injection 1'!$B$7,'Financing - Injection 1'!$B$8,0)+IF(AZ2&gt;='Financing - Injection 2'!$B$7,'Financing - Injection 2'!$B$8,0)</f>
        <v>118665.07033838493</v>
      </c>
      <c r="BA93" s="182">
        <f>IF(BA2&gt;='Financing - Injection 1'!$B$7,'Financing - Injection 1'!$B$8,0)+IF(BA2&gt;='Financing - Injection 2'!$B$7,'Financing - Injection 2'!$B$8,0)</f>
        <v>118665.07033838493</v>
      </c>
      <c r="BB93" s="182">
        <f>IF(BB2&gt;='Financing - Injection 1'!$B$7,'Financing - Injection 1'!$B$8,0)+IF(BB2&gt;='Financing - Injection 2'!$B$7,'Financing - Injection 2'!$B$8,0)</f>
        <v>118665.07033838493</v>
      </c>
      <c r="BC93" s="182">
        <f>IF(BC2&gt;='Financing - Injection 1'!$B$7,'Financing - Injection 1'!$B$8,0)+IF(BC2&gt;='Financing - Injection 2'!$B$7,'Financing - Injection 2'!$B$8,0)</f>
        <v>118665.07033838493</v>
      </c>
      <c r="BD93" s="182">
        <f>IF(BD2&gt;='Financing - Injection 1'!$B$7,'Financing - Injection 1'!$B$8,0)+IF(BD2&gt;='Financing - Injection 2'!$B$7,'Financing - Injection 2'!$B$8,0)</f>
        <v>118665.07033838493</v>
      </c>
      <c r="BE93" s="182">
        <f>IF(BE2&gt;='Financing - Injection 1'!$B$7,'Financing - Injection 1'!$B$8,0)+IF(BE2&gt;='Financing - Injection 2'!$B$7,'Financing - Injection 2'!$B$8,0)</f>
        <v>118665.07033838493</v>
      </c>
      <c r="BF93" s="182">
        <f>IF(BF2&gt;='Financing - Injection 1'!$B$7,'Financing - Injection 1'!$B$8,0)+IF(BF2&gt;='Financing - Injection 2'!$B$7,'Financing - Injection 2'!$B$8,0)</f>
        <v>118665.07033838493</v>
      </c>
      <c r="BG93" s="182">
        <f>IF(BG2&gt;='Financing - Injection 1'!$B$7,'Financing - Injection 1'!$B$8,0)+IF(BG2&gt;='Financing - Injection 2'!$B$7,'Financing - Injection 2'!$B$8,0)</f>
        <v>118665.07033838493</v>
      </c>
      <c r="BH93" s="182">
        <f>IF(BH2&gt;='Financing - Injection 1'!$B$7,'Financing - Injection 1'!$B$8,0)+IF(BH2&gt;='Financing - Injection 2'!$B$7,'Financing - Injection 2'!$B$8,0)</f>
        <v>118665.07033838493</v>
      </c>
      <c r="BI93" s="182">
        <f>IF(BI2&gt;='Financing - Injection 1'!$B$7,'Financing - Injection 1'!$B$8,0)+IF(BI2&gt;='Financing - Injection 2'!$B$7,'Financing - Injection 2'!$B$8,0)</f>
        <v>118665.07033838493</v>
      </c>
      <c r="BJ93" s="182">
        <f>IF(BJ2&gt;='Financing - Injection 1'!$B$7,'Financing - Injection 1'!$B$8,0)+IF(BJ2&gt;='Financing - Injection 2'!$B$7,'Financing - Injection 2'!$B$8,0)</f>
        <v>118665.07033838493</v>
      </c>
      <c r="BK93" s="182">
        <f>IF(BK2&gt;='Financing - Injection 1'!$B$7,'Financing - Injection 1'!$B$8,0)+IF(BK2&gt;='Financing - Injection 2'!$B$7,'Financing - Injection 2'!$B$8,0)</f>
        <v>118665.07033838493</v>
      </c>
      <c r="BL93" s="180"/>
      <c r="BM93" s="180"/>
      <c r="BN93" s="180"/>
      <c r="BO93" s="180"/>
      <c r="BP93" s="180"/>
      <c r="BQ93" s="180"/>
      <c r="BR93" s="180"/>
      <c r="BS93" s="180"/>
      <c r="BT93" s="180"/>
      <c r="BU93" s="180"/>
      <c r="BV93" s="180"/>
      <c r="BW93" s="180"/>
      <c r="BX93" s="180"/>
      <c r="BY93" s="180"/>
      <c r="BZ93" s="180"/>
      <c r="CA93" s="180"/>
      <c r="CB93" s="180"/>
      <c r="CC93" s="180"/>
      <c r="CD93" s="180"/>
      <c r="CE93" s="180"/>
      <c r="CF93" s="180"/>
      <c r="CG93" s="180"/>
      <c r="CH93" s="180"/>
      <c r="CI93" s="180"/>
      <c r="CJ93" s="180"/>
      <c r="CK93" s="180"/>
      <c r="CL93" s="180"/>
      <c r="CM93" s="180"/>
      <c r="CN93" s="180"/>
      <c r="CO93" s="180"/>
      <c r="CP93" s="180"/>
      <c r="CQ93" s="180"/>
      <c r="CR93" s="180"/>
      <c r="CS93" s="180"/>
      <c r="CT93" s="180"/>
      <c r="CU93" s="180"/>
      <c r="CV93" s="180"/>
      <c r="CW93" s="180"/>
      <c r="CX93" s="180"/>
      <c r="CY93" s="180"/>
      <c r="CZ93" s="180"/>
      <c r="DA93" s="180"/>
      <c r="DB93" s="180"/>
      <c r="DC93" s="180"/>
      <c r="DD93" s="180"/>
      <c r="DE93" s="180"/>
      <c r="DF93" s="180"/>
      <c r="DG93" s="180"/>
      <c r="DH93" s="180"/>
      <c r="DI93" s="180"/>
      <c r="DJ93" s="180"/>
      <c r="DK93" s="180"/>
      <c r="DL93" s="180"/>
      <c r="DM93" s="180"/>
      <c r="DN93" s="180"/>
      <c r="DO93" s="180"/>
      <c r="DP93" s="180"/>
      <c r="DQ93" s="180"/>
      <c r="DR93" s="180"/>
      <c r="DS93" s="180"/>
      <c r="DT93" s="180"/>
      <c r="DU93" s="180"/>
      <c r="DV93" s="180"/>
      <c r="DW93" s="180"/>
      <c r="DX93" s="180"/>
      <c r="DY93" s="180"/>
      <c r="DZ93" s="180"/>
      <c r="EA93" s="180"/>
      <c r="EB93" s="180"/>
      <c r="EC93" s="180"/>
      <c r="ED93" s="180"/>
      <c r="EE93" s="180"/>
      <c r="EF93" s="180"/>
      <c r="EG93" s="180"/>
      <c r="EH93" s="180"/>
      <c r="EI93" s="180"/>
      <c r="EJ93" s="180"/>
      <c r="EK93" s="180"/>
      <c r="EL93" s="180"/>
      <c r="EM93" s="180"/>
      <c r="EN93" s="180"/>
      <c r="EO93" s="180"/>
      <c r="EP93" s="180"/>
      <c r="EQ93" s="180"/>
      <c r="ER93" s="180"/>
      <c r="ES93" s="180"/>
      <c r="ET93" s="180"/>
      <c r="EU93" s="180"/>
      <c r="EV93" s="180"/>
    </row>
    <row r="94" spans="1:152" s="185" customFormat="1" x14ac:dyDescent="0.2">
      <c r="A94" s="183"/>
      <c r="B94" s="183"/>
      <c r="C94" s="184" t="s">
        <v>24</v>
      </c>
      <c r="D94" s="87">
        <f>D87+D92-D93</f>
        <v>1406622.6810357715</v>
      </c>
      <c r="E94" s="185">
        <f>E87+E92-E93</f>
        <v>-136810.4183368207</v>
      </c>
      <c r="F94" s="87">
        <f>F87+F92-F93</f>
        <v>-134441.36473197755</v>
      </c>
      <c r="G94" s="185">
        <f t="shared" ref="G94:BJ94" si="32">G87+G92-G93</f>
        <v>-131753.40006494397</v>
      </c>
      <c r="H94" s="185">
        <f t="shared" si="32"/>
        <v>-128700.9656125499</v>
      </c>
      <c r="I94" s="185">
        <f t="shared" si="32"/>
        <v>-125284.06137479536</v>
      </c>
      <c r="J94" s="185">
        <f t="shared" si="32"/>
        <v>-121411.56990534022</v>
      </c>
      <c r="K94" s="185">
        <f t="shared" si="32"/>
        <v>-117037.93248101442</v>
      </c>
      <c r="L94" s="185">
        <f t="shared" si="32"/>
        <v>-112094.81101706285</v>
      </c>
      <c r="M94" s="185">
        <f t="shared" si="32"/>
        <v>-106513.86742873043</v>
      </c>
      <c r="N94" s="185">
        <f t="shared" si="32"/>
        <v>-100203.98426967704</v>
      </c>
      <c r="O94" s="185">
        <f t="shared" si="32"/>
        <v>-93051.264731977528</v>
      </c>
      <c r="P94" s="185">
        <f>P87+P92-P93</f>
        <v>9644670.6388665605</v>
      </c>
      <c r="Q94" s="185">
        <f t="shared" si="32"/>
        <v>-347429.86989906488</v>
      </c>
      <c r="R94" s="185">
        <f t="shared" si="32"/>
        <v>-338737.78757093986</v>
      </c>
      <c r="S94" s="185">
        <f t="shared" si="32"/>
        <v>-329173.85503968986</v>
      </c>
      <c r="T94" s="185">
        <f t="shared" si="32"/>
        <v>-318632.39349281485</v>
      </c>
      <c r="U94" s="185">
        <f t="shared" si="32"/>
        <v>-307034.14382093988</v>
      </c>
      <c r="V94" s="185">
        <f t="shared" si="32"/>
        <v>-294299.84691468987</v>
      </c>
      <c r="W94" s="185">
        <f t="shared" si="32"/>
        <v>-280270.98455531488</v>
      </c>
      <c r="X94" s="185">
        <f t="shared" si="32"/>
        <v>-264868.29763343988</v>
      </c>
      <c r="Y94" s="185">
        <f t="shared" si="32"/>
        <v>-247906.84822718985</v>
      </c>
      <c r="Z94" s="185">
        <f t="shared" si="32"/>
        <v>-229254.53782093985</v>
      </c>
      <c r="AA94" s="185">
        <f t="shared" si="32"/>
        <v>-208726.42849281488</v>
      </c>
      <c r="AB94" s="185">
        <f t="shared" si="32"/>
        <v>-457715.38481638208</v>
      </c>
      <c r="AC94" s="185">
        <f t="shared" si="32"/>
        <v>-412418.74247935019</v>
      </c>
      <c r="AD94" s="185">
        <f t="shared" si="32"/>
        <v>-362081.04570403812</v>
      </c>
      <c r="AE94" s="185">
        <f t="shared" si="32"/>
        <v>-306177.79171652079</v>
      </c>
      <c r="AF94" s="185">
        <f t="shared" si="32"/>
        <v>-244067.92157088977</v>
      </c>
      <c r="AG94" s="185">
        <f t="shared" si="32"/>
        <v>-175139.51536423236</v>
      </c>
      <c r="AH94" s="185">
        <f t="shared" si="32"/>
        <v>-98547.54084966924</v>
      </c>
      <c r="AI94" s="185">
        <f t="shared" si="32"/>
        <v>-13476.104823316899</v>
      </c>
      <c r="AJ94" s="185">
        <f t="shared" si="32"/>
        <v>80963.533526197672</v>
      </c>
      <c r="AK94" s="185">
        <f t="shared" si="32"/>
        <v>185805.8102252268</v>
      </c>
      <c r="AL94" s="185">
        <f t="shared" si="32"/>
        <v>302230.85651510197</v>
      </c>
      <c r="AM94" s="185">
        <f t="shared" si="32"/>
        <v>431462.51220164855</v>
      </c>
      <c r="AN94" s="185">
        <f t="shared" si="32"/>
        <v>96363.380585204126</v>
      </c>
      <c r="AO94" s="185">
        <f t="shared" si="32"/>
        <v>170877.98669587262</v>
      </c>
      <c r="AP94" s="185">
        <f t="shared" si="32"/>
        <v>248983.11057582614</v>
      </c>
      <c r="AQ94" s="185">
        <f t="shared" si="32"/>
        <v>331019.62416518666</v>
      </c>
      <c r="AR94" s="185">
        <f t="shared" si="32"/>
        <v>417010.25225996226</v>
      </c>
      <c r="AS94" s="185">
        <f t="shared" si="32"/>
        <v>507311.01666428056</v>
      </c>
      <c r="AT94" s="185">
        <f t="shared" si="32"/>
        <v>602103.71574620623</v>
      </c>
      <c r="AU94" s="185">
        <f t="shared" si="32"/>
        <v>701388.34950573975</v>
      </c>
      <c r="AV94" s="185">
        <f t="shared" si="32"/>
        <v>805664.86345505994</v>
      </c>
      <c r="AW94" s="185">
        <f t="shared" si="32"/>
        <v>915001.43198219081</v>
      </c>
      <c r="AX94" s="185">
        <f t="shared" si="32"/>
        <v>1029799.5264832769</v>
      </c>
      <c r="AY94" s="185">
        <f t="shared" si="32"/>
        <v>1150346.99437442</v>
      </c>
      <c r="AZ94" s="185">
        <f t="shared" si="32"/>
        <v>690082.63637116901</v>
      </c>
      <c r="BA94" s="185">
        <f t="shared" si="32"/>
        <v>885887.38073982461</v>
      </c>
      <c r="BB94" s="185">
        <f t="shared" si="32"/>
        <v>1095501.7618613138</v>
      </c>
      <c r="BC94" s="185">
        <f t="shared" si="32"/>
        <v>1319805.130913141</v>
      </c>
      <c r="BD94" s="185">
        <f t="shared" si="32"/>
        <v>1559982.7003519463</v>
      </c>
      <c r="BE94" s="185">
        <f t="shared" si="32"/>
        <v>1817074.3985267791</v>
      </c>
      <c r="BF94" s="185">
        <f t="shared" si="32"/>
        <v>2092303.6705541702</v>
      </c>
      <c r="BG94" s="185">
        <f t="shared" si="32"/>
        <v>2386985.719934389</v>
      </c>
      <c r="BH94" s="185">
        <f t="shared" si="32"/>
        <v>2702611.620403206</v>
      </c>
      <c r="BI94" s="185">
        <f t="shared" si="32"/>
        <v>3040649.5061004581</v>
      </c>
      <c r="BJ94" s="185">
        <f t="shared" si="32"/>
        <v>3402720.441805548</v>
      </c>
      <c r="BK94" s="88">
        <f>BK87+BK92-BK93</f>
        <v>3790476.0784257902</v>
      </c>
      <c r="BL94" s="183"/>
      <c r="BM94" s="183"/>
      <c r="BN94" s="183"/>
      <c r="BO94" s="183"/>
      <c r="BP94" s="183"/>
      <c r="BQ94" s="183"/>
      <c r="BR94" s="183"/>
      <c r="BS94" s="183"/>
      <c r="BT94" s="183"/>
      <c r="BU94" s="183"/>
      <c r="BV94" s="183"/>
      <c r="BW94" s="183"/>
      <c r="BX94" s="183"/>
      <c r="BY94" s="183"/>
      <c r="BZ94" s="183"/>
      <c r="CA94" s="183"/>
      <c r="CB94" s="183"/>
      <c r="CC94" s="183"/>
      <c r="CD94" s="183"/>
      <c r="CE94" s="183"/>
      <c r="CF94" s="183"/>
      <c r="CG94" s="183"/>
      <c r="CH94" s="183"/>
      <c r="CI94" s="183"/>
      <c r="CJ94" s="183"/>
      <c r="CK94" s="183"/>
      <c r="CL94" s="183"/>
      <c r="CM94" s="183"/>
      <c r="CN94" s="183"/>
      <c r="CO94" s="183"/>
      <c r="CP94" s="183"/>
      <c r="CQ94" s="183"/>
      <c r="CR94" s="183"/>
      <c r="CS94" s="183"/>
      <c r="CT94" s="183"/>
      <c r="CU94" s="183"/>
      <c r="CV94" s="183"/>
      <c r="CW94" s="183"/>
      <c r="CX94" s="183"/>
      <c r="CY94" s="183"/>
      <c r="CZ94" s="183"/>
      <c r="DA94" s="183"/>
      <c r="DB94" s="183"/>
      <c r="DC94" s="183"/>
      <c r="DD94" s="183"/>
      <c r="DE94" s="183"/>
      <c r="DF94" s="183"/>
      <c r="DG94" s="183"/>
      <c r="DH94" s="183"/>
      <c r="DI94" s="183"/>
      <c r="DJ94" s="183"/>
      <c r="DK94" s="183"/>
      <c r="DL94" s="183"/>
      <c r="DM94" s="183"/>
      <c r="DN94" s="183"/>
      <c r="DO94" s="183"/>
      <c r="DP94" s="183"/>
      <c r="DQ94" s="183"/>
      <c r="DR94" s="183"/>
      <c r="DS94" s="183"/>
      <c r="DT94" s="183"/>
      <c r="DU94" s="183"/>
      <c r="DV94" s="183"/>
      <c r="DW94" s="183"/>
      <c r="DX94" s="183"/>
      <c r="DY94" s="183"/>
      <c r="DZ94" s="183"/>
      <c r="EA94" s="183"/>
      <c r="EB94" s="183"/>
      <c r="EC94" s="183"/>
      <c r="ED94" s="183"/>
      <c r="EE94" s="183"/>
      <c r="EF94" s="183"/>
      <c r="EG94" s="183"/>
      <c r="EH94" s="183"/>
      <c r="EI94" s="183"/>
      <c r="EJ94" s="183"/>
      <c r="EK94" s="183"/>
      <c r="EL94" s="183"/>
      <c r="EM94" s="183"/>
      <c r="EN94" s="183"/>
      <c r="EO94" s="183"/>
      <c r="EP94" s="183"/>
      <c r="EQ94" s="183"/>
      <c r="ER94" s="183"/>
      <c r="ES94" s="183"/>
      <c r="ET94" s="183"/>
      <c r="EU94" s="183"/>
      <c r="EV94" s="183"/>
    </row>
    <row r="95" spans="1:152" s="87" customFormat="1" x14ac:dyDescent="0.2">
      <c r="A95" s="89"/>
      <c r="B95" s="89"/>
      <c r="C95" s="186" t="s">
        <v>26</v>
      </c>
      <c r="D95" s="270">
        <f>SUMIFS('5-Year Annual P&amp;L'!94:94,'5-Year Annual P&amp;L'!1:1,'5-Year Monthly P&amp;L'!1:1)/12</f>
        <v>0</v>
      </c>
      <c r="E95" s="84">
        <f>SUMIFS('5-Year Annual P&amp;L'!94:94,'5-Year Annual P&amp;L'!1:1,'5-Year Monthly P&amp;L'!1:1)/12</f>
        <v>0</v>
      </c>
      <c r="F95" s="84">
        <f>SUMIFS('5-Year Annual P&amp;L'!94:94,'5-Year Annual P&amp;L'!1:1,'5-Year Monthly P&amp;L'!1:1)/12</f>
        <v>0</v>
      </c>
      <c r="G95" s="84">
        <f>SUMIFS('5-Year Annual P&amp;L'!94:94,'5-Year Annual P&amp;L'!1:1,'5-Year Monthly P&amp;L'!1:1)/12</f>
        <v>0</v>
      </c>
      <c r="H95" s="84">
        <f>SUMIFS('5-Year Annual P&amp;L'!94:94,'5-Year Annual P&amp;L'!1:1,'5-Year Monthly P&amp;L'!1:1)/12</f>
        <v>0</v>
      </c>
      <c r="I95" s="84">
        <f>SUMIFS('5-Year Annual P&amp;L'!94:94,'5-Year Annual P&amp;L'!1:1,'5-Year Monthly P&amp;L'!1:1)/12</f>
        <v>0</v>
      </c>
      <c r="J95" s="84">
        <f>SUMIFS('5-Year Annual P&amp;L'!94:94,'5-Year Annual P&amp;L'!1:1,'5-Year Monthly P&amp;L'!1:1)/12</f>
        <v>0</v>
      </c>
      <c r="K95" s="84">
        <f>SUMIFS('5-Year Annual P&amp;L'!94:94,'5-Year Annual P&amp;L'!1:1,'5-Year Monthly P&amp;L'!1:1)/12</f>
        <v>0</v>
      </c>
      <c r="L95" s="84">
        <f>SUMIFS('5-Year Annual P&amp;L'!94:94,'5-Year Annual P&amp;L'!1:1,'5-Year Monthly P&amp;L'!1:1)/12</f>
        <v>0</v>
      </c>
      <c r="M95" s="84">
        <f>SUMIFS('5-Year Annual P&amp;L'!94:94,'5-Year Annual P&amp;L'!1:1,'5-Year Monthly P&amp;L'!1:1)/12</f>
        <v>0</v>
      </c>
      <c r="N95" s="84">
        <f>SUMIFS('5-Year Annual P&amp;L'!94:94,'5-Year Annual P&amp;L'!1:1,'5-Year Monthly P&amp;L'!1:1)/12</f>
        <v>0</v>
      </c>
      <c r="O95" s="84">
        <f>SUMIFS('5-Year Annual P&amp;L'!94:94,'5-Year Annual P&amp;L'!1:1,'5-Year Monthly P&amp;L'!1:1)/12</f>
        <v>0</v>
      </c>
      <c r="P95" s="84">
        <f>SUMIFS('5-Year Annual P&amp;L'!94:94,'5-Year Annual P&amp;L'!1:1,'5-Year Monthly P&amp;L'!1:1)/12</f>
        <v>0</v>
      </c>
      <c r="Q95" s="84">
        <f>SUMIFS('5-Year Annual P&amp;L'!94:94,'5-Year Annual P&amp;L'!1:1,'5-Year Monthly P&amp;L'!1:1)/12</f>
        <v>0</v>
      </c>
      <c r="R95" s="84">
        <f>SUMIFS('5-Year Annual P&amp;L'!94:94,'5-Year Annual P&amp;L'!1:1,'5-Year Monthly P&amp;L'!1:1)/12</f>
        <v>0</v>
      </c>
      <c r="S95" s="84">
        <f>SUMIFS('5-Year Annual P&amp;L'!94:94,'5-Year Annual P&amp;L'!1:1,'5-Year Monthly P&amp;L'!1:1)/12</f>
        <v>0</v>
      </c>
      <c r="T95" s="84">
        <f>SUMIFS('5-Year Annual P&amp;L'!94:94,'5-Year Annual P&amp;L'!1:1,'5-Year Monthly P&amp;L'!1:1)/12</f>
        <v>0</v>
      </c>
      <c r="U95" s="84">
        <f>SUMIFS('5-Year Annual P&amp;L'!94:94,'5-Year Annual P&amp;L'!1:1,'5-Year Monthly P&amp;L'!1:1)/12</f>
        <v>0</v>
      </c>
      <c r="V95" s="84">
        <f>SUMIFS('5-Year Annual P&amp;L'!94:94,'5-Year Annual P&amp;L'!1:1,'5-Year Monthly P&amp;L'!1:1)/12</f>
        <v>0</v>
      </c>
      <c r="W95" s="84">
        <f>SUMIFS('5-Year Annual P&amp;L'!94:94,'5-Year Annual P&amp;L'!1:1,'5-Year Monthly P&amp;L'!1:1)/12</f>
        <v>0</v>
      </c>
      <c r="X95" s="84">
        <f>SUMIFS('5-Year Annual P&amp;L'!94:94,'5-Year Annual P&amp;L'!1:1,'5-Year Monthly P&amp;L'!1:1)/12</f>
        <v>0</v>
      </c>
      <c r="Y95" s="84">
        <f>SUMIFS('5-Year Annual P&amp;L'!94:94,'5-Year Annual P&amp;L'!1:1,'5-Year Monthly P&amp;L'!1:1)/12</f>
        <v>0</v>
      </c>
      <c r="Z95" s="84">
        <f>SUMIFS('5-Year Annual P&amp;L'!94:94,'5-Year Annual P&amp;L'!1:1,'5-Year Monthly P&amp;L'!1:1)/12</f>
        <v>0</v>
      </c>
      <c r="AA95" s="84">
        <f>SUMIFS('5-Year Annual P&amp;L'!94:94,'5-Year Annual P&amp;L'!1:1,'5-Year Monthly P&amp;L'!1:1)/12</f>
        <v>0</v>
      </c>
      <c r="AB95" s="84">
        <f>SUMIFS('5-Year Annual P&amp;L'!94:94,'5-Year Annual P&amp;L'!1:1,'5-Year Monthly P&amp;L'!1:1)/12</f>
        <v>4435.2438650549384</v>
      </c>
      <c r="AC95" s="84">
        <f>SUMIFS('5-Year Annual P&amp;L'!94:94,'5-Year Annual P&amp;L'!1:1,'5-Year Monthly P&amp;L'!1:1)/12</f>
        <v>4435.2438650549384</v>
      </c>
      <c r="AD95" s="84">
        <f>SUMIFS('5-Year Annual P&amp;L'!94:94,'5-Year Annual P&amp;L'!1:1,'5-Year Monthly P&amp;L'!1:1)/12</f>
        <v>4435.2438650549384</v>
      </c>
      <c r="AE95" s="84">
        <f>SUMIFS('5-Year Annual P&amp;L'!94:94,'5-Year Annual P&amp;L'!1:1,'5-Year Monthly P&amp;L'!1:1)/12</f>
        <v>4435.2438650549384</v>
      </c>
      <c r="AF95" s="84">
        <f>SUMIFS('5-Year Annual P&amp;L'!94:94,'5-Year Annual P&amp;L'!1:1,'5-Year Monthly P&amp;L'!1:1)/12</f>
        <v>4435.2438650549384</v>
      </c>
      <c r="AG95" s="84">
        <f>SUMIFS('5-Year Annual P&amp;L'!94:94,'5-Year Annual P&amp;L'!1:1,'5-Year Monthly P&amp;L'!1:1)/12</f>
        <v>4435.2438650549384</v>
      </c>
      <c r="AH95" s="84">
        <f>SUMIFS('5-Year Annual P&amp;L'!94:94,'5-Year Annual P&amp;L'!1:1,'5-Year Monthly P&amp;L'!1:1)/12</f>
        <v>4435.2438650549384</v>
      </c>
      <c r="AI95" s="84">
        <f>SUMIFS('5-Year Annual P&amp;L'!94:94,'5-Year Annual P&amp;L'!1:1,'5-Year Monthly P&amp;L'!1:1)/12</f>
        <v>4435.2438650549384</v>
      </c>
      <c r="AJ95" s="84">
        <f>SUMIFS('5-Year Annual P&amp;L'!94:94,'5-Year Annual P&amp;L'!1:1,'5-Year Monthly P&amp;L'!1:1)/12</f>
        <v>4435.2438650549384</v>
      </c>
      <c r="AK95" s="84">
        <f>SUMIFS('5-Year Annual P&amp;L'!94:94,'5-Year Annual P&amp;L'!1:1,'5-Year Monthly P&amp;L'!1:1)/12</f>
        <v>4435.2438650549384</v>
      </c>
      <c r="AL95" s="84">
        <f>SUMIFS('5-Year Annual P&amp;L'!94:94,'5-Year Annual P&amp;L'!1:1,'5-Year Monthly P&amp;L'!1:1)/12</f>
        <v>4435.2438650549384</v>
      </c>
      <c r="AM95" s="84">
        <f>SUMIFS('5-Year Annual P&amp;L'!94:94,'5-Year Annual P&amp;L'!1:1,'5-Year Monthly P&amp;L'!1:1)/12</f>
        <v>4435.2438650549384</v>
      </c>
      <c r="AN95" s="84">
        <f>SUMIFS('5-Year Annual P&amp;L'!94:94,'5-Year Annual P&amp;L'!1:1,'5-Year Monthly P&amp;L'!1:1)/12</f>
        <v>104998.1387069231</v>
      </c>
      <c r="AO95" s="84">
        <f>SUMIFS('5-Year Annual P&amp;L'!94:94,'5-Year Annual P&amp;L'!1:1,'5-Year Monthly P&amp;L'!1:1)/12</f>
        <v>104998.1387069231</v>
      </c>
      <c r="AP95" s="84">
        <f>SUMIFS('5-Year Annual P&amp;L'!94:94,'5-Year Annual P&amp;L'!1:1,'5-Year Monthly P&amp;L'!1:1)/12</f>
        <v>104998.1387069231</v>
      </c>
      <c r="AQ95" s="84">
        <f>SUMIFS('5-Year Annual P&amp;L'!94:94,'5-Year Annual P&amp;L'!1:1,'5-Year Monthly P&amp;L'!1:1)/12</f>
        <v>104998.1387069231</v>
      </c>
      <c r="AR95" s="84">
        <f>SUMIFS('5-Year Annual P&amp;L'!94:94,'5-Year Annual P&amp;L'!1:1,'5-Year Monthly P&amp;L'!1:1)/12</f>
        <v>104998.1387069231</v>
      </c>
      <c r="AS95" s="84">
        <f>SUMIFS('5-Year Annual P&amp;L'!94:94,'5-Year Annual P&amp;L'!1:1,'5-Year Monthly P&amp;L'!1:1)/12</f>
        <v>104998.1387069231</v>
      </c>
      <c r="AT95" s="84">
        <f>SUMIFS('5-Year Annual P&amp;L'!94:94,'5-Year Annual P&amp;L'!1:1,'5-Year Monthly P&amp;L'!1:1)/12</f>
        <v>104998.1387069231</v>
      </c>
      <c r="AU95" s="84">
        <f>SUMIFS('5-Year Annual P&amp;L'!94:94,'5-Year Annual P&amp;L'!1:1,'5-Year Monthly P&amp;L'!1:1)/12</f>
        <v>104998.1387069231</v>
      </c>
      <c r="AV95" s="84">
        <f>SUMIFS('5-Year Annual P&amp;L'!94:94,'5-Year Annual P&amp;L'!1:1,'5-Year Monthly P&amp;L'!1:1)/12</f>
        <v>104998.1387069231</v>
      </c>
      <c r="AW95" s="84">
        <f>SUMIFS('5-Year Annual P&amp;L'!94:94,'5-Year Annual P&amp;L'!1:1,'5-Year Monthly P&amp;L'!1:1)/12</f>
        <v>104998.1387069231</v>
      </c>
      <c r="AX95" s="84">
        <f>SUMIFS('5-Year Annual P&amp;L'!94:94,'5-Year Annual P&amp;L'!1:1,'5-Year Monthly P&amp;L'!1:1)/12</f>
        <v>104998.1387069231</v>
      </c>
      <c r="AY95" s="84">
        <f>SUMIFS('5-Year Annual P&amp;L'!94:94,'5-Year Annual P&amp;L'!1:1,'5-Year Monthly P&amp;L'!1:1)/12</f>
        <v>104998.1387069231</v>
      </c>
      <c r="AZ95" s="84">
        <f>SUMIFS('5-Year Annual P&amp;L'!94:94,'5-Year Annual P&amp;L'!1:1,'5-Year Monthly P&amp;L'!1:1)/12</f>
        <v>327600.7736256044</v>
      </c>
      <c r="BA95" s="84">
        <f>SUMIFS('5-Year Annual P&amp;L'!94:94,'5-Year Annual P&amp;L'!1:1,'5-Year Monthly P&amp;L'!1:1)/12</f>
        <v>327600.7736256044</v>
      </c>
      <c r="BB95" s="84">
        <f>SUMIFS('5-Year Annual P&amp;L'!94:94,'5-Year Annual P&amp;L'!1:1,'5-Year Monthly P&amp;L'!1:1)/12</f>
        <v>327600.7736256044</v>
      </c>
      <c r="BC95" s="84">
        <f>SUMIFS('5-Year Annual P&amp;L'!94:94,'5-Year Annual P&amp;L'!1:1,'5-Year Monthly P&amp;L'!1:1)/12</f>
        <v>327600.7736256044</v>
      </c>
      <c r="BD95" s="84">
        <f>SUMIFS('5-Year Annual P&amp;L'!94:94,'5-Year Annual P&amp;L'!1:1,'5-Year Monthly P&amp;L'!1:1)/12</f>
        <v>327600.7736256044</v>
      </c>
      <c r="BE95" s="84">
        <f>SUMIFS('5-Year Annual P&amp;L'!94:94,'5-Year Annual P&amp;L'!1:1,'5-Year Monthly P&amp;L'!1:1)/12</f>
        <v>327600.7736256044</v>
      </c>
      <c r="BF95" s="84">
        <f>SUMIFS('5-Year Annual P&amp;L'!94:94,'5-Year Annual P&amp;L'!1:1,'5-Year Monthly P&amp;L'!1:1)/12</f>
        <v>327600.7736256044</v>
      </c>
      <c r="BG95" s="84">
        <f>SUMIFS('5-Year Annual P&amp;L'!94:94,'5-Year Annual P&amp;L'!1:1,'5-Year Monthly P&amp;L'!1:1)/12</f>
        <v>327600.7736256044</v>
      </c>
      <c r="BH95" s="84">
        <f>SUMIFS('5-Year Annual P&amp;L'!94:94,'5-Year Annual P&amp;L'!1:1,'5-Year Monthly P&amp;L'!1:1)/12</f>
        <v>327600.7736256044</v>
      </c>
      <c r="BI95" s="84">
        <f>SUMIFS('5-Year Annual P&amp;L'!94:94,'5-Year Annual P&amp;L'!1:1,'5-Year Monthly P&amp;L'!1:1)/12</f>
        <v>327600.7736256044</v>
      </c>
      <c r="BJ95" s="84">
        <f>SUMIFS('5-Year Annual P&amp;L'!94:94,'5-Year Annual P&amp;L'!1:1,'5-Year Monthly P&amp;L'!1:1)/12</f>
        <v>327600.7736256044</v>
      </c>
      <c r="BK95" s="85">
        <f>SUMIFS('5-Year Annual P&amp;L'!94:94,'5-Year Annual P&amp;L'!1:1,'5-Year Monthly P&amp;L'!1:1)/12</f>
        <v>327600.7736256044</v>
      </c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89"/>
      <c r="BW95" s="89"/>
      <c r="BX95" s="89"/>
      <c r="BY95" s="89"/>
      <c r="BZ95" s="89"/>
      <c r="CA95" s="89"/>
      <c r="CB95" s="89"/>
      <c r="CC95" s="89"/>
      <c r="CD95" s="89"/>
      <c r="CE95" s="89"/>
      <c r="CF95" s="89"/>
      <c r="CG95" s="89"/>
      <c r="CH95" s="89"/>
      <c r="CI95" s="89"/>
      <c r="CJ95" s="89"/>
      <c r="CK95" s="89"/>
      <c r="CL95" s="89"/>
      <c r="CM95" s="89"/>
      <c r="CN95" s="89"/>
      <c r="CO95" s="89"/>
      <c r="CP95" s="89"/>
      <c r="CQ95" s="89"/>
      <c r="CR95" s="89"/>
      <c r="CS95" s="89"/>
      <c r="CT95" s="89"/>
      <c r="CU95" s="89"/>
      <c r="CV95" s="89"/>
      <c r="CW95" s="89"/>
      <c r="CX95" s="89"/>
      <c r="CY95" s="89"/>
      <c r="CZ95" s="89"/>
      <c r="DA95" s="89"/>
      <c r="DB95" s="89"/>
      <c r="DC95" s="89"/>
      <c r="DD95" s="89"/>
      <c r="DE95" s="89"/>
      <c r="DF95" s="89"/>
      <c r="DG95" s="89"/>
      <c r="DH95" s="89"/>
      <c r="DI95" s="89"/>
      <c r="DJ95" s="89"/>
      <c r="DK95" s="89"/>
      <c r="DL95" s="89"/>
      <c r="DM95" s="89"/>
      <c r="DN95" s="89"/>
      <c r="DO95" s="89"/>
      <c r="DP95" s="89"/>
      <c r="DQ95" s="89"/>
      <c r="DR95" s="89"/>
      <c r="DS95" s="89"/>
      <c r="DT95" s="89"/>
      <c r="DU95" s="89"/>
      <c r="DV95" s="89"/>
      <c r="DW95" s="89"/>
      <c r="DX95" s="89"/>
      <c r="DY95" s="89"/>
      <c r="DZ95" s="89"/>
      <c r="EA95" s="89"/>
      <c r="EB95" s="89"/>
      <c r="EC95" s="89"/>
      <c r="ED95" s="89"/>
      <c r="EE95" s="89"/>
      <c r="EF95" s="89"/>
      <c r="EG95" s="89"/>
      <c r="EH95" s="89"/>
      <c r="EI95" s="89"/>
      <c r="EJ95" s="89"/>
      <c r="EK95" s="89"/>
      <c r="EL95" s="89"/>
      <c r="EM95" s="89"/>
      <c r="EN95" s="89"/>
      <c r="EO95" s="89"/>
      <c r="EP95" s="89"/>
      <c r="EQ95" s="89"/>
      <c r="ER95" s="89"/>
      <c r="ES95" s="89"/>
      <c r="ET95" s="89"/>
      <c r="EU95" s="89"/>
      <c r="EV95" s="89"/>
    </row>
    <row r="96" spans="1:152" s="87" customFormat="1" x14ac:dyDescent="0.2">
      <c r="A96" s="89"/>
      <c r="B96" s="89"/>
      <c r="C96" s="187" t="s">
        <v>28</v>
      </c>
      <c r="D96" s="279">
        <f>D94-D95</f>
        <v>1406622.6810357715</v>
      </c>
      <c r="E96" s="188">
        <f t="shared" ref="E96:BJ96" si="33">E94-E95</f>
        <v>-136810.4183368207</v>
      </c>
      <c r="F96" s="188">
        <f t="shared" si="33"/>
        <v>-134441.36473197755</v>
      </c>
      <c r="G96" s="188">
        <f t="shared" si="33"/>
        <v>-131753.40006494397</v>
      </c>
      <c r="H96" s="188">
        <f t="shared" si="33"/>
        <v>-128700.9656125499</v>
      </c>
      <c r="I96" s="280">
        <f>I94-I95</f>
        <v>-125284.06137479536</v>
      </c>
      <c r="J96" s="280">
        <f>J94-J95</f>
        <v>-121411.56990534022</v>
      </c>
      <c r="K96" s="188">
        <f t="shared" si="33"/>
        <v>-117037.93248101442</v>
      </c>
      <c r="L96" s="188">
        <f t="shared" si="33"/>
        <v>-112094.81101706285</v>
      </c>
      <c r="M96" s="188">
        <f t="shared" si="33"/>
        <v>-106513.86742873043</v>
      </c>
      <c r="N96" s="188">
        <f t="shared" si="33"/>
        <v>-100203.98426967704</v>
      </c>
      <c r="O96" s="188">
        <f t="shared" si="33"/>
        <v>-93051.264731977528</v>
      </c>
      <c r="P96" s="188">
        <f t="shared" si="33"/>
        <v>9644670.6388665605</v>
      </c>
      <c r="Q96" s="188">
        <f t="shared" si="33"/>
        <v>-347429.86989906488</v>
      </c>
      <c r="R96" s="188">
        <f t="shared" si="33"/>
        <v>-338737.78757093986</v>
      </c>
      <c r="S96" s="188">
        <f t="shared" si="33"/>
        <v>-329173.85503968986</v>
      </c>
      <c r="T96" s="188">
        <f t="shared" si="33"/>
        <v>-318632.39349281485</v>
      </c>
      <c r="U96" s="188">
        <f t="shared" si="33"/>
        <v>-307034.14382093988</v>
      </c>
      <c r="V96" s="188">
        <f t="shared" si="33"/>
        <v>-294299.84691468987</v>
      </c>
      <c r="W96" s="188">
        <f t="shared" si="33"/>
        <v>-280270.98455531488</v>
      </c>
      <c r="X96" s="188">
        <f t="shared" si="33"/>
        <v>-264868.29763343988</v>
      </c>
      <c r="Y96" s="188">
        <f t="shared" si="33"/>
        <v>-247906.84822718985</v>
      </c>
      <c r="Z96" s="188">
        <f t="shared" si="33"/>
        <v>-229254.53782093985</v>
      </c>
      <c r="AA96" s="188">
        <f t="shared" si="33"/>
        <v>-208726.42849281488</v>
      </c>
      <c r="AB96" s="188">
        <f t="shared" si="33"/>
        <v>-462150.628681437</v>
      </c>
      <c r="AC96" s="188">
        <f t="shared" si="33"/>
        <v>-416853.9863444051</v>
      </c>
      <c r="AD96" s="188">
        <f t="shared" si="33"/>
        <v>-366516.28956909303</v>
      </c>
      <c r="AE96" s="188">
        <f t="shared" si="33"/>
        <v>-310613.03558157571</v>
      </c>
      <c r="AF96" s="188">
        <f t="shared" si="33"/>
        <v>-248503.16543594471</v>
      </c>
      <c r="AG96" s="188">
        <f t="shared" si="33"/>
        <v>-179574.7592292873</v>
      </c>
      <c r="AH96" s="188">
        <f t="shared" si="33"/>
        <v>-102982.78471472418</v>
      </c>
      <c r="AI96" s="188">
        <f t="shared" si="33"/>
        <v>-17911.348688371836</v>
      </c>
      <c r="AJ96" s="188">
        <f t="shared" si="33"/>
        <v>76528.289661142728</v>
      </c>
      <c r="AK96" s="188">
        <f t="shared" si="33"/>
        <v>181370.56636017186</v>
      </c>
      <c r="AL96" s="188">
        <f t="shared" si="33"/>
        <v>297795.61265004706</v>
      </c>
      <c r="AM96" s="188">
        <f t="shared" si="33"/>
        <v>427027.26833659364</v>
      </c>
      <c r="AN96" s="188">
        <f t="shared" si="33"/>
        <v>-8634.7581217189727</v>
      </c>
      <c r="AO96" s="188">
        <f t="shared" si="33"/>
        <v>65879.847988949521</v>
      </c>
      <c r="AP96" s="188">
        <f t="shared" si="33"/>
        <v>143984.97186890303</v>
      </c>
      <c r="AQ96" s="188">
        <f t="shared" si="33"/>
        <v>226021.48545826355</v>
      </c>
      <c r="AR96" s="188">
        <f t="shared" si="33"/>
        <v>312012.11355303915</v>
      </c>
      <c r="AS96" s="188">
        <f t="shared" si="33"/>
        <v>402312.87795735744</v>
      </c>
      <c r="AT96" s="188">
        <f t="shared" si="33"/>
        <v>497105.57703928312</v>
      </c>
      <c r="AU96" s="188">
        <f t="shared" si="33"/>
        <v>596390.21079881664</v>
      </c>
      <c r="AV96" s="188">
        <f t="shared" si="33"/>
        <v>700666.72474813682</v>
      </c>
      <c r="AW96" s="188">
        <f t="shared" si="33"/>
        <v>810003.2932752677</v>
      </c>
      <c r="AX96" s="188">
        <f t="shared" si="33"/>
        <v>924801.38777635375</v>
      </c>
      <c r="AY96" s="188">
        <f t="shared" si="33"/>
        <v>1045348.8556674969</v>
      </c>
      <c r="AZ96" s="188">
        <f t="shared" si="33"/>
        <v>362481.86274556461</v>
      </c>
      <c r="BA96" s="188">
        <f t="shared" si="33"/>
        <v>558286.60711422027</v>
      </c>
      <c r="BB96" s="188">
        <f t="shared" si="33"/>
        <v>767900.98823570949</v>
      </c>
      <c r="BC96" s="188">
        <f t="shared" si="33"/>
        <v>992204.35728753661</v>
      </c>
      <c r="BD96" s="188">
        <f t="shared" si="33"/>
        <v>1232381.9267263419</v>
      </c>
      <c r="BE96" s="188">
        <f t="shared" si="33"/>
        <v>1489473.6249011748</v>
      </c>
      <c r="BF96" s="188">
        <f t="shared" si="33"/>
        <v>1764702.8969285658</v>
      </c>
      <c r="BG96" s="188">
        <f t="shared" si="33"/>
        <v>2059384.9463087847</v>
      </c>
      <c r="BH96" s="188">
        <f t="shared" si="33"/>
        <v>2375010.8467776016</v>
      </c>
      <c r="BI96" s="188">
        <f t="shared" si="33"/>
        <v>2713048.7324748538</v>
      </c>
      <c r="BJ96" s="188">
        <f t="shared" si="33"/>
        <v>3075119.6681799437</v>
      </c>
      <c r="BK96" s="189">
        <f>BK94-BK95+BK90</f>
        <v>3462875.3048001858</v>
      </c>
      <c r="BL96" s="89"/>
      <c r="BM96" s="89"/>
      <c r="BN96" s="89"/>
      <c r="BO96" s="89"/>
      <c r="BP96" s="89"/>
      <c r="BQ96" s="89"/>
      <c r="BR96" s="89"/>
      <c r="BS96" s="89"/>
      <c r="BT96" s="89"/>
      <c r="BU96" s="89"/>
      <c r="BV96" s="89"/>
      <c r="BW96" s="89"/>
      <c r="BX96" s="89"/>
      <c r="BY96" s="89"/>
      <c r="BZ96" s="89"/>
      <c r="CA96" s="89"/>
      <c r="CB96" s="89"/>
      <c r="CC96" s="89"/>
      <c r="CD96" s="89"/>
      <c r="CE96" s="89"/>
      <c r="CF96" s="89"/>
      <c r="CG96" s="89"/>
      <c r="CH96" s="89"/>
      <c r="CI96" s="89"/>
      <c r="CJ96" s="89"/>
      <c r="CK96" s="89"/>
      <c r="CL96" s="89"/>
      <c r="CM96" s="89"/>
      <c r="CN96" s="89"/>
      <c r="CO96" s="89"/>
      <c r="CP96" s="89"/>
      <c r="CQ96" s="89"/>
      <c r="CR96" s="89"/>
      <c r="CS96" s="89"/>
      <c r="CT96" s="89"/>
      <c r="CU96" s="89"/>
      <c r="CV96" s="89"/>
      <c r="CW96" s="89"/>
      <c r="CX96" s="89"/>
      <c r="CY96" s="89"/>
      <c r="CZ96" s="89"/>
      <c r="DA96" s="89"/>
      <c r="DB96" s="89"/>
      <c r="DC96" s="89"/>
      <c r="DD96" s="89"/>
      <c r="DE96" s="89"/>
      <c r="DF96" s="89"/>
      <c r="DG96" s="89"/>
      <c r="DH96" s="89"/>
      <c r="DI96" s="89"/>
      <c r="DJ96" s="89"/>
      <c r="DK96" s="89"/>
      <c r="DL96" s="89"/>
      <c r="DM96" s="89"/>
      <c r="DN96" s="89"/>
      <c r="DO96" s="89"/>
      <c r="DP96" s="89"/>
      <c r="DQ96" s="89"/>
      <c r="DR96" s="89"/>
      <c r="DS96" s="89"/>
      <c r="DT96" s="89"/>
      <c r="DU96" s="89"/>
      <c r="DV96" s="89"/>
      <c r="DW96" s="89"/>
      <c r="DX96" s="89"/>
      <c r="DY96" s="89"/>
      <c r="DZ96" s="89"/>
      <c r="EA96" s="89"/>
      <c r="EB96" s="89"/>
      <c r="EC96" s="89"/>
      <c r="ED96" s="89"/>
      <c r="EE96" s="89"/>
      <c r="EF96" s="89"/>
      <c r="EG96" s="89"/>
      <c r="EH96" s="89"/>
      <c r="EI96" s="89"/>
      <c r="EJ96" s="89"/>
      <c r="EK96" s="89"/>
      <c r="EL96" s="89"/>
      <c r="EM96" s="89"/>
      <c r="EN96" s="89"/>
      <c r="EO96" s="89"/>
      <c r="EP96" s="89"/>
      <c r="EQ96" s="89"/>
      <c r="ER96" s="89"/>
      <c r="ES96" s="89"/>
      <c r="ET96" s="89"/>
      <c r="EU96" s="89"/>
      <c r="EV96" s="89"/>
    </row>
    <row r="97" spans="1:152" s="87" customFormat="1" x14ac:dyDescent="0.2">
      <c r="A97" s="89"/>
      <c r="B97" s="89"/>
      <c r="C97" s="190" t="s">
        <v>25</v>
      </c>
      <c r="D97" s="171">
        <f>D91+D96</f>
        <v>1406622.6810357715</v>
      </c>
      <c r="E97" s="171">
        <f>E91+E96</f>
        <v>1269812.2626989507</v>
      </c>
      <c r="F97" s="171">
        <f t="shared" ref="F97:BJ97" si="34">F91+F96</f>
        <v>1135370.8979669733</v>
      </c>
      <c r="G97" s="171">
        <f t="shared" si="34"/>
        <v>1003617.4979020293</v>
      </c>
      <c r="H97" s="171">
        <f t="shared" si="34"/>
        <v>874916.53228947939</v>
      </c>
      <c r="I97" s="171">
        <f>I91+I96</f>
        <v>749632.470914684</v>
      </c>
      <c r="J97" s="171">
        <f>J91+J96</f>
        <v>628220.9010093438</v>
      </c>
      <c r="K97" s="171">
        <f t="shared" si="34"/>
        <v>511182.96852832939</v>
      </c>
      <c r="L97" s="171">
        <f t="shared" si="34"/>
        <v>399088.15751126653</v>
      </c>
      <c r="M97" s="171">
        <f t="shared" si="34"/>
        <v>292574.29008253611</v>
      </c>
      <c r="N97" s="171">
        <f t="shared" si="34"/>
        <v>192370.30581285909</v>
      </c>
      <c r="O97" s="171">
        <f t="shared" si="34"/>
        <v>99319.041080881565</v>
      </c>
      <c r="P97" s="171">
        <f t="shared" si="34"/>
        <v>9743989.6799474414</v>
      </c>
      <c r="Q97" s="171">
        <f t="shared" si="34"/>
        <v>9396559.8100483771</v>
      </c>
      <c r="R97" s="171">
        <f t="shared" si="34"/>
        <v>9057822.0224774368</v>
      </c>
      <c r="S97" s="171">
        <f t="shared" si="34"/>
        <v>8728648.1674377471</v>
      </c>
      <c r="T97" s="171">
        <f t="shared" si="34"/>
        <v>8410015.773944933</v>
      </c>
      <c r="U97" s="171">
        <f t="shared" si="34"/>
        <v>8102981.6301239934</v>
      </c>
      <c r="V97" s="171">
        <f t="shared" si="34"/>
        <v>7808681.7832093034</v>
      </c>
      <c r="W97" s="171">
        <f t="shared" si="34"/>
        <v>7528410.7986539882</v>
      </c>
      <c r="X97" s="171">
        <f t="shared" si="34"/>
        <v>7263542.5010205479</v>
      </c>
      <c r="Y97" s="171">
        <f t="shared" si="34"/>
        <v>7015635.6527933581</v>
      </c>
      <c r="Z97" s="171">
        <f t="shared" si="34"/>
        <v>6786381.1149724182</v>
      </c>
      <c r="AA97" s="171">
        <f t="shared" si="34"/>
        <v>6577654.6864796029</v>
      </c>
      <c r="AB97" s="171">
        <f t="shared" si="34"/>
        <v>6115504.0577981658</v>
      </c>
      <c r="AC97" s="171">
        <f t="shared" si="34"/>
        <v>5698650.0714537604</v>
      </c>
      <c r="AD97" s="171">
        <f t="shared" si="34"/>
        <v>5332133.7818846675</v>
      </c>
      <c r="AE97" s="171">
        <f t="shared" si="34"/>
        <v>5021520.7463030918</v>
      </c>
      <c r="AF97" s="171">
        <f t="shared" si="34"/>
        <v>4773017.5808671471</v>
      </c>
      <c r="AG97" s="171">
        <f t="shared" si="34"/>
        <v>4593442.8216378596</v>
      </c>
      <c r="AH97" s="171">
        <f t="shared" si="34"/>
        <v>4490460.0369231356</v>
      </c>
      <c r="AI97" s="171">
        <f t="shared" si="34"/>
        <v>4472548.6882347642</v>
      </c>
      <c r="AJ97" s="171">
        <f t="shared" si="34"/>
        <v>4549076.9778959071</v>
      </c>
      <c r="AK97" s="171">
        <f t="shared" si="34"/>
        <v>4730447.544256079</v>
      </c>
      <c r="AL97" s="171">
        <f t="shared" si="34"/>
        <v>5028243.1569061261</v>
      </c>
      <c r="AM97" s="171">
        <f t="shared" si="34"/>
        <v>5455270.4252427202</v>
      </c>
      <c r="AN97" s="171">
        <f t="shared" si="34"/>
        <v>5446635.6671210015</v>
      </c>
      <c r="AO97" s="171">
        <f t="shared" si="34"/>
        <v>5512515.5151099507</v>
      </c>
      <c r="AP97" s="171">
        <f t="shared" si="34"/>
        <v>5656500.4869788541</v>
      </c>
      <c r="AQ97" s="171">
        <f t="shared" si="34"/>
        <v>5882521.9724371172</v>
      </c>
      <c r="AR97" s="171">
        <f t="shared" si="34"/>
        <v>6194534.085990156</v>
      </c>
      <c r="AS97" s="171">
        <f t="shared" si="34"/>
        <v>6596846.9639475131</v>
      </c>
      <c r="AT97" s="171">
        <f t="shared" si="34"/>
        <v>7093952.5409867959</v>
      </c>
      <c r="AU97" s="171">
        <f t="shared" si="34"/>
        <v>7690342.7517856127</v>
      </c>
      <c r="AV97" s="171">
        <f t="shared" si="34"/>
        <v>8391009.4765337501</v>
      </c>
      <c r="AW97" s="171">
        <f t="shared" si="34"/>
        <v>9201012.769809017</v>
      </c>
      <c r="AX97" s="171">
        <f t="shared" si="34"/>
        <v>10125814.157585371</v>
      </c>
      <c r="AY97" s="171">
        <f t="shared" si="34"/>
        <v>11171163.013252867</v>
      </c>
      <c r="AZ97" s="171">
        <f t="shared" si="34"/>
        <v>11533644.875998432</v>
      </c>
      <c r="BA97" s="171">
        <f t="shared" si="34"/>
        <v>12091931.483112652</v>
      </c>
      <c r="BB97" s="171">
        <f t="shared" si="34"/>
        <v>12859832.471348362</v>
      </c>
      <c r="BC97" s="171">
        <f t="shared" si="34"/>
        <v>13852036.828635899</v>
      </c>
      <c r="BD97" s="171">
        <f t="shared" si="34"/>
        <v>15084418.755362241</v>
      </c>
      <c r="BE97" s="171">
        <f t="shared" si="34"/>
        <v>16573892.380263416</v>
      </c>
      <c r="BF97" s="171">
        <f t="shared" si="34"/>
        <v>18338595.277191982</v>
      </c>
      <c r="BG97" s="171">
        <f t="shared" si="34"/>
        <v>20397980.223500766</v>
      </c>
      <c r="BH97" s="171">
        <f t="shared" si="34"/>
        <v>22772991.070278369</v>
      </c>
      <c r="BI97" s="171">
        <f t="shared" si="34"/>
        <v>25486039.802753221</v>
      </c>
      <c r="BJ97" s="171">
        <f t="shared" si="34"/>
        <v>28561159.470933165</v>
      </c>
      <c r="BK97" s="172">
        <f>BK91+BK96</f>
        <v>32024034.775733352</v>
      </c>
      <c r="BL97" s="89"/>
      <c r="BM97" s="89"/>
      <c r="BN97" s="89"/>
      <c r="BO97" s="89"/>
      <c r="BP97" s="89"/>
      <c r="BQ97" s="89"/>
      <c r="BR97" s="89"/>
      <c r="BS97" s="89"/>
      <c r="BT97" s="89"/>
      <c r="BU97" s="89"/>
      <c r="BV97" s="89"/>
      <c r="BW97" s="89"/>
      <c r="BX97" s="89"/>
      <c r="BY97" s="89"/>
      <c r="BZ97" s="89"/>
      <c r="CA97" s="89"/>
      <c r="CB97" s="89"/>
      <c r="CC97" s="89"/>
      <c r="CD97" s="89"/>
      <c r="CE97" s="89"/>
      <c r="CF97" s="89"/>
      <c r="CG97" s="89"/>
      <c r="CH97" s="89"/>
      <c r="CI97" s="89"/>
      <c r="CJ97" s="89"/>
      <c r="CK97" s="89"/>
      <c r="CL97" s="89"/>
      <c r="CM97" s="89"/>
      <c r="CN97" s="89"/>
      <c r="CO97" s="89"/>
      <c r="CP97" s="89"/>
      <c r="CQ97" s="89"/>
      <c r="CR97" s="89"/>
      <c r="CS97" s="89"/>
      <c r="CT97" s="89"/>
      <c r="CU97" s="89"/>
      <c r="CV97" s="89"/>
      <c r="CW97" s="89"/>
      <c r="CX97" s="89"/>
      <c r="CY97" s="89"/>
      <c r="CZ97" s="89"/>
      <c r="DA97" s="89"/>
      <c r="DB97" s="89"/>
      <c r="DC97" s="89"/>
      <c r="DD97" s="89"/>
      <c r="DE97" s="89"/>
      <c r="DF97" s="89"/>
      <c r="DG97" s="89"/>
      <c r="DH97" s="89"/>
      <c r="DI97" s="89"/>
      <c r="DJ97" s="89"/>
      <c r="DK97" s="89"/>
      <c r="DL97" s="89"/>
      <c r="DM97" s="89"/>
      <c r="DN97" s="89"/>
      <c r="DO97" s="89"/>
      <c r="DP97" s="89"/>
      <c r="DQ97" s="89"/>
      <c r="DR97" s="89"/>
      <c r="DS97" s="89"/>
      <c r="DT97" s="89"/>
      <c r="DU97" s="89"/>
      <c r="DV97" s="89"/>
      <c r="DW97" s="89"/>
      <c r="DX97" s="89"/>
      <c r="DY97" s="89"/>
      <c r="DZ97" s="89"/>
      <c r="EA97" s="89"/>
      <c r="EB97" s="89"/>
      <c r="EC97" s="89"/>
      <c r="ED97" s="89"/>
      <c r="EE97" s="89"/>
      <c r="EF97" s="89"/>
      <c r="EG97" s="89"/>
      <c r="EH97" s="89"/>
      <c r="EI97" s="89"/>
      <c r="EJ97" s="89"/>
      <c r="EK97" s="89"/>
      <c r="EL97" s="89"/>
      <c r="EM97" s="89"/>
      <c r="EN97" s="89"/>
      <c r="EO97" s="89"/>
      <c r="EP97" s="89"/>
      <c r="EQ97" s="89"/>
      <c r="ER97" s="89"/>
      <c r="ES97" s="89"/>
      <c r="ET97" s="89"/>
      <c r="EU97" s="89"/>
      <c r="EV97" s="89"/>
    </row>
    <row r="98" spans="1:152" x14ac:dyDescent="0.2">
      <c r="A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</row>
    <row r="99" spans="1:152" x14ac:dyDescent="0.2">
      <c r="A99" s="11"/>
      <c r="C99" s="79" t="s">
        <v>59</v>
      </c>
      <c r="D99" s="133">
        <f>IFERROR((D80+D82)/D53,"")</f>
        <v>127.56792</v>
      </c>
      <c r="E99" s="133">
        <f t="shared" ref="E99:BK99" si="35">IFERROR((E80+E82)/E53,"")</f>
        <v>112.29570422535211</v>
      </c>
      <c r="F99" s="133">
        <f t="shared" si="35"/>
        <v>99.662437499999996</v>
      </c>
      <c r="G99" s="133">
        <f t="shared" si="35"/>
        <v>88.099392265193373</v>
      </c>
      <c r="H99" s="133">
        <f t="shared" si="35"/>
        <v>77.785317073170731</v>
      </c>
      <c r="I99" s="133">
        <f t="shared" si="35"/>
        <v>69.030259740259737</v>
      </c>
      <c r="J99" s="133">
        <f t="shared" si="35"/>
        <v>61.095747126436784</v>
      </c>
      <c r="K99" s="133">
        <f t="shared" si="35"/>
        <v>54.054203389830505</v>
      </c>
      <c r="L99" s="133">
        <f t="shared" si="35"/>
        <v>47.74248502994012</v>
      </c>
      <c r="M99" s="133">
        <f t="shared" si="35"/>
        <v>42.297055702917774</v>
      </c>
      <c r="N99" s="133">
        <f t="shared" si="35"/>
        <v>37.431901408450706</v>
      </c>
      <c r="O99" s="133">
        <f t="shared" si="35"/>
        <v>33.08296680497925</v>
      </c>
      <c r="P99" s="133">
        <f t="shared" si="35"/>
        <v>156.33323529411766</v>
      </c>
      <c r="Q99" s="133">
        <f t="shared" si="35"/>
        <v>142.05781737193763</v>
      </c>
      <c r="R99" s="133">
        <f t="shared" si="35"/>
        <v>129.11732793522268</v>
      </c>
      <c r="S99" s="133">
        <f t="shared" si="35"/>
        <v>117.46585635359116</v>
      </c>
      <c r="T99" s="133">
        <f t="shared" si="35"/>
        <v>106.66214046822742</v>
      </c>
      <c r="U99" s="133">
        <f t="shared" si="35"/>
        <v>96.936109422492393</v>
      </c>
      <c r="V99" s="133">
        <f t="shared" si="35"/>
        <v>88.221244813278005</v>
      </c>
      <c r="W99" s="133">
        <f t="shared" si="35"/>
        <v>80.13060301507538</v>
      </c>
      <c r="X99" s="133">
        <f t="shared" si="35"/>
        <v>72.895954285714282</v>
      </c>
      <c r="Y99" s="133">
        <f t="shared" si="35"/>
        <v>66.234641744548284</v>
      </c>
      <c r="Z99" s="133">
        <f t="shared" si="35"/>
        <v>60.230368271954674</v>
      </c>
      <c r="AA99" s="133">
        <f t="shared" si="35"/>
        <v>54.750180257510728</v>
      </c>
      <c r="AB99" s="133">
        <f t="shared" si="35"/>
        <v>87.615329670329672</v>
      </c>
      <c r="AC99" s="133">
        <f t="shared" si="35"/>
        <v>79.509091412742379</v>
      </c>
      <c r="AD99" s="133">
        <f t="shared" si="35"/>
        <v>72.081320944249129</v>
      </c>
      <c r="AE99" s="133">
        <f t="shared" si="35"/>
        <v>65.292952684258424</v>
      </c>
      <c r="AF99" s="133">
        <f t="shared" si="35"/>
        <v>59.10787067545305</v>
      </c>
      <c r="AG99" s="133">
        <f t="shared" si="35"/>
        <v>53.510033557046981</v>
      </c>
      <c r="AH99" s="133">
        <f t="shared" si="35"/>
        <v>48.402667790893759</v>
      </c>
      <c r="AI99" s="133">
        <f t="shared" si="35"/>
        <v>43.754240853658537</v>
      </c>
      <c r="AJ99" s="133">
        <f t="shared" si="35"/>
        <v>39.535512396694216</v>
      </c>
      <c r="AK99" s="133">
        <f t="shared" si="35"/>
        <v>35.717747635639626</v>
      </c>
      <c r="AL99" s="133">
        <f t="shared" si="35"/>
        <v>32.250316853932588</v>
      </c>
      <c r="AM99" s="133">
        <f t="shared" si="35"/>
        <v>29.122140827922077</v>
      </c>
      <c r="AN99" s="133">
        <f t="shared" si="35"/>
        <v>68.574112649465079</v>
      </c>
      <c r="AO99" s="133">
        <f t="shared" si="35"/>
        <v>65.30672160623314</v>
      </c>
      <c r="AP99" s="133">
        <f t="shared" si="35"/>
        <v>62.211969740222663</v>
      </c>
      <c r="AQ99" s="133">
        <f t="shared" si="35"/>
        <v>59.251911364872214</v>
      </c>
      <c r="AR99" s="133">
        <f t="shared" si="35"/>
        <v>56.45816839378238</v>
      </c>
      <c r="AS99" s="133">
        <f t="shared" si="35"/>
        <v>53.782954096742351</v>
      </c>
      <c r="AT99" s="133">
        <f t="shared" si="35"/>
        <v>51.217045828437129</v>
      </c>
      <c r="AU99" s="133">
        <f t="shared" si="35"/>
        <v>48.797252575011193</v>
      </c>
      <c r="AV99" s="133">
        <f t="shared" si="35"/>
        <v>46.466637526652448</v>
      </c>
      <c r="AW99" s="133">
        <f t="shared" si="35"/>
        <v>44.267424334755233</v>
      </c>
      <c r="AX99" s="133">
        <f t="shared" si="35"/>
        <v>42.160675178951443</v>
      </c>
      <c r="AY99" s="133">
        <f t="shared" si="35"/>
        <v>40.15635341809471</v>
      </c>
      <c r="AZ99" s="133">
        <f t="shared" si="35"/>
        <v>45.695753094910593</v>
      </c>
      <c r="BA99" s="133">
        <f t="shared" si="35"/>
        <v>42.590785256410257</v>
      </c>
      <c r="BB99" s="133">
        <f t="shared" si="35"/>
        <v>39.690337514934292</v>
      </c>
      <c r="BC99" s="133">
        <f t="shared" si="35"/>
        <v>36.983927080434178</v>
      </c>
      <c r="BD99" s="133">
        <f t="shared" si="35"/>
        <v>34.44802333117304</v>
      </c>
      <c r="BE99" s="133">
        <f t="shared" si="35"/>
        <v>32.089652257908718</v>
      </c>
      <c r="BF99" s="133">
        <f t="shared" si="35"/>
        <v>29.881549359118505</v>
      </c>
      <c r="BG99" s="133">
        <f t="shared" si="35"/>
        <v>27.820213545483096</v>
      </c>
      <c r="BH99" s="133">
        <f t="shared" si="35"/>
        <v>25.895595829679429</v>
      </c>
      <c r="BI99" s="133">
        <f t="shared" si="35"/>
        <v>24.094877606527653</v>
      </c>
      <c r="BJ99" s="133">
        <f t="shared" si="35"/>
        <v>22.416202766531715</v>
      </c>
      <c r="BK99" s="133">
        <f t="shared" si="35"/>
        <v>20.850972854228779</v>
      </c>
    </row>
    <row r="100" spans="1:152" x14ac:dyDescent="0.2">
      <c r="A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</row>
    <row r="101" spans="1:152" x14ac:dyDescent="0.2">
      <c r="A101" s="11"/>
      <c r="C101" s="79" t="s">
        <v>119</v>
      </c>
      <c r="D101" s="134">
        <f>IFERROR(((D80+D82)-D68)/((D59*(1-HLOOKUP(D1,'5-Year Annual P&amp;L'!$B72:$G76,5,FALSE)))),"")</f>
        <v>7.4078507965829212</v>
      </c>
      <c r="E101" s="134">
        <f>IFERROR(((E80+E82)-E68)/((E59*(1-HLOOKUP(E1,'5-Year Annual P&amp;L'!$B72:$G76,5,FALSE)))),"")</f>
        <v>6.5209954195272193</v>
      </c>
      <c r="F101" s="134">
        <f>IFERROR(((F80+F82)-F68)/((F59*(1-HLOOKUP(F1,'5-Year Annual P&amp;L'!$B72:$G76,5,FALSE)))),"")</f>
        <v>5.7873834348304074</v>
      </c>
      <c r="G101" s="134">
        <f>IFERROR(((G80+G82)-G68)/((G59*(1-HLOOKUP(G1,'5-Year Annual P&amp;L'!$B72:$G76,5,FALSE)))),"")</f>
        <v>5.1159190584136205</v>
      </c>
      <c r="H101" s="134">
        <f>IFERROR(((H80+H82)-H68)/((H59*(1-HLOOKUP(H1,'5-Year Annual P&amp;L'!$B72:$G76,5,FALSE)))),"")</f>
        <v>4.5169821930383671</v>
      </c>
      <c r="I101" s="134">
        <f>IFERROR(((I80+I82)-I68)/((I59*(1-HLOOKUP(I1,'5-Year Annual P&amp;L'!$B72:$G76,5,FALSE)))),"")</f>
        <v>4.0085772708782041</v>
      </c>
      <c r="J101" s="134">
        <f>IFERROR(((J80+J82)-J68)/((J59*(1-HLOOKUP(J1,'5-Year Annual P&amp;L'!$B72:$G76,5,FALSE)))),"")</f>
        <v>3.5478212627312842</v>
      </c>
      <c r="K101" s="134">
        <f>IFERROR(((K80+K82)-K68)/((K59*(1-HLOOKUP(K1,'5-Year Annual P&amp;L'!$B72:$G76,5,FALSE)))),"")</f>
        <v>3.1389198290605598</v>
      </c>
      <c r="L101" s="134">
        <f>IFERROR(((L80+L82)-L68)/((L59*(1-HLOOKUP(L1,'5-Year Annual P&amp;L'!$B72:$G76,5,FALSE)))),"")</f>
        <v>2.7723992502181591</v>
      </c>
      <c r="M101" s="134">
        <f>IFERROR(((M80+M82)-M68)/((M59*(1-HLOOKUP(M1,'5-Year Annual P&amp;L'!$B72:$G76,5,FALSE)))),"")</f>
        <v>2.4561839511216581</v>
      </c>
      <c r="N101" s="134">
        <f>IFERROR(((N80+N82)-N68)/((N59*(1-HLOOKUP(N1,'5-Year Annual P&amp;L'!$B72:$G76,5,FALSE)))),"")</f>
        <v>2.1736651398424063</v>
      </c>
      <c r="O101" s="134">
        <f>IFERROR(((O80+O82)-O68)/((O59*(1-HLOOKUP(O1,'5-Year Annual P&amp;L'!$B72:$G76,5,FALSE)))),"")</f>
        <v>1.9211231318939113</v>
      </c>
      <c r="P101" s="134">
        <f>IFERROR(((P80+P82)-P68)/((P59*(1-HLOOKUP(P1,'5-Year Annual P&amp;L'!$B72:$G76,5,FALSE)))),"")</f>
        <v>11.511768611031753</v>
      </c>
      <c r="Q101" s="134">
        <f>IFERROR(((Q80+Q82)-Q68)/((Q59*(1-HLOOKUP(Q1,'5-Year Annual P&amp;L'!$B72:$G76,5,FALSE)))),"")</f>
        <v>10.46058261314244</v>
      </c>
      <c r="R101" s="134">
        <f>IFERROR(((R80+R82)-R68)/((R59*(1-HLOOKUP(R1,'5-Year Annual P&amp;L'!$B72:$G76,5,FALSE)))),"")</f>
        <v>9.5076955329978858</v>
      </c>
      <c r="S101" s="134">
        <f>IFERROR(((S80+S82)-S68)/((S59*(1-HLOOKUP(S1,'5-Year Annual P&amp;L'!$B72:$G76,5,FALSE)))),"")</f>
        <v>8.6497266911619803</v>
      </c>
      <c r="T101" s="134">
        <f>IFERROR(((T80+T82)-T68)/((T59*(1-HLOOKUP(T1,'5-Year Annual P&amp;L'!$B72:$G76,5,FALSE)))),"")</f>
        <v>7.8541832663895574</v>
      </c>
      <c r="U101" s="134">
        <f>IFERROR(((U80+U82)-U68)/((U59*(1-HLOOKUP(U1,'5-Year Annual P&amp;L'!$B72:$G76,5,FALSE)))),"")</f>
        <v>7.1379963424026682</v>
      </c>
      <c r="V101" s="134">
        <f>IFERROR(((V80+V82)-V68)/((V59*(1-HLOOKUP(V1,'5-Year Annual P&amp;L'!$B72:$G76,5,FALSE)))),"")</f>
        <v>6.496267763901737</v>
      </c>
      <c r="W101" s="134">
        <f>IFERROR(((W80+W82)-W68)/((W59*(1-HLOOKUP(W1,'5-Year Annual P&amp;L'!$B72:$G76,5,FALSE)))),"")</f>
        <v>5.9005045141971806</v>
      </c>
      <c r="X101" s="134">
        <f>IFERROR(((X80+X82)-X68)/((X59*(1-HLOOKUP(X1,'5-Year Annual P&amp;L'!$B72:$G76,5,FALSE)))),"")</f>
        <v>5.3677732494868069</v>
      </c>
      <c r="Y101" s="134">
        <f>IFERROR(((Y80+Y82)-Y68)/((Y59*(1-HLOOKUP(Y1,'5-Year Annual P&amp;L'!$B72:$G76,5,FALSE)))),"")</f>
        <v>4.8772602214963197</v>
      </c>
      <c r="Z101" s="134">
        <f>IFERROR(((Z80+Z82)-Z68)/((Z59*(1-HLOOKUP(Z1,'5-Year Annual P&amp;L'!$B72:$G76,5,FALSE)))),"")</f>
        <v>4.4351289832870213</v>
      </c>
      <c r="AA101" s="134">
        <f>IFERROR(((AA80+AA82)-AA68)/((AA59*(1-HLOOKUP(AA1,'5-Year Annual P&amp;L'!$B72:$G76,5,FALSE)))),"")</f>
        <v>4.031589350472923</v>
      </c>
      <c r="AB101" s="134">
        <f>IFERROR(((AB80+AB82)-AB68)/((AB59*(1-HLOOKUP(AB1,'5-Year Annual P&amp;L'!$B72:$G76,5,FALSE)))),"")</f>
        <v>5.6061707336092264</v>
      </c>
      <c r="AC101" s="134">
        <f>IFERROR(((AC80+AC82)-AC68)/((AC59*(1-HLOOKUP(AC1,'5-Year Annual P&amp;L'!$B72:$G76,5,FALSE)))),"")</f>
        <v>5.0637073842180289</v>
      </c>
      <c r="AD101" s="134">
        <f>IFERROR(((AD80+AD82)-AD68)/((AD59*(1-HLOOKUP(AD1,'5-Year Annual P&amp;L'!$B72:$G76,5,FALSE)))),"")</f>
        <v>4.5714389964078697</v>
      </c>
      <c r="AE101" s="134">
        <f>IFERROR(((AE80+AE82)-AE68)/((AE59*(1-HLOOKUP(AE1,'5-Year Annual P&amp;L'!$B72:$G76,5,FALSE)))),"")</f>
        <v>4.1267159335155981</v>
      </c>
      <c r="AF101" s="134">
        <f>IFERROR(((AF80+AF82)-AF68)/((AF59*(1-HLOOKUP(AF1,'5-Year Annual P&amp;L'!$B72:$G76,5,FALSE)))),"")</f>
        <v>3.723230323786122</v>
      </c>
      <c r="AG101" s="134">
        <f>IFERROR(((AG80+AG82)-AG68)/((AG59*(1-HLOOKUP(AG1,'5-Year Annual P&amp;L'!$B72:$G76,5,FALSE)))),"")</f>
        <v>3.3605657220541572</v>
      </c>
      <c r="AH101" s="134">
        <f>IFERROR(((AH80+AH82)-AH68)/((AH59*(1-HLOOKUP(AH1,'5-Year Annual P&amp;L'!$B72:$G76,5,FALSE)))),"")</f>
        <v>3.0317183478529186</v>
      </c>
      <c r="AI101" s="134">
        <f>IFERROR(((AI80+AI82)-AI68)/((AI59*(1-HLOOKUP(AI1,'5-Year Annual P&amp;L'!$B72:$G76,5,FALSE)))),"")</f>
        <v>2.734066712004334</v>
      </c>
      <c r="AJ101" s="134">
        <f>IFERROR(((AJ80+AJ82)-AJ68)/((AJ59*(1-HLOOKUP(AJ1,'5-Year Annual P&amp;L'!$B72:$G76,5,FALSE)))),"")</f>
        <v>2.4657108451421808</v>
      </c>
      <c r="AK101" s="134">
        <f>IFERROR(((AK80+AK82)-AK68)/((AK59*(1-HLOOKUP(AK1,'5-Year Annual P&amp;L'!$B72:$G76,5,FALSE)))),"")</f>
        <v>2.2234131615542565</v>
      </c>
      <c r="AL101" s="134">
        <f>IFERROR(((AL80+AL82)-AL68)/((AL59*(1-HLOOKUP(AL1,'5-Year Annual P&amp;L'!$B72:$G76,5,FALSE)))),"")</f>
        <v>2.0045121995019639</v>
      </c>
      <c r="AM101" s="134">
        <f>IFERROR(((AM80+AM82)-AM68)/((AM59*(1-HLOOKUP(AM1,'5-Year Annual P&amp;L'!$B72:$G76,5,FALSE)))),"")</f>
        <v>1.8073785281243258</v>
      </c>
      <c r="AN101" s="134">
        <f>IFERROR(((AN80+AN82)-AN68)/((AN59*(1-HLOOKUP(AN1,'5-Year Annual P&amp;L'!$B72:$G76,5,FALSE)))),"")</f>
        <v>4.6751074408810211</v>
      </c>
      <c r="AO101" s="134">
        <f>IFERROR(((AO80+AO82)-AO68)/((AO59*(1-HLOOKUP(AO1,'5-Year Annual P&amp;L'!$B72:$G76,5,FALSE)))),"")</f>
        <v>4.4562588132805203</v>
      </c>
      <c r="AP101" s="134">
        <f>IFERROR(((AP80+AP82)-AP68)/((AP59*(1-HLOOKUP(AP1,'5-Year Annual P&amp;L'!$B72:$G76,5,FALSE)))),"")</f>
        <v>4.2511431585512556</v>
      </c>
      <c r="AQ101" s="134">
        <f>IFERROR(((AQ80+AQ82)-AQ68)/((AQ59*(1-HLOOKUP(AQ1,'5-Year Annual P&amp;L'!$B72:$G76,5,FALSE)))),"")</f>
        <v>4.0525328175249147</v>
      </c>
      <c r="AR101" s="134">
        <f>IFERROR(((AR80+AR82)-AR68)/((AR59*(1-HLOOKUP(AR1,'5-Year Annual P&amp;L'!$B72:$G76,5,FALSE)))),"")</f>
        <v>3.8661553617542155</v>
      </c>
      <c r="AS101" s="134">
        <f>IFERROR(((AS80+AS82)-AS68)/((AS59*(1-HLOOKUP(AS1,'5-Year Annual P&amp;L'!$B72:$G76,5,FALSE)))),"")</f>
        <v>3.6863120530238325</v>
      </c>
      <c r="AT101" s="134">
        <f>IFERROR(((AT80+AT82)-AT68)/((AT59*(1-HLOOKUP(AT1,'5-Year Annual P&amp;L'!$B72:$G76,5,FALSE)))),"")</f>
        <v>3.5139170731451856</v>
      </c>
      <c r="AU101" s="134">
        <f>IFERROR(((AU80+AU82)-AU68)/((AU59*(1-HLOOKUP(AU1,'5-Year Annual P&amp;L'!$B72:$G76,5,FALSE)))),"")</f>
        <v>3.3520427926672007</v>
      </c>
      <c r="AV101" s="134">
        <f>IFERROR(((AV80+AV82)-AV68)/((AV59*(1-HLOOKUP(AV1,'5-Year Annual P&amp;L'!$B72:$G76,5,FALSE)))),"")</f>
        <v>3.1949697880547157</v>
      </c>
      <c r="AW101" s="134">
        <f>IFERROR(((AW80+AW82)-AW68)/((AW59*(1-HLOOKUP(AW1,'5-Year Annual P&amp;L'!$B72:$G76,5,FALSE)))),"")</f>
        <v>3.0473012963246862</v>
      </c>
      <c r="AX101" s="134">
        <f>IFERROR(((AX80+AX82)-AX68)/((AX59*(1-HLOOKUP(AX1,'5-Year Annual P&amp;L'!$B72:$G76,5,FALSE)))),"")</f>
        <v>2.9048653745996567</v>
      </c>
      <c r="AY101" s="134">
        <f>IFERROR(((AY80+AY82)-AY68)/((AY59*(1-HLOOKUP(AY1,'5-Year Annual P&amp;L'!$B72:$G76,5,FALSE)))),"")</f>
        <v>2.7693348298494604</v>
      </c>
      <c r="AZ101" s="134">
        <f>IFERROR(((AZ80+AZ82)-AZ68)/((AZ59*(1-HLOOKUP(AZ1,'5-Year Annual P&amp;L'!$B72:$G76,5,FALSE)))),"")</f>
        <v>3.2475979939249737</v>
      </c>
      <c r="BA101" s="134">
        <f>IFERROR(((BA80+BA82)-BA68)/((BA59*(1-HLOOKUP(BA1,'5-Year Annual P&amp;L'!$B72:$G76,5,FALSE)))),"")</f>
        <v>3.0354679169065961</v>
      </c>
      <c r="BB101" s="134">
        <f>IFERROR(((BB80+BB82)-BB68)/((BB59*(1-HLOOKUP(BB1,'5-Year Annual P&amp;L'!$B72:$G76,5,FALSE)))),"")</f>
        <v>2.8363970925265409</v>
      </c>
      <c r="BC101" s="134">
        <f>IFERROR(((BC80+BC82)-BC68)/((BC59*(1-HLOOKUP(BC1,'5-Year Annual P&amp;L'!$B72:$G76,5,FALSE)))),"")</f>
        <v>2.6505839227480799</v>
      </c>
      <c r="BD101" s="134">
        <f>IFERROR(((BD80+BD82)-BD68)/((BD59*(1-HLOOKUP(BD1,'5-Year Annual P&amp;L'!$B72:$G76,5,FALSE)))),"")</f>
        <v>2.4758929498960578</v>
      </c>
      <c r="BE101" s="134">
        <f>IFERROR(((BE80+BE82)-BE68)/((BE59*(1-HLOOKUP(BE1,'5-Year Annual P&amp;L'!$B72:$G76,5,FALSE)))),"")</f>
        <v>2.3139044207273978</v>
      </c>
      <c r="BF101" s="134">
        <f>IFERROR(((BF80+BF82)-BF68)/((BF59*(1-HLOOKUP(BF1,'5-Year Annual P&amp;L'!$B72:$G76,5,FALSE)))),"")</f>
        <v>2.1611704326104109</v>
      </c>
      <c r="BG101" s="134">
        <f>IFERROR(((BG80+BG82)-BG68)/((BG59*(1-HLOOKUP(BG1,'5-Year Annual P&amp;L'!$B72:$G76,5,FALSE)))),"")</f>
        <v>2.0190501956867366</v>
      </c>
      <c r="BH101" s="134">
        <f>IFERROR(((BH80+BH82)-BH68)/((BH59*(1-HLOOKUP(BH1,'5-Year Annual P&amp;L'!$B72:$G76,5,FALSE)))),"")</f>
        <v>1.8857685393978123</v>
      </c>
      <c r="BI101" s="134">
        <f>IFERROR(((BI80+BI82)-BI68)/((BI59*(1-HLOOKUP(BI1,'5-Year Annual P&amp;L'!$B72:$G76,5,FALSE)))),"")</f>
        <v>1.7608563322692488</v>
      </c>
      <c r="BJ101" s="134">
        <f>IFERROR(((BJ80+BJ82)-BJ68)/((BJ59*(1-HLOOKUP(BJ1,'5-Year Annual P&amp;L'!$B72:$G76,5,FALSE)))),"")</f>
        <v>1.6442983450756321</v>
      </c>
      <c r="BK101" s="134">
        <f>IFERROR(((BK80+BK82)-BK68)/((BK59*(1-HLOOKUP(BK1,'5-Year Annual P&amp;L'!$B72:$G76,5,FALSE)))),"")</f>
        <v>1.5355027323437878</v>
      </c>
    </row>
    <row r="102" spans="1:152" x14ac:dyDescent="0.2">
      <c r="A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</row>
    <row r="103" spans="1:152" x14ac:dyDescent="0.2">
      <c r="A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</row>
    <row r="104" spans="1:152" x14ac:dyDescent="0.2">
      <c r="A104" s="11"/>
      <c r="C104" s="11"/>
      <c r="D104" s="135"/>
      <c r="E104" s="86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</row>
    <row r="105" spans="1:152" x14ac:dyDescent="0.2">
      <c r="A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</row>
    <row r="106" spans="1:152" x14ac:dyDescent="0.2">
      <c r="A106" s="11"/>
      <c r="C106" s="11"/>
      <c r="D106" s="11" t="s">
        <v>51</v>
      </c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</row>
    <row r="107" spans="1:152" x14ac:dyDescent="0.2">
      <c r="A107" s="11"/>
      <c r="C107" s="11"/>
      <c r="D107" s="136" t="s">
        <v>52</v>
      </c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</row>
    <row r="108" spans="1:152" x14ac:dyDescent="0.2">
      <c r="A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</row>
    <row r="109" spans="1:152" x14ac:dyDescent="0.2">
      <c r="A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</row>
    <row r="110" spans="1:152" x14ac:dyDescent="0.2">
      <c r="A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</row>
    <row r="111" spans="1:152" x14ac:dyDescent="0.2">
      <c r="A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</row>
    <row r="112" spans="1:152" x14ac:dyDescent="0.2">
      <c r="A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</row>
    <row r="113" spans="1:63" x14ac:dyDescent="0.2">
      <c r="A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</row>
    <row r="114" spans="1:63" x14ac:dyDescent="0.2">
      <c r="A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</row>
    <row r="115" spans="1:63" x14ac:dyDescent="0.2">
      <c r="A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</row>
    <row r="116" spans="1:63" x14ac:dyDescent="0.2">
      <c r="A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</row>
    <row r="117" spans="1:63" x14ac:dyDescent="0.2">
      <c r="A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</row>
    <row r="118" spans="1:63" x14ac:dyDescent="0.2">
      <c r="A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</row>
    <row r="119" spans="1:63" x14ac:dyDescent="0.2">
      <c r="A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</row>
    <row r="120" spans="1:63" x14ac:dyDescent="0.2">
      <c r="A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</row>
    <row r="121" spans="1:63" x14ac:dyDescent="0.2">
      <c r="A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</row>
    <row r="122" spans="1:63" x14ac:dyDescent="0.2">
      <c r="A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</row>
    <row r="123" spans="1:63" x14ac:dyDescent="0.2">
      <c r="A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</row>
    <row r="124" spans="1:63" x14ac:dyDescent="0.2">
      <c r="A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</row>
    <row r="125" spans="1:63" x14ac:dyDescent="0.2">
      <c r="A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</row>
    <row r="126" spans="1:63" x14ac:dyDescent="0.2">
      <c r="A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</row>
    <row r="127" spans="1:63" x14ac:dyDescent="0.2">
      <c r="A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</row>
    <row r="128" spans="1:63" x14ac:dyDescent="0.2">
      <c r="A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</row>
    <row r="129" spans="1:63" x14ac:dyDescent="0.2">
      <c r="A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</row>
    <row r="130" spans="1:63" x14ac:dyDescent="0.2">
      <c r="A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</row>
    <row r="131" spans="1:63" x14ac:dyDescent="0.2">
      <c r="A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</row>
    <row r="132" spans="1:63" x14ac:dyDescent="0.2">
      <c r="A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</row>
    <row r="133" spans="1:63" x14ac:dyDescent="0.2">
      <c r="A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</row>
    <row r="134" spans="1:63" x14ac:dyDescent="0.2">
      <c r="A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</row>
    <row r="135" spans="1:63" x14ac:dyDescent="0.2">
      <c r="A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</row>
    <row r="136" spans="1:63" x14ac:dyDescent="0.2">
      <c r="A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</row>
    <row r="137" spans="1:63" x14ac:dyDescent="0.2">
      <c r="A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</row>
    <row r="138" spans="1:63" x14ac:dyDescent="0.2">
      <c r="A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</row>
    <row r="139" spans="1:63" x14ac:dyDescent="0.2">
      <c r="A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</row>
    <row r="140" spans="1:63" x14ac:dyDescent="0.2">
      <c r="A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</row>
    <row r="141" spans="1:63" x14ac:dyDescent="0.2">
      <c r="A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</row>
    <row r="142" spans="1:63" x14ac:dyDescent="0.2">
      <c r="A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</row>
    <row r="143" spans="1:63" x14ac:dyDescent="0.2">
      <c r="A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</row>
    <row r="144" spans="1:63" x14ac:dyDescent="0.2">
      <c r="A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</row>
    <row r="145" spans="1:63" x14ac:dyDescent="0.2">
      <c r="A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</row>
    <row r="146" spans="1:63" x14ac:dyDescent="0.2">
      <c r="A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</row>
    <row r="147" spans="1:63" x14ac:dyDescent="0.2">
      <c r="A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</row>
    <row r="148" spans="1:63" x14ac:dyDescent="0.2">
      <c r="A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</row>
    <row r="149" spans="1:63" x14ac:dyDescent="0.2">
      <c r="A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</row>
    <row r="150" spans="1:63" x14ac:dyDescent="0.2">
      <c r="A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</row>
    <row r="151" spans="1:63" x14ac:dyDescent="0.2">
      <c r="A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</row>
    <row r="152" spans="1:63" x14ac:dyDescent="0.2">
      <c r="A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</row>
    <row r="153" spans="1:63" x14ac:dyDescent="0.2">
      <c r="A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</row>
    <row r="154" spans="1:63" x14ac:dyDescent="0.2">
      <c r="A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</row>
    <row r="155" spans="1:63" x14ac:dyDescent="0.2">
      <c r="A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</row>
    <row r="156" spans="1:63" x14ac:dyDescent="0.2">
      <c r="A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</row>
    <row r="157" spans="1:63" x14ac:dyDescent="0.2">
      <c r="A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</row>
    <row r="158" spans="1:63" x14ac:dyDescent="0.2">
      <c r="A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</row>
    <row r="159" spans="1:63" x14ac:dyDescent="0.2">
      <c r="A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</row>
    <row r="160" spans="1:63" x14ac:dyDescent="0.2">
      <c r="A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</row>
    <row r="161" spans="1:63" x14ac:dyDescent="0.2">
      <c r="A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</row>
    <row r="162" spans="1:63" x14ac:dyDescent="0.2">
      <c r="A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</row>
    <row r="163" spans="1:63" x14ac:dyDescent="0.2">
      <c r="A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</row>
    <row r="164" spans="1:63" x14ac:dyDescent="0.2">
      <c r="A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</row>
    <row r="165" spans="1:63" x14ac:dyDescent="0.2">
      <c r="A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</row>
    <row r="166" spans="1:63" x14ac:dyDescent="0.2">
      <c r="A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</row>
    <row r="167" spans="1:63" x14ac:dyDescent="0.2">
      <c r="A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</row>
    <row r="168" spans="1:63" x14ac:dyDescent="0.2">
      <c r="A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</row>
    <row r="169" spans="1:63" x14ac:dyDescent="0.2">
      <c r="A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</row>
    <row r="170" spans="1:63" x14ac:dyDescent="0.2">
      <c r="A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</row>
    <row r="171" spans="1:63" x14ac:dyDescent="0.2">
      <c r="A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</row>
    <row r="172" spans="1:63" x14ac:dyDescent="0.2">
      <c r="A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</row>
    <row r="173" spans="1:63" x14ac:dyDescent="0.2">
      <c r="A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</row>
    <row r="174" spans="1:63" x14ac:dyDescent="0.2">
      <c r="A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</row>
    <row r="175" spans="1:63" x14ac:dyDescent="0.2">
      <c r="A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</row>
    <row r="176" spans="1:63" x14ac:dyDescent="0.2">
      <c r="A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</row>
    <row r="177" spans="1:63" x14ac:dyDescent="0.2">
      <c r="A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</row>
    <row r="178" spans="1:63" x14ac:dyDescent="0.2">
      <c r="A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</row>
    <row r="179" spans="1:63" x14ac:dyDescent="0.2">
      <c r="A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</row>
    <row r="180" spans="1:63" x14ac:dyDescent="0.2">
      <c r="A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</row>
    <row r="181" spans="1:63" x14ac:dyDescent="0.2">
      <c r="A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</row>
    <row r="182" spans="1:63" x14ac:dyDescent="0.2">
      <c r="A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</row>
    <row r="183" spans="1:63" x14ac:dyDescent="0.2">
      <c r="A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</row>
    <row r="184" spans="1:63" x14ac:dyDescent="0.2">
      <c r="A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</row>
    <row r="185" spans="1:63" x14ac:dyDescent="0.2">
      <c r="A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</row>
    <row r="186" spans="1:63" x14ac:dyDescent="0.2">
      <c r="A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</row>
    <row r="187" spans="1:63" x14ac:dyDescent="0.2">
      <c r="A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</row>
    <row r="188" spans="1:63" x14ac:dyDescent="0.2">
      <c r="A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</row>
    <row r="189" spans="1:63" x14ac:dyDescent="0.2">
      <c r="A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</row>
    <row r="190" spans="1:63" x14ac:dyDescent="0.2">
      <c r="A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</row>
    <row r="191" spans="1:63" x14ac:dyDescent="0.2">
      <c r="A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</row>
    <row r="192" spans="1:63" x14ac:dyDescent="0.2">
      <c r="A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</row>
    <row r="193" spans="1:63" x14ac:dyDescent="0.2">
      <c r="A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</row>
    <row r="194" spans="1:63" x14ac:dyDescent="0.2">
      <c r="A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</row>
    <row r="195" spans="1:63" x14ac:dyDescent="0.2">
      <c r="A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</row>
    <row r="196" spans="1:63" x14ac:dyDescent="0.2">
      <c r="A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</row>
    <row r="197" spans="1:63" x14ac:dyDescent="0.2">
      <c r="A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</row>
    <row r="198" spans="1:63" x14ac:dyDescent="0.2">
      <c r="A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</row>
    <row r="199" spans="1:63" x14ac:dyDescent="0.2">
      <c r="A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</row>
    <row r="200" spans="1:63" x14ac:dyDescent="0.2">
      <c r="A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</row>
    <row r="201" spans="1:63" x14ac:dyDescent="0.2">
      <c r="A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</row>
    <row r="202" spans="1:63" x14ac:dyDescent="0.2">
      <c r="A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</row>
    <row r="203" spans="1:63" x14ac:dyDescent="0.2">
      <c r="A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</row>
    <row r="204" spans="1:63" x14ac:dyDescent="0.2">
      <c r="A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</row>
    <row r="205" spans="1:63" x14ac:dyDescent="0.2">
      <c r="A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</row>
    <row r="206" spans="1:63" x14ac:dyDescent="0.2">
      <c r="A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</row>
    <row r="207" spans="1:63" x14ac:dyDescent="0.2">
      <c r="A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</row>
    <row r="208" spans="1:63" x14ac:dyDescent="0.2">
      <c r="A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</row>
    <row r="209" spans="1:63" x14ac:dyDescent="0.2">
      <c r="A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</row>
    <row r="210" spans="1:63" x14ac:dyDescent="0.2">
      <c r="A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</row>
    <row r="211" spans="1:63" x14ac:dyDescent="0.2">
      <c r="A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</row>
    <row r="212" spans="1:63" x14ac:dyDescent="0.2">
      <c r="A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</row>
    <row r="213" spans="1:63" x14ac:dyDescent="0.2">
      <c r="A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</row>
    <row r="214" spans="1:63" x14ac:dyDescent="0.2">
      <c r="A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</row>
    <row r="215" spans="1:63" x14ac:dyDescent="0.2">
      <c r="A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</row>
    <row r="216" spans="1:63" x14ac:dyDescent="0.2">
      <c r="A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</row>
    <row r="217" spans="1:63" x14ac:dyDescent="0.2">
      <c r="A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</row>
    <row r="218" spans="1:63" x14ac:dyDescent="0.2">
      <c r="A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</row>
    <row r="219" spans="1:63" x14ac:dyDescent="0.2">
      <c r="A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</row>
    <row r="220" spans="1:63" x14ac:dyDescent="0.2">
      <c r="A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</row>
    <row r="221" spans="1:63" x14ac:dyDescent="0.2">
      <c r="A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</row>
    <row r="222" spans="1:63" x14ac:dyDescent="0.2">
      <c r="A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</row>
    <row r="223" spans="1:63" x14ac:dyDescent="0.2">
      <c r="A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</row>
    <row r="224" spans="1:63" x14ac:dyDescent="0.2">
      <c r="A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</row>
    <row r="225" spans="1:63" x14ac:dyDescent="0.2">
      <c r="A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</row>
    <row r="226" spans="1:63" x14ac:dyDescent="0.2">
      <c r="A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</row>
    <row r="227" spans="1:63" x14ac:dyDescent="0.2">
      <c r="A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</row>
    <row r="228" spans="1:63" x14ac:dyDescent="0.2">
      <c r="A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</row>
    <row r="229" spans="1:63" x14ac:dyDescent="0.2">
      <c r="A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</row>
    <row r="230" spans="1:63" x14ac:dyDescent="0.2">
      <c r="A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</row>
    <row r="231" spans="1:63" x14ac:dyDescent="0.2">
      <c r="A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</row>
    <row r="232" spans="1:63" x14ac:dyDescent="0.2">
      <c r="A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</row>
    <row r="233" spans="1:63" x14ac:dyDescent="0.2">
      <c r="A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</row>
    <row r="234" spans="1:63" x14ac:dyDescent="0.2">
      <c r="A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</row>
    <row r="235" spans="1:63" x14ac:dyDescent="0.2">
      <c r="A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</row>
    <row r="236" spans="1:63" x14ac:dyDescent="0.2">
      <c r="A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</row>
    <row r="237" spans="1:63" x14ac:dyDescent="0.2">
      <c r="A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</row>
    <row r="238" spans="1:63" x14ac:dyDescent="0.2">
      <c r="A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</row>
    <row r="239" spans="1:63" x14ac:dyDescent="0.2">
      <c r="A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</row>
    <row r="240" spans="1:63" x14ac:dyDescent="0.2">
      <c r="A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</row>
    <row r="241" spans="1:63" x14ac:dyDescent="0.2">
      <c r="A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</row>
    <row r="242" spans="1:63" x14ac:dyDescent="0.2">
      <c r="A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</row>
    <row r="243" spans="1:63" x14ac:dyDescent="0.2">
      <c r="A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</row>
    <row r="244" spans="1:63" x14ac:dyDescent="0.2">
      <c r="A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</row>
    <row r="245" spans="1:63" x14ac:dyDescent="0.2">
      <c r="A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</row>
    <row r="246" spans="1:63" x14ac:dyDescent="0.2">
      <c r="A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</row>
    <row r="247" spans="1:63" x14ac:dyDescent="0.2">
      <c r="A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</row>
    <row r="248" spans="1:63" x14ac:dyDescent="0.2">
      <c r="A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</row>
    <row r="249" spans="1:63" x14ac:dyDescent="0.2">
      <c r="A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</row>
    <row r="250" spans="1:63" x14ac:dyDescent="0.2">
      <c r="A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</row>
    <row r="251" spans="1:63" x14ac:dyDescent="0.2">
      <c r="A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</row>
    <row r="252" spans="1:63" x14ac:dyDescent="0.2">
      <c r="A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</row>
    <row r="253" spans="1:63" x14ac:dyDescent="0.2">
      <c r="A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</row>
    <row r="254" spans="1:63" x14ac:dyDescent="0.2">
      <c r="A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</row>
    <row r="255" spans="1:63" x14ac:dyDescent="0.2">
      <c r="A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</row>
    <row r="256" spans="1:63" x14ac:dyDescent="0.2">
      <c r="A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</row>
    <row r="257" spans="1:63" x14ac:dyDescent="0.2">
      <c r="A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</row>
    <row r="258" spans="1:63" x14ac:dyDescent="0.2">
      <c r="A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</row>
    <row r="259" spans="1:63" x14ac:dyDescent="0.2">
      <c r="A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</row>
    <row r="260" spans="1:63" x14ac:dyDescent="0.2">
      <c r="A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</row>
    <row r="261" spans="1:63" x14ac:dyDescent="0.2">
      <c r="A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</row>
    <row r="262" spans="1:63" x14ac:dyDescent="0.2">
      <c r="A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</row>
    <row r="263" spans="1:63" x14ac:dyDescent="0.2">
      <c r="A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</row>
    <row r="264" spans="1:63" x14ac:dyDescent="0.2">
      <c r="A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</row>
    <row r="265" spans="1:63" x14ac:dyDescent="0.2">
      <c r="A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</row>
    <row r="266" spans="1:63" x14ac:dyDescent="0.2">
      <c r="A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</row>
    <row r="267" spans="1:63" x14ac:dyDescent="0.2">
      <c r="A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</row>
    <row r="268" spans="1:63" x14ac:dyDescent="0.2">
      <c r="A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</row>
    <row r="269" spans="1:63" x14ac:dyDescent="0.2"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</row>
  </sheetData>
  <mergeCells count="1">
    <mergeCell ref="A1:A2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2060"/>
  </sheetPr>
  <dimension ref="A1:E10"/>
  <sheetViews>
    <sheetView workbookViewId="0">
      <selection activeCell="C6" sqref="C6"/>
    </sheetView>
  </sheetViews>
  <sheetFormatPr baseColWidth="10" defaultColWidth="9.1640625" defaultRowHeight="15" x14ac:dyDescent="0.2"/>
  <cols>
    <col min="1" max="1" width="9.1640625" style="41"/>
    <col min="2" max="2" width="51.33203125" style="41" bestFit="1" customWidth="1"/>
    <col min="3" max="7" width="20.6640625" style="41" customWidth="1"/>
    <col min="8" max="16384" width="9.1640625" style="41"/>
  </cols>
  <sheetData>
    <row r="1" spans="1:5" x14ac:dyDescent="0.2">
      <c r="A1" s="191" t="s">
        <v>90</v>
      </c>
    </row>
    <row r="5" spans="1:5" x14ac:dyDescent="0.2">
      <c r="B5" s="41" t="s">
        <v>108</v>
      </c>
      <c r="C5" s="41" t="s">
        <v>87</v>
      </c>
      <c r="D5" s="41" t="s">
        <v>88</v>
      </c>
      <c r="E5" s="41" t="s">
        <v>89</v>
      </c>
    </row>
    <row r="6" spans="1:5" x14ac:dyDescent="0.2">
      <c r="B6" s="192" t="s">
        <v>82</v>
      </c>
      <c r="C6" s="193">
        <f>'5-Year Annual P&amp;L'!C70</f>
        <v>726800</v>
      </c>
      <c r="D6" s="194">
        <v>4</v>
      </c>
      <c r="E6" s="195">
        <f>D6*C6</f>
        <v>2907200</v>
      </c>
    </row>
    <row r="7" spans="1:5" x14ac:dyDescent="0.2">
      <c r="B7" s="192" t="s">
        <v>83</v>
      </c>
      <c r="C7" s="193">
        <f>'5-Year Annual P&amp;L'!D70</f>
        <v>2560000</v>
      </c>
      <c r="D7" s="194">
        <v>4</v>
      </c>
      <c r="E7" s="195">
        <f>D7*C7</f>
        <v>10240000</v>
      </c>
    </row>
    <row r="8" spans="1:5" x14ac:dyDescent="0.2">
      <c r="B8" s="192" t="s">
        <v>84</v>
      </c>
      <c r="C8" s="193">
        <f>'5-Year Annual P&amp;L'!E70</f>
        <v>10843840</v>
      </c>
      <c r="D8" s="194">
        <v>4</v>
      </c>
      <c r="E8" s="195">
        <f>D8*C8</f>
        <v>43375360</v>
      </c>
    </row>
    <row r="9" spans="1:5" x14ac:dyDescent="0.2">
      <c r="B9" s="192" t="s">
        <v>85</v>
      </c>
      <c r="C9" s="193">
        <f>'5-Year Annual P&amp;L'!F70</f>
        <v>28225390</v>
      </c>
      <c r="D9" s="194">
        <v>4</v>
      </c>
      <c r="E9" s="195">
        <f>D9*C9</f>
        <v>112901560</v>
      </c>
    </row>
    <row r="10" spans="1:5" x14ac:dyDescent="0.2">
      <c r="B10" s="192" t="s">
        <v>86</v>
      </c>
      <c r="C10" s="193">
        <f>'5-Year Annual P&amp;L'!G70</f>
        <v>61693530</v>
      </c>
      <c r="D10" s="194">
        <v>4</v>
      </c>
      <c r="E10" s="195">
        <f>D10*C10</f>
        <v>246774120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rgb="FFFFC000"/>
  </sheetPr>
  <dimension ref="A1:AX1467"/>
  <sheetViews>
    <sheetView showGridLines="0" workbookViewId="0">
      <pane ySplit="10" topLeftCell="A11" activePane="bottomLeft" state="frozen"/>
      <selection pane="bottomLeft" activeCell="F24" sqref="F24"/>
    </sheetView>
  </sheetViews>
  <sheetFormatPr baseColWidth="10" defaultColWidth="9.1640625" defaultRowHeight="15" x14ac:dyDescent="0.2"/>
  <cols>
    <col min="1" max="1" width="25.6640625" style="12" customWidth="1"/>
    <col min="2" max="2" width="16" style="12" customWidth="1"/>
    <col min="3" max="3" width="10.6640625" style="12" bestFit="1" customWidth="1"/>
    <col min="4" max="4" width="10.6640625" style="12" customWidth="1"/>
    <col min="5" max="5" width="17.6640625" style="12" customWidth="1"/>
    <col min="6" max="7" width="13.1640625" style="12" bestFit="1" customWidth="1"/>
    <col min="8" max="8" width="12.6640625" style="12" bestFit="1" customWidth="1"/>
    <col min="9" max="9" width="9.1640625" style="12" hidden="1" customWidth="1"/>
    <col min="10" max="10" width="9.1640625" style="232"/>
    <col min="11" max="11" width="9.1640625" style="201" hidden="1" customWidth="1"/>
    <col min="12" max="12" width="13.33203125" style="11" customWidth="1"/>
    <col min="13" max="13" width="9.1640625" style="11" customWidth="1"/>
    <col min="14" max="14" width="16.33203125" style="11" customWidth="1"/>
    <col min="15" max="15" width="14.33203125" style="11" customWidth="1"/>
    <col min="16" max="19" width="10.83203125" style="11" customWidth="1"/>
    <col min="20" max="50" width="9.1640625" style="11"/>
    <col min="51" max="16384" width="9.1640625" style="12"/>
  </cols>
  <sheetData>
    <row r="1" spans="1:50" x14ac:dyDescent="0.2">
      <c r="A1" s="196" t="s">
        <v>30</v>
      </c>
      <c r="B1" s="197"/>
      <c r="C1" s="197"/>
      <c r="D1" s="198"/>
      <c r="E1" s="11"/>
      <c r="F1" s="199"/>
      <c r="G1" s="11"/>
      <c r="H1" s="11"/>
      <c r="I1" s="11"/>
      <c r="J1" s="200"/>
    </row>
    <row r="2" spans="1:50" ht="16" thickBot="1" x14ac:dyDescent="0.25">
      <c r="A2" s="199"/>
      <c r="B2" s="202"/>
      <c r="C2" s="203"/>
      <c r="D2" s="203"/>
      <c r="E2" s="203"/>
      <c r="F2" s="11"/>
      <c r="G2" s="11"/>
      <c r="H2" s="11"/>
      <c r="I2" s="11"/>
      <c r="J2" s="200"/>
    </row>
    <row r="3" spans="1:50" x14ac:dyDescent="0.2">
      <c r="A3" s="204" t="s">
        <v>31</v>
      </c>
      <c r="B3" s="205">
        <v>1500000</v>
      </c>
      <c r="C3" s="341" t="s">
        <v>32</v>
      </c>
      <c r="D3" s="342"/>
      <c r="E3" s="206">
        <f>SUM(C:C)</f>
        <v>4054508.0233977232</v>
      </c>
      <c r="F3" s="11"/>
      <c r="G3" s="207"/>
      <c r="H3" s="208"/>
      <c r="J3" s="200"/>
    </row>
    <row r="4" spans="1:50" x14ac:dyDescent="0.2">
      <c r="A4" s="209" t="s">
        <v>33</v>
      </c>
      <c r="B4" s="210">
        <v>30</v>
      </c>
      <c r="C4" s="343" t="s">
        <v>34</v>
      </c>
      <c r="D4" s="344"/>
      <c r="E4" s="211">
        <f>SUM(D:D)</f>
        <v>1499999.9999999993</v>
      </c>
      <c r="F4" s="11"/>
      <c r="G4" s="207"/>
      <c r="H4" s="11"/>
      <c r="J4" s="200"/>
    </row>
    <row r="5" spans="1:50" ht="16" thickBot="1" x14ac:dyDescent="0.25">
      <c r="A5" s="209" t="s">
        <v>36</v>
      </c>
      <c r="B5" s="212">
        <v>0.12</v>
      </c>
      <c r="C5" s="345" t="s">
        <v>37</v>
      </c>
      <c r="D5" s="346"/>
      <c r="E5" s="213">
        <f>E4+E3</f>
        <v>5554508.0233977223</v>
      </c>
      <c r="F5" s="11"/>
      <c r="G5" s="11"/>
      <c r="H5" s="11"/>
      <c r="I5" s="11"/>
      <c r="J5" s="200"/>
    </row>
    <row r="6" spans="1:50" x14ac:dyDescent="0.2">
      <c r="A6" s="209" t="s">
        <v>38</v>
      </c>
      <c r="B6" s="210">
        <v>12</v>
      </c>
      <c r="F6" s="11"/>
      <c r="G6" s="11"/>
      <c r="H6" s="11"/>
      <c r="I6" s="11"/>
      <c r="J6" s="200"/>
    </row>
    <row r="7" spans="1:50" x14ac:dyDescent="0.2">
      <c r="A7" s="209" t="s">
        <v>39</v>
      </c>
      <c r="B7" s="214">
        <v>44652</v>
      </c>
      <c r="C7" s="215"/>
      <c r="D7" s="215"/>
      <c r="E7" s="215"/>
      <c r="F7" s="11"/>
      <c r="G7" s="11"/>
      <c r="H7" s="11"/>
      <c r="I7" s="11"/>
      <c r="J7" s="200"/>
    </row>
    <row r="8" spans="1:50" ht="16" thickBot="1" x14ac:dyDescent="0.25">
      <c r="A8" s="216" t="s">
        <v>35</v>
      </c>
      <c r="B8" s="217">
        <f>PMT(H12/$B$6,COUNT(I12:$I$1000),-E11)</f>
        <v>15429.188953882565</v>
      </c>
      <c r="C8" s="11"/>
      <c r="D8" s="11"/>
      <c r="E8" s="11"/>
      <c r="F8" s="11"/>
      <c r="G8" s="11"/>
      <c r="H8" s="11"/>
      <c r="I8" s="11"/>
      <c r="J8" s="200"/>
    </row>
    <row r="9" spans="1:50" x14ac:dyDescent="0.2">
      <c r="A9" s="199"/>
      <c r="B9" s="11"/>
      <c r="C9" s="11"/>
      <c r="D9" s="11"/>
      <c r="E9" s="11"/>
      <c r="F9" s="11"/>
      <c r="G9" s="11"/>
      <c r="H9" s="11"/>
      <c r="I9" s="11"/>
      <c r="J9" s="200"/>
    </row>
    <row r="10" spans="1:50" s="224" customFormat="1" ht="28" x14ac:dyDescent="0.2">
      <c r="A10" s="218" t="s">
        <v>40</v>
      </c>
      <c r="B10" s="218" t="s">
        <v>41</v>
      </c>
      <c r="C10" s="218" t="s">
        <v>42</v>
      </c>
      <c r="D10" s="218" t="s">
        <v>43</v>
      </c>
      <c r="E10" s="218" t="s">
        <v>44</v>
      </c>
      <c r="F10" s="219" t="s">
        <v>45</v>
      </c>
      <c r="G10" s="218" t="s">
        <v>46</v>
      </c>
      <c r="H10" s="220" t="s">
        <v>47</v>
      </c>
      <c r="I10" s="221"/>
      <c r="J10" s="222" t="s">
        <v>48</v>
      </c>
      <c r="K10" s="223" t="s">
        <v>49</v>
      </c>
      <c r="L10" s="11"/>
      <c r="M10" s="11"/>
      <c r="N10" s="11"/>
      <c r="O10" s="11"/>
      <c r="P10" s="11"/>
      <c r="Q10" s="221"/>
      <c r="R10" s="221"/>
      <c r="S10" s="221"/>
      <c r="T10" s="221"/>
      <c r="U10" s="221"/>
      <c r="V10" s="221"/>
      <c r="W10" s="221"/>
      <c r="X10" s="221"/>
      <c r="Y10" s="221"/>
      <c r="Z10" s="221"/>
      <c r="AA10" s="221"/>
      <c r="AB10" s="221"/>
      <c r="AC10" s="221"/>
      <c r="AD10" s="221"/>
      <c r="AE10" s="221"/>
      <c r="AF10" s="221"/>
      <c r="AG10" s="221"/>
      <c r="AH10" s="221"/>
      <c r="AI10" s="221"/>
      <c r="AJ10" s="221"/>
      <c r="AK10" s="221"/>
      <c r="AL10" s="221"/>
      <c r="AM10" s="221"/>
      <c r="AN10" s="221"/>
      <c r="AO10" s="221"/>
      <c r="AP10" s="221"/>
      <c r="AQ10" s="221"/>
      <c r="AR10" s="221"/>
      <c r="AS10" s="221"/>
      <c r="AT10" s="221"/>
      <c r="AU10" s="221"/>
      <c r="AV10" s="221"/>
      <c r="AW10" s="221"/>
      <c r="AX10" s="221"/>
    </row>
    <row r="11" spans="1:50" x14ac:dyDescent="0.2">
      <c r="A11" s="12">
        <v>0</v>
      </c>
      <c r="C11" s="225"/>
      <c r="D11" s="225"/>
      <c r="E11" s="225">
        <f>$B$3</f>
        <v>1500000</v>
      </c>
      <c r="F11" s="225"/>
      <c r="G11" s="225"/>
      <c r="I11" s="226">
        <f>IF($B$4*$B$6&lt;A11,"",A11)</f>
        <v>0</v>
      </c>
      <c r="J11" s="227"/>
    </row>
    <row r="12" spans="1:50" x14ac:dyDescent="0.2">
      <c r="A12" s="12">
        <v>1</v>
      </c>
      <c r="B12" s="228">
        <f>IF(I12&gt;($B$4*$B$6),"0",PMT(H12/$B$6,COUNT(I12:$I$1000),-E11))</f>
        <v>15429.188953882565</v>
      </c>
      <c r="C12" s="228">
        <f>IFERROR(E11*H12/$B$6,0)</f>
        <v>15000</v>
      </c>
      <c r="D12" s="228">
        <f>IF(A12&gt;($B$4*$B$6),"0",B12-C12)</f>
        <v>429.18895388256533</v>
      </c>
      <c r="E12" s="225">
        <f t="shared" ref="E12:E75" si="0">IF(A12&gt;($B$4*$B$6),"",E11-D12)</f>
        <v>1499570.8110461175</v>
      </c>
      <c r="F12" s="228">
        <f>IF(A12&gt;($B$4*$B$6),"",C12)</f>
        <v>15000</v>
      </c>
      <c r="G12" s="229">
        <f>IF(A12&gt;($B$4*$B$6),"",B12)</f>
        <v>15429.188953882565</v>
      </c>
      <c r="H12" s="230">
        <f>B5</f>
        <v>0.12</v>
      </c>
      <c r="I12" s="226">
        <f t="shared" ref="I12:I75" si="1">IF($B$4*$B$6&lt;A12,"",A12)</f>
        <v>1</v>
      </c>
      <c r="J12" s="227">
        <f>B7</f>
        <v>44652</v>
      </c>
      <c r="K12" s="231">
        <f>B12</f>
        <v>15429.188953882565</v>
      </c>
      <c r="Q12" s="11">
        <f>IF(J12&lt;'5-Year Monthly P&amp;L'!P$2,1,IF(AND('Financing - Injection 1'!J12&gt;='5-Year Monthly P&amp;L'!P$2,'Financing - Injection 1'!J12&lt;'5-Year Monthly P&amp;L'!AB$2),2,IF(AND('Financing - Injection 1'!J12&gt;='5-Year Monthly P&amp;L'!AB$2,'Financing - Injection 1'!J12&lt;'5-Year Monthly P&amp;L'!AN$2),3,IF(AND('Financing - Injection 1'!J12&gt;='5-Year Monthly P&amp;L'!AN$2,'Financing - Injection 1'!J12&lt;'5-Year Monthly P&amp;L'!AZ$2),4,IF('Financing - Injection 1'!J12&gt;='5-Year Monthly P&amp;L'!AZ$2,5)))))</f>
        <v>1</v>
      </c>
      <c r="R12" s="215">
        <f>D12</f>
        <v>429.18895388256533</v>
      </c>
      <c r="S12" s="215">
        <f>B12</f>
        <v>15429.188953882565</v>
      </c>
    </row>
    <row r="13" spans="1:50" x14ac:dyDescent="0.2">
      <c r="A13" s="12">
        <v>2</v>
      </c>
      <c r="B13" s="228">
        <f>IF(I13&gt;($B$4*$B$6),"0",PMT(H13/$B$6,COUNT(I13:$I$1000),-E12))</f>
        <v>15429.188953882567</v>
      </c>
      <c r="C13" s="228">
        <f>IFERROR(E12*H13/$B$6,0)</f>
        <v>14995.708110461173</v>
      </c>
      <c r="D13" s="228">
        <f t="shared" ref="D13:D76" si="2">IF(A13&gt;($B$4*$B$6),"0",B13-C13)</f>
        <v>433.48084342139373</v>
      </c>
      <c r="E13" s="225">
        <f t="shared" si="0"/>
        <v>1499137.3302026961</v>
      </c>
      <c r="F13" s="228">
        <f t="shared" ref="F13:F76" si="3">IF(A12&gt;=($B$4*$B$6),"",F12+C13)</f>
        <v>29995.708110461172</v>
      </c>
      <c r="G13" s="228">
        <f t="shared" ref="G13:G76" si="4">IF(A12&gt;=($B$4*$B$6),"",G12+B13)</f>
        <v>30858.377907765134</v>
      </c>
      <c r="H13" s="230">
        <f>H12</f>
        <v>0.12</v>
      </c>
      <c r="I13" s="226">
        <f t="shared" si="1"/>
        <v>2</v>
      </c>
      <c r="J13" s="227">
        <f>EDATE(J12,1)</f>
        <v>44682</v>
      </c>
      <c r="K13" s="231">
        <f t="shared" ref="K13:K76" si="5">B13</f>
        <v>15429.188953882567</v>
      </c>
      <c r="Q13" s="11">
        <f>IF(J13&lt;'5-Year Monthly P&amp;L'!P$2,1,IF(AND('Financing - Injection 1'!J13&gt;='5-Year Monthly P&amp;L'!P$2,'Financing - Injection 1'!J13&lt;'5-Year Monthly P&amp;L'!AB$2),2,IF(AND('Financing - Injection 1'!J13&gt;='5-Year Monthly P&amp;L'!AB$2,'Financing - Injection 1'!J13&lt;'5-Year Monthly P&amp;L'!AN$2),3,IF(AND('Financing - Injection 1'!J13&gt;='5-Year Monthly P&amp;L'!AN$2,'Financing - Injection 1'!J13&lt;'5-Year Monthly P&amp;L'!AZ$2),4,IF('Financing - Injection 1'!J13&gt;='5-Year Monthly P&amp;L'!AZ$2,5)))))</f>
        <v>1</v>
      </c>
      <c r="R13" s="215">
        <f t="shared" ref="R13:R76" si="6">D13</f>
        <v>433.48084342139373</v>
      </c>
      <c r="S13" s="215">
        <f t="shared" ref="S13:S76" si="7">B13</f>
        <v>15429.188953882567</v>
      </c>
    </row>
    <row r="14" spans="1:50" x14ac:dyDescent="0.2">
      <c r="A14" s="12">
        <v>3</v>
      </c>
      <c r="B14" s="228">
        <f>IF(I14&gt;($B$4*$B$6),"0",PMT(H14/$B$6,COUNT(I14:$I$1000),-E13))</f>
        <v>15429.188953882567</v>
      </c>
      <c r="C14" s="228">
        <f t="shared" ref="C14:C77" si="8">IFERROR(E13*H14/$B$6,0)</f>
        <v>14991.373302026959</v>
      </c>
      <c r="D14" s="228">
        <f t="shared" si="2"/>
        <v>437.81565185560794</v>
      </c>
      <c r="E14" s="225">
        <f t="shared" si="0"/>
        <v>1498699.5145508405</v>
      </c>
      <c r="F14" s="228">
        <f t="shared" si="3"/>
        <v>44987.081412488129</v>
      </c>
      <c r="G14" s="228">
        <f t="shared" si="4"/>
        <v>46287.566861647705</v>
      </c>
      <c r="H14" s="230">
        <f t="shared" ref="H14:H77" si="9">H13</f>
        <v>0.12</v>
      </c>
      <c r="I14" s="226">
        <f t="shared" si="1"/>
        <v>3</v>
      </c>
      <c r="J14" s="227">
        <f t="shared" ref="J14:J77" si="10">EDATE(J13,1)</f>
        <v>44713</v>
      </c>
      <c r="K14" s="231">
        <f t="shared" si="5"/>
        <v>15429.188953882567</v>
      </c>
      <c r="Q14" s="11">
        <f>IF(J14&lt;'5-Year Monthly P&amp;L'!P$2,1,IF(AND('Financing - Injection 1'!J14&gt;='5-Year Monthly P&amp;L'!P$2,'Financing - Injection 1'!J14&lt;'5-Year Monthly P&amp;L'!AB$2),2,IF(AND('Financing - Injection 1'!J14&gt;='5-Year Monthly P&amp;L'!AB$2,'Financing - Injection 1'!J14&lt;'5-Year Monthly P&amp;L'!AN$2),3,IF(AND('Financing - Injection 1'!J14&gt;='5-Year Monthly P&amp;L'!AN$2,'Financing - Injection 1'!J14&lt;'5-Year Monthly P&amp;L'!AZ$2),4,IF('Financing - Injection 1'!J14&gt;='5-Year Monthly P&amp;L'!AZ$2,5)))))</f>
        <v>1</v>
      </c>
      <c r="R14" s="215">
        <f>D14</f>
        <v>437.81565185560794</v>
      </c>
      <c r="S14" s="215">
        <f t="shared" si="7"/>
        <v>15429.188953882567</v>
      </c>
    </row>
    <row r="15" spans="1:50" x14ac:dyDescent="0.2">
      <c r="A15" s="12">
        <v>4</v>
      </c>
      <c r="B15" s="228">
        <f>IF(I15&gt;($B$4*$B$6),"0",PMT(H15/$B$6,COUNT(I15:$I$1000),-E14))</f>
        <v>15429.188953882565</v>
      </c>
      <c r="C15" s="228">
        <f t="shared" si="8"/>
        <v>14986.995145508403</v>
      </c>
      <c r="D15" s="228">
        <f t="shared" si="2"/>
        <v>442.19380837416247</v>
      </c>
      <c r="E15" s="225">
        <f t="shared" si="0"/>
        <v>1498257.3207424663</v>
      </c>
      <c r="F15" s="228">
        <f t="shared" si="3"/>
        <v>59974.07655799653</v>
      </c>
      <c r="G15" s="228">
        <f t="shared" si="4"/>
        <v>61716.755815530269</v>
      </c>
      <c r="H15" s="230">
        <f t="shared" si="9"/>
        <v>0.12</v>
      </c>
      <c r="I15" s="226">
        <f t="shared" si="1"/>
        <v>4</v>
      </c>
      <c r="J15" s="227">
        <f t="shared" si="10"/>
        <v>44743</v>
      </c>
      <c r="K15" s="231">
        <f t="shared" si="5"/>
        <v>15429.188953882565</v>
      </c>
      <c r="Q15" s="11">
        <f>IF(J15&lt;'5-Year Monthly P&amp;L'!P$2,1,IF(AND('Financing - Injection 1'!J15&gt;='5-Year Monthly P&amp;L'!P$2,'Financing - Injection 1'!J15&lt;'5-Year Monthly P&amp;L'!AB$2),2,IF(AND('Financing - Injection 1'!J15&gt;='5-Year Monthly P&amp;L'!AB$2,'Financing - Injection 1'!J15&lt;'5-Year Monthly P&amp;L'!AN$2),3,IF(AND('Financing - Injection 1'!J15&gt;='5-Year Monthly P&amp;L'!AN$2,'Financing - Injection 1'!J15&lt;'5-Year Monthly P&amp;L'!AZ$2),4,IF('Financing - Injection 1'!J15&gt;='5-Year Monthly P&amp;L'!AZ$2,5)))))</f>
        <v>1</v>
      </c>
      <c r="R15" s="215">
        <f t="shared" si="6"/>
        <v>442.19380837416247</v>
      </c>
      <c r="S15" s="215">
        <f t="shared" si="7"/>
        <v>15429.188953882565</v>
      </c>
    </row>
    <row r="16" spans="1:50" x14ac:dyDescent="0.2">
      <c r="A16" s="12">
        <v>5</v>
      </c>
      <c r="B16" s="228">
        <f>IF(I16&gt;($B$4*$B$6),"0",PMT(H16/$B$6,COUNT(I16:$I$1000),-E15))</f>
        <v>15429.188953882565</v>
      </c>
      <c r="C16" s="228">
        <f t="shared" si="8"/>
        <v>14982.573207424663</v>
      </c>
      <c r="D16" s="228">
        <f t="shared" si="2"/>
        <v>446.61574645790279</v>
      </c>
      <c r="E16" s="225">
        <f t="shared" si="0"/>
        <v>1497810.7049960084</v>
      </c>
      <c r="F16" s="228">
        <f t="shared" si="3"/>
        <v>74956.6497654212</v>
      </c>
      <c r="G16" s="228">
        <f t="shared" si="4"/>
        <v>77145.944769412832</v>
      </c>
      <c r="H16" s="230">
        <f t="shared" si="9"/>
        <v>0.12</v>
      </c>
      <c r="I16" s="226">
        <f t="shared" si="1"/>
        <v>5</v>
      </c>
      <c r="J16" s="227">
        <f t="shared" si="10"/>
        <v>44774</v>
      </c>
      <c r="K16" s="231">
        <f t="shared" si="5"/>
        <v>15429.188953882565</v>
      </c>
      <c r="Q16" s="11">
        <f>IF(J16&lt;'5-Year Monthly P&amp;L'!P$2,1,IF(AND('Financing - Injection 1'!J16&gt;='5-Year Monthly P&amp;L'!P$2,'Financing - Injection 1'!J16&lt;'5-Year Monthly P&amp;L'!AB$2),2,IF(AND('Financing - Injection 1'!J16&gt;='5-Year Monthly P&amp;L'!AB$2,'Financing - Injection 1'!J16&lt;'5-Year Monthly P&amp;L'!AN$2),3,IF(AND('Financing - Injection 1'!J16&gt;='5-Year Monthly P&amp;L'!AN$2,'Financing - Injection 1'!J16&lt;'5-Year Monthly P&amp;L'!AZ$2),4,IF('Financing - Injection 1'!J16&gt;='5-Year Monthly P&amp;L'!AZ$2,5)))))</f>
        <v>1</v>
      </c>
      <c r="R16" s="215">
        <f t="shared" si="6"/>
        <v>446.61574645790279</v>
      </c>
      <c r="S16" s="215">
        <f t="shared" si="7"/>
        <v>15429.188953882565</v>
      </c>
    </row>
    <row r="17" spans="1:19" x14ac:dyDescent="0.2">
      <c r="A17" s="12">
        <v>6</v>
      </c>
      <c r="B17" s="228">
        <f>IF(I17&gt;($B$4*$B$6),"0",PMT(H17/$B$6,COUNT(I17:$I$1000),-E16))</f>
        <v>15429.188953882567</v>
      </c>
      <c r="C17" s="228">
        <f t="shared" si="8"/>
        <v>14978.107049960083</v>
      </c>
      <c r="D17" s="228">
        <f t="shared" si="2"/>
        <v>451.08190392248434</v>
      </c>
      <c r="E17" s="225">
        <f t="shared" si="0"/>
        <v>1497359.6230920861</v>
      </c>
      <c r="F17" s="228">
        <f t="shared" si="3"/>
        <v>89934.75681538129</v>
      </c>
      <c r="G17" s="228">
        <f t="shared" si="4"/>
        <v>92575.133723295396</v>
      </c>
      <c r="H17" s="230">
        <f t="shared" si="9"/>
        <v>0.12</v>
      </c>
      <c r="I17" s="226">
        <f t="shared" si="1"/>
        <v>6</v>
      </c>
      <c r="J17" s="227">
        <f t="shared" si="10"/>
        <v>44805</v>
      </c>
      <c r="K17" s="231">
        <f t="shared" si="5"/>
        <v>15429.188953882567</v>
      </c>
      <c r="Q17" s="11">
        <f>IF(J17&lt;'5-Year Monthly P&amp;L'!P$2,1,IF(AND('Financing - Injection 1'!J17&gt;='5-Year Monthly P&amp;L'!P$2,'Financing - Injection 1'!J17&lt;'5-Year Monthly P&amp;L'!AB$2),2,IF(AND('Financing - Injection 1'!J17&gt;='5-Year Monthly P&amp;L'!AB$2,'Financing - Injection 1'!J17&lt;'5-Year Monthly P&amp;L'!AN$2),3,IF(AND('Financing - Injection 1'!J17&gt;='5-Year Monthly P&amp;L'!AN$2,'Financing - Injection 1'!J17&lt;'5-Year Monthly P&amp;L'!AZ$2),4,IF('Financing - Injection 1'!J17&gt;='5-Year Monthly P&amp;L'!AZ$2,5)))))</f>
        <v>1</v>
      </c>
      <c r="R17" s="215">
        <f t="shared" si="6"/>
        <v>451.08190392248434</v>
      </c>
      <c r="S17" s="215">
        <f t="shared" si="7"/>
        <v>15429.188953882567</v>
      </c>
    </row>
    <row r="18" spans="1:19" x14ac:dyDescent="0.2">
      <c r="A18" s="12">
        <v>7</v>
      </c>
      <c r="B18" s="228">
        <f>IF(I18&gt;($B$4*$B$6),"0",PMT(H18/$B$6,COUNT(I18:$I$1000),-E17))</f>
        <v>15429.188953882567</v>
      </c>
      <c r="C18" s="228">
        <f t="shared" si="8"/>
        <v>14973.596230920861</v>
      </c>
      <c r="D18" s="228">
        <f t="shared" si="2"/>
        <v>455.59272296170639</v>
      </c>
      <c r="E18" s="225">
        <f t="shared" si="0"/>
        <v>1496904.0303691244</v>
      </c>
      <c r="F18" s="228">
        <f t="shared" si="3"/>
        <v>104908.35304630215</v>
      </c>
      <c r="G18" s="228">
        <f t="shared" si="4"/>
        <v>108004.32267717796</v>
      </c>
      <c r="H18" s="230">
        <f t="shared" si="9"/>
        <v>0.12</v>
      </c>
      <c r="I18" s="226">
        <f t="shared" si="1"/>
        <v>7</v>
      </c>
      <c r="J18" s="227">
        <f t="shared" si="10"/>
        <v>44835</v>
      </c>
      <c r="K18" s="231">
        <f t="shared" si="5"/>
        <v>15429.188953882567</v>
      </c>
      <c r="Q18" s="11">
        <f>IF(J18&lt;'5-Year Monthly P&amp;L'!P$2,1,IF(AND('Financing - Injection 1'!J18&gt;='5-Year Monthly P&amp;L'!P$2,'Financing - Injection 1'!J18&lt;'5-Year Monthly P&amp;L'!AB$2),2,IF(AND('Financing - Injection 1'!J18&gt;='5-Year Monthly P&amp;L'!AB$2,'Financing - Injection 1'!J18&lt;'5-Year Monthly P&amp;L'!AN$2),3,IF(AND('Financing - Injection 1'!J18&gt;='5-Year Monthly P&amp;L'!AN$2,'Financing - Injection 1'!J18&lt;'5-Year Monthly P&amp;L'!AZ$2),4,IF('Financing - Injection 1'!J18&gt;='5-Year Monthly P&amp;L'!AZ$2,5)))))</f>
        <v>1</v>
      </c>
      <c r="R18" s="215">
        <f t="shared" si="6"/>
        <v>455.59272296170639</v>
      </c>
      <c r="S18" s="215">
        <f t="shared" si="7"/>
        <v>15429.188953882567</v>
      </c>
    </row>
    <row r="19" spans="1:19" x14ac:dyDescent="0.2">
      <c r="A19" s="12">
        <v>8</v>
      </c>
      <c r="B19" s="228">
        <f>IF(I19&gt;($B$4*$B$6),"0",PMT(H19/$B$6,COUNT(I19:$I$1000),-E18))</f>
        <v>15429.188953882567</v>
      </c>
      <c r="C19" s="228">
        <f t="shared" si="8"/>
        <v>14969.040303691245</v>
      </c>
      <c r="D19" s="228">
        <f t="shared" si="2"/>
        <v>460.1486501913223</v>
      </c>
      <c r="E19" s="225">
        <f t="shared" si="0"/>
        <v>1496443.8817189331</v>
      </c>
      <c r="F19" s="228">
        <f t="shared" si="3"/>
        <v>119877.39334999339</v>
      </c>
      <c r="G19" s="228">
        <f t="shared" si="4"/>
        <v>123433.51163106052</v>
      </c>
      <c r="H19" s="230">
        <f t="shared" si="9"/>
        <v>0.12</v>
      </c>
      <c r="I19" s="226">
        <f t="shared" si="1"/>
        <v>8</v>
      </c>
      <c r="J19" s="227">
        <f t="shared" si="10"/>
        <v>44866</v>
      </c>
      <c r="K19" s="231">
        <f t="shared" si="5"/>
        <v>15429.188953882567</v>
      </c>
      <c r="Q19" s="11">
        <f>IF(J19&lt;'5-Year Monthly P&amp;L'!P$2,1,IF(AND('Financing - Injection 1'!J19&gt;='5-Year Monthly P&amp;L'!P$2,'Financing - Injection 1'!J19&lt;'5-Year Monthly P&amp;L'!AB$2),2,IF(AND('Financing - Injection 1'!J19&gt;='5-Year Monthly P&amp;L'!AB$2,'Financing - Injection 1'!J19&lt;'5-Year Monthly P&amp;L'!AN$2),3,IF(AND('Financing - Injection 1'!J19&gt;='5-Year Monthly P&amp;L'!AN$2,'Financing - Injection 1'!J19&lt;'5-Year Monthly P&amp;L'!AZ$2),4,IF('Financing - Injection 1'!J19&gt;='5-Year Monthly P&amp;L'!AZ$2,5)))))</f>
        <v>1</v>
      </c>
      <c r="R19" s="215">
        <f t="shared" si="6"/>
        <v>460.1486501913223</v>
      </c>
      <c r="S19" s="215">
        <f t="shared" si="7"/>
        <v>15429.188953882567</v>
      </c>
    </row>
    <row r="20" spans="1:19" x14ac:dyDescent="0.2">
      <c r="A20" s="12">
        <v>9</v>
      </c>
      <c r="B20" s="228">
        <f>IF(I20&gt;($B$4*$B$6),"0",PMT(H20/$B$6,COUNT(I20:$I$1000),-E19))</f>
        <v>15429.188953882567</v>
      </c>
      <c r="C20" s="228">
        <f t="shared" si="8"/>
        <v>14964.43881718933</v>
      </c>
      <c r="D20" s="228">
        <f t="shared" si="2"/>
        <v>464.75013669323744</v>
      </c>
      <c r="E20" s="225">
        <f t="shared" si="0"/>
        <v>1495979.1315822399</v>
      </c>
      <c r="F20" s="228">
        <f t="shared" si="3"/>
        <v>134841.83216718273</v>
      </c>
      <c r="G20" s="228">
        <f t="shared" si="4"/>
        <v>138862.70058494309</v>
      </c>
      <c r="H20" s="230">
        <f t="shared" si="9"/>
        <v>0.12</v>
      </c>
      <c r="I20" s="226">
        <f t="shared" si="1"/>
        <v>9</v>
      </c>
      <c r="J20" s="227">
        <f t="shared" si="10"/>
        <v>44896</v>
      </c>
      <c r="K20" s="231">
        <f t="shared" si="5"/>
        <v>15429.188953882567</v>
      </c>
      <c r="Q20" s="11">
        <f>IF(J20&lt;'5-Year Monthly P&amp;L'!P$2,1,IF(AND('Financing - Injection 1'!J20&gt;='5-Year Monthly P&amp;L'!P$2,'Financing - Injection 1'!J20&lt;'5-Year Monthly P&amp;L'!AB$2),2,IF(AND('Financing - Injection 1'!J20&gt;='5-Year Monthly P&amp;L'!AB$2,'Financing - Injection 1'!J20&lt;'5-Year Monthly P&amp;L'!AN$2),3,IF(AND('Financing - Injection 1'!J20&gt;='5-Year Monthly P&amp;L'!AN$2,'Financing - Injection 1'!J20&lt;'5-Year Monthly P&amp;L'!AZ$2),4,IF('Financing - Injection 1'!J20&gt;='5-Year Monthly P&amp;L'!AZ$2,5)))))</f>
        <v>1</v>
      </c>
      <c r="R20" s="215">
        <f t="shared" si="6"/>
        <v>464.75013669323744</v>
      </c>
      <c r="S20" s="215">
        <f t="shared" si="7"/>
        <v>15429.188953882567</v>
      </c>
    </row>
    <row r="21" spans="1:19" x14ac:dyDescent="0.2">
      <c r="A21" s="12">
        <v>10</v>
      </c>
      <c r="B21" s="228">
        <f>IF(I21&gt;($B$4*$B$6),"0",PMT(H21/$B$6,COUNT(I21:$I$1000),-E20))</f>
        <v>15429.188953882567</v>
      </c>
      <c r="C21" s="228">
        <f t="shared" si="8"/>
        <v>14959.791315822398</v>
      </c>
      <c r="D21" s="228">
        <f t="shared" si="2"/>
        <v>469.3976380601689</v>
      </c>
      <c r="E21" s="225">
        <f t="shared" si="0"/>
        <v>1495509.7339441797</v>
      </c>
      <c r="F21" s="228">
        <f t="shared" si="3"/>
        <v>149801.62348300513</v>
      </c>
      <c r="G21" s="228">
        <f t="shared" si="4"/>
        <v>154291.88953882566</v>
      </c>
      <c r="H21" s="230">
        <f t="shared" si="9"/>
        <v>0.12</v>
      </c>
      <c r="I21" s="226">
        <f t="shared" si="1"/>
        <v>10</v>
      </c>
      <c r="J21" s="227">
        <f t="shared" si="10"/>
        <v>44927</v>
      </c>
      <c r="K21" s="231">
        <f t="shared" si="5"/>
        <v>15429.188953882567</v>
      </c>
      <c r="Q21" s="11">
        <f>IF(J21&lt;'5-Year Monthly P&amp;L'!P$2,1,IF(AND('Financing - Injection 1'!J21&gt;='5-Year Monthly P&amp;L'!P$2,'Financing - Injection 1'!J21&lt;'5-Year Monthly P&amp;L'!AB$2),2,IF(AND('Financing - Injection 1'!J21&gt;='5-Year Monthly P&amp;L'!AB$2,'Financing - Injection 1'!J21&lt;'5-Year Monthly P&amp;L'!AN$2),3,IF(AND('Financing - Injection 1'!J21&gt;='5-Year Monthly P&amp;L'!AN$2,'Financing - Injection 1'!J21&lt;'5-Year Monthly P&amp;L'!AZ$2),4,IF('Financing - Injection 1'!J21&gt;='5-Year Monthly P&amp;L'!AZ$2,5)))))</f>
        <v>1</v>
      </c>
      <c r="R21" s="215">
        <f t="shared" si="6"/>
        <v>469.3976380601689</v>
      </c>
      <c r="S21" s="215">
        <f t="shared" si="7"/>
        <v>15429.188953882567</v>
      </c>
    </row>
    <row r="22" spans="1:19" x14ac:dyDescent="0.2">
      <c r="A22" s="12">
        <v>11</v>
      </c>
      <c r="B22" s="228">
        <f>IF(I22&gt;($B$4*$B$6),"0",PMT(H22/$B$6,COUNT(I22:$I$1000),-E21))</f>
        <v>15429.188953882571</v>
      </c>
      <c r="C22" s="228">
        <f t="shared" si="8"/>
        <v>14955.097339441796</v>
      </c>
      <c r="D22" s="228">
        <f t="shared" si="2"/>
        <v>474.09161444077472</v>
      </c>
      <c r="E22" s="225">
        <f t="shared" si="0"/>
        <v>1495035.6423297389</v>
      </c>
      <c r="F22" s="228">
        <f t="shared" si="3"/>
        <v>164756.72082244692</v>
      </c>
      <c r="G22" s="228">
        <f t="shared" si="4"/>
        <v>169721.07849270824</v>
      </c>
      <c r="H22" s="230">
        <f t="shared" si="9"/>
        <v>0.12</v>
      </c>
      <c r="I22" s="226">
        <f t="shared" si="1"/>
        <v>11</v>
      </c>
      <c r="J22" s="227">
        <f t="shared" si="10"/>
        <v>44958</v>
      </c>
      <c r="K22" s="231">
        <f t="shared" si="5"/>
        <v>15429.188953882571</v>
      </c>
      <c r="Q22" s="11">
        <f>IF(J22&lt;'5-Year Monthly P&amp;L'!P$2,1,IF(AND('Financing - Injection 1'!J22&gt;='5-Year Monthly P&amp;L'!P$2,'Financing - Injection 1'!J22&lt;'5-Year Monthly P&amp;L'!AB$2),2,IF(AND('Financing - Injection 1'!J22&gt;='5-Year Monthly P&amp;L'!AB$2,'Financing - Injection 1'!J22&lt;'5-Year Monthly P&amp;L'!AN$2),3,IF(AND('Financing - Injection 1'!J22&gt;='5-Year Monthly P&amp;L'!AN$2,'Financing - Injection 1'!J22&lt;'5-Year Monthly P&amp;L'!AZ$2),4,IF('Financing - Injection 1'!J22&gt;='5-Year Monthly P&amp;L'!AZ$2,5)))))</f>
        <v>1</v>
      </c>
      <c r="R22" s="215">
        <f t="shared" si="6"/>
        <v>474.09161444077472</v>
      </c>
      <c r="S22" s="215">
        <f t="shared" si="7"/>
        <v>15429.188953882571</v>
      </c>
    </row>
    <row r="23" spans="1:19" x14ac:dyDescent="0.2">
      <c r="A23" s="12">
        <v>12</v>
      </c>
      <c r="B23" s="228">
        <f>IF(I23&gt;($B$4*$B$6),"0",PMT(H23/$B$6,COUNT(I23:$I$1000),-E22))</f>
        <v>15429.188953882571</v>
      </c>
      <c r="C23" s="228">
        <f t="shared" si="8"/>
        <v>14950.356423297388</v>
      </c>
      <c r="D23" s="228">
        <f t="shared" si="2"/>
        <v>478.83253058518312</v>
      </c>
      <c r="E23" s="225">
        <f t="shared" si="0"/>
        <v>1494556.8097991538</v>
      </c>
      <c r="F23" s="228">
        <f t="shared" si="3"/>
        <v>179707.07724574429</v>
      </c>
      <c r="G23" s="228">
        <f t="shared" si="4"/>
        <v>185150.26744659082</v>
      </c>
      <c r="H23" s="230">
        <f t="shared" si="9"/>
        <v>0.12</v>
      </c>
      <c r="I23" s="226">
        <f t="shared" si="1"/>
        <v>12</v>
      </c>
      <c r="J23" s="227">
        <f t="shared" si="10"/>
        <v>44986</v>
      </c>
      <c r="K23" s="231">
        <f t="shared" si="5"/>
        <v>15429.188953882571</v>
      </c>
      <c r="Q23" s="11">
        <f>IF(J23&lt;'5-Year Monthly P&amp;L'!P$2,1,IF(AND('Financing - Injection 1'!J23&gt;='5-Year Monthly P&amp;L'!P$2,'Financing - Injection 1'!J23&lt;'5-Year Monthly P&amp;L'!AB$2),2,IF(AND('Financing - Injection 1'!J23&gt;='5-Year Monthly P&amp;L'!AB$2,'Financing - Injection 1'!J23&lt;'5-Year Monthly P&amp;L'!AN$2),3,IF(AND('Financing - Injection 1'!J23&gt;='5-Year Monthly P&amp;L'!AN$2,'Financing - Injection 1'!J23&lt;'5-Year Monthly P&amp;L'!AZ$2),4,IF('Financing - Injection 1'!J23&gt;='5-Year Monthly P&amp;L'!AZ$2,5)))))</f>
        <v>1</v>
      </c>
      <c r="R23" s="215">
        <f t="shared" si="6"/>
        <v>478.83253058518312</v>
      </c>
      <c r="S23" s="215">
        <f t="shared" si="7"/>
        <v>15429.188953882571</v>
      </c>
    </row>
    <row r="24" spans="1:19" x14ac:dyDescent="0.2">
      <c r="A24" s="12">
        <v>13</v>
      </c>
      <c r="B24" s="228">
        <f>IF(I24&gt;($B$4*$B$6),"0",PMT(H24/$B$6,COUNT(I24:$I$1000),-E23))</f>
        <v>15429.188953882571</v>
      </c>
      <c r="C24" s="228">
        <f t="shared" si="8"/>
        <v>14945.568097991536</v>
      </c>
      <c r="D24" s="228">
        <f t="shared" si="2"/>
        <v>483.62085589103481</v>
      </c>
      <c r="E24" s="225">
        <f t="shared" si="0"/>
        <v>1494073.1889432627</v>
      </c>
      <c r="F24" s="228">
        <f t="shared" si="3"/>
        <v>194652.64534373584</v>
      </c>
      <c r="G24" s="228">
        <f t="shared" si="4"/>
        <v>200579.4564004734</v>
      </c>
      <c r="H24" s="230">
        <f t="shared" si="9"/>
        <v>0.12</v>
      </c>
      <c r="I24" s="226">
        <f t="shared" si="1"/>
        <v>13</v>
      </c>
      <c r="J24" s="227">
        <f t="shared" si="10"/>
        <v>45017</v>
      </c>
      <c r="K24" s="231">
        <f t="shared" si="5"/>
        <v>15429.188953882571</v>
      </c>
      <c r="Q24" s="11">
        <f>IF(J24&lt;'5-Year Monthly P&amp;L'!P$2,1,IF(AND('Financing - Injection 1'!J24&gt;='5-Year Monthly P&amp;L'!P$2,'Financing - Injection 1'!J24&lt;'5-Year Monthly P&amp;L'!AB$2),2,IF(AND('Financing - Injection 1'!J24&gt;='5-Year Monthly P&amp;L'!AB$2,'Financing - Injection 1'!J24&lt;'5-Year Monthly P&amp;L'!AN$2),3,IF(AND('Financing - Injection 1'!J24&gt;='5-Year Monthly P&amp;L'!AN$2,'Financing - Injection 1'!J24&lt;'5-Year Monthly P&amp;L'!AZ$2),4,IF('Financing - Injection 1'!J24&gt;='5-Year Monthly P&amp;L'!AZ$2,5)))))</f>
        <v>2</v>
      </c>
      <c r="R24" s="215">
        <f t="shared" si="6"/>
        <v>483.62085589103481</v>
      </c>
      <c r="S24" s="215">
        <f t="shared" si="7"/>
        <v>15429.188953882571</v>
      </c>
    </row>
    <row r="25" spans="1:19" x14ac:dyDescent="0.2">
      <c r="A25" s="12">
        <v>14</v>
      </c>
      <c r="B25" s="228">
        <f>IF(I25&gt;($B$4*$B$6),"0",PMT(H25/$B$6,COUNT(I25:$I$1000),-E24))</f>
        <v>15429.188953882567</v>
      </c>
      <c r="C25" s="228">
        <f t="shared" si="8"/>
        <v>14940.731889432625</v>
      </c>
      <c r="D25" s="228">
        <f t="shared" si="2"/>
        <v>488.45706444994175</v>
      </c>
      <c r="E25" s="225">
        <f t="shared" si="0"/>
        <v>1493584.7318788127</v>
      </c>
      <c r="F25" s="228">
        <f t="shared" si="3"/>
        <v>209593.37723316846</v>
      </c>
      <c r="G25" s="228">
        <f t="shared" si="4"/>
        <v>216008.64535435598</v>
      </c>
      <c r="H25" s="230">
        <f t="shared" si="9"/>
        <v>0.12</v>
      </c>
      <c r="I25" s="226">
        <f t="shared" si="1"/>
        <v>14</v>
      </c>
      <c r="J25" s="227">
        <f t="shared" si="10"/>
        <v>45047</v>
      </c>
      <c r="K25" s="231">
        <f t="shared" si="5"/>
        <v>15429.188953882567</v>
      </c>
      <c r="Q25" s="11">
        <f>IF(J25&lt;'5-Year Monthly P&amp;L'!P$2,1,IF(AND('Financing - Injection 1'!J25&gt;='5-Year Monthly P&amp;L'!P$2,'Financing - Injection 1'!J25&lt;'5-Year Monthly P&amp;L'!AB$2),2,IF(AND('Financing - Injection 1'!J25&gt;='5-Year Monthly P&amp;L'!AB$2,'Financing - Injection 1'!J25&lt;'5-Year Monthly P&amp;L'!AN$2),3,IF(AND('Financing - Injection 1'!J25&gt;='5-Year Monthly P&amp;L'!AN$2,'Financing - Injection 1'!J25&lt;'5-Year Monthly P&amp;L'!AZ$2),4,IF('Financing - Injection 1'!J25&gt;='5-Year Monthly P&amp;L'!AZ$2,5)))))</f>
        <v>2</v>
      </c>
      <c r="R25" s="215">
        <f t="shared" si="6"/>
        <v>488.45706444994175</v>
      </c>
      <c r="S25" s="215">
        <f t="shared" si="7"/>
        <v>15429.188953882567</v>
      </c>
    </row>
    <row r="26" spans="1:19" x14ac:dyDescent="0.2">
      <c r="A26" s="12">
        <v>15</v>
      </c>
      <c r="B26" s="228">
        <f>IF(I26&gt;($B$4*$B$6),"0",PMT(H26/$B$6,COUNT(I26:$I$1000),-E25))</f>
        <v>15429.188953882567</v>
      </c>
      <c r="C26" s="228">
        <f t="shared" si="8"/>
        <v>14935.847318788126</v>
      </c>
      <c r="D26" s="228">
        <f t="shared" si="2"/>
        <v>493.34163509444079</v>
      </c>
      <c r="E26" s="225">
        <f t="shared" si="0"/>
        <v>1493091.3902437182</v>
      </c>
      <c r="F26" s="228">
        <f t="shared" si="3"/>
        <v>224529.22455195658</v>
      </c>
      <c r="G26" s="228">
        <f t="shared" si="4"/>
        <v>231437.83430823855</v>
      </c>
      <c r="H26" s="230">
        <f t="shared" si="9"/>
        <v>0.12</v>
      </c>
      <c r="I26" s="226">
        <f t="shared" si="1"/>
        <v>15</v>
      </c>
      <c r="J26" s="227">
        <f t="shared" si="10"/>
        <v>45078</v>
      </c>
      <c r="K26" s="231">
        <f t="shared" si="5"/>
        <v>15429.188953882567</v>
      </c>
      <c r="Q26" s="11">
        <f>IF(J26&lt;'5-Year Monthly P&amp;L'!P$2,1,IF(AND('Financing - Injection 1'!J26&gt;='5-Year Monthly P&amp;L'!P$2,'Financing - Injection 1'!J26&lt;'5-Year Monthly P&amp;L'!AB$2),2,IF(AND('Financing - Injection 1'!J26&gt;='5-Year Monthly P&amp;L'!AB$2,'Financing - Injection 1'!J26&lt;'5-Year Monthly P&amp;L'!AN$2),3,IF(AND('Financing - Injection 1'!J26&gt;='5-Year Monthly P&amp;L'!AN$2,'Financing - Injection 1'!J26&lt;'5-Year Monthly P&amp;L'!AZ$2),4,IF('Financing - Injection 1'!J26&gt;='5-Year Monthly P&amp;L'!AZ$2,5)))))</f>
        <v>2</v>
      </c>
      <c r="R26" s="215">
        <f t="shared" si="6"/>
        <v>493.34163509444079</v>
      </c>
      <c r="S26" s="215">
        <f t="shared" si="7"/>
        <v>15429.188953882567</v>
      </c>
    </row>
    <row r="27" spans="1:19" x14ac:dyDescent="0.2">
      <c r="A27" s="12">
        <v>16</v>
      </c>
      <c r="B27" s="228">
        <f>IF(I27&gt;($B$4*$B$6),"0",PMT(H27/$B$6,COUNT(I27:$I$1000),-E26))</f>
        <v>15429.188953882567</v>
      </c>
      <c r="C27" s="228">
        <f t="shared" si="8"/>
        <v>14930.913902437182</v>
      </c>
      <c r="D27" s="228">
        <f t="shared" si="2"/>
        <v>498.27505144538554</v>
      </c>
      <c r="E27" s="225">
        <f t="shared" si="0"/>
        <v>1492593.1151922727</v>
      </c>
      <c r="F27" s="228">
        <f t="shared" si="3"/>
        <v>239460.13845439375</v>
      </c>
      <c r="G27" s="228">
        <f t="shared" si="4"/>
        <v>246867.02326212113</v>
      </c>
      <c r="H27" s="230">
        <f t="shared" si="9"/>
        <v>0.12</v>
      </c>
      <c r="I27" s="226">
        <f t="shared" si="1"/>
        <v>16</v>
      </c>
      <c r="J27" s="227">
        <f t="shared" si="10"/>
        <v>45108</v>
      </c>
      <c r="K27" s="231">
        <f t="shared" si="5"/>
        <v>15429.188953882567</v>
      </c>
      <c r="Q27" s="11">
        <f>IF(J27&lt;'5-Year Monthly P&amp;L'!P$2,1,IF(AND('Financing - Injection 1'!J27&gt;='5-Year Monthly P&amp;L'!P$2,'Financing - Injection 1'!J27&lt;'5-Year Monthly P&amp;L'!AB$2),2,IF(AND('Financing - Injection 1'!J27&gt;='5-Year Monthly P&amp;L'!AB$2,'Financing - Injection 1'!J27&lt;'5-Year Monthly P&amp;L'!AN$2),3,IF(AND('Financing - Injection 1'!J27&gt;='5-Year Monthly P&amp;L'!AN$2,'Financing - Injection 1'!J27&lt;'5-Year Monthly P&amp;L'!AZ$2),4,IF('Financing - Injection 1'!J27&gt;='5-Year Monthly P&amp;L'!AZ$2,5)))))</f>
        <v>2</v>
      </c>
      <c r="R27" s="215">
        <f t="shared" si="6"/>
        <v>498.27505144538554</v>
      </c>
      <c r="S27" s="215">
        <f t="shared" si="7"/>
        <v>15429.188953882567</v>
      </c>
    </row>
    <row r="28" spans="1:19" x14ac:dyDescent="0.2">
      <c r="A28" s="12">
        <v>17</v>
      </c>
      <c r="B28" s="228">
        <f>IF(I28&gt;($B$4*$B$6),"0",PMT(H28/$B$6,COUNT(I28:$I$1000),-E27))</f>
        <v>15429.188953882565</v>
      </c>
      <c r="C28" s="228">
        <f t="shared" si="8"/>
        <v>14925.931151922727</v>
      </c>
      <c r="D28" s="228">
        <f t="shared" si="2"/>
        <v>503.25780195983862</v>
      </c>
      <c r="E28" s="225">
        <f t="shared" si="0"/>
        <v>1492089.8573903129</v>
      </c>
      <c r="F28" s="228">
        <f t="shared" si="3"/>
        <v>254386.06960631648</v>
      </c>
      <c r="G28" s="228">
        <f t="shared" si="4"/>
        <v>262296.21221600368</v>
      </c>
      <c r="H28" s="230">
        <f t="shared" si="9"/>
        <v>0.12</v>
      </c>
      <c r="I28" s="226">
        <f t="shared" si="1"/>
        <v>17</v>
      </c>
      <c r="J28" s="227">
        <f t="shared" si="10"/>
        <v>45139</v>
      </c>
      <c r="K28" s="231">
        <f t="shared" si="5"/>
        <v>15429.188953882565</v>
      </c>
      <c r="Q28" s="11">
        <f>IF(J28&lt;'5-Year Monthly P&amp;L'!P$2,1,IF(AND('Financing - Injection 1'!J28&gt;='5-Year Monthly P&amp;L'!P$2,'Financing - Injection 1'!J28&lt;'5-Year Monthly P&amp;L'!AB$2),2,IF(AND('Financing - Injection 1'!J28&gt;='5-Year Monthly P&amp;L'!AB$2,'Financing - Injection 1'!J28&lt;'5-Year Monthly P&amp;L'!AN$2),3,IF(AND('Financing - Injection 1'!J28&gt;='5-Year Monthly P&amp;L'!AN$2,'Financing - Injection 1'!J28&lt;'5-Year Monthly P&amp;L'!AZ$2),4,IF('Financing - Injection 1'!J28&gt;='5-Year Monthly P&amp;L'!AZ$2,5)))))</f>
        <v>2</v>
      </c>
      <c r="R28" s="215">
        <f t="shared" si="6"/>
        <v>503.25780195983862</v>
      </c>
      <c r="S28" s="215">
        <f t="shared" si="7"/>
        <v>15429.188953882565</v>
      </c>
    </row>
    <row r="29" spans="1:19" x14ac:dyDescent="0.2">
      <c r="A29" s="12">
        <v>18</v>
      </c>
      <c r="B29" s="228">
        <f>IF(I29&gt;($B$4*$B$6),"0",PMT(H29/$B$6,COUNT(I29:$I$1000),-E28))</f>
        <v>15429.188953882567</v>
      </c>
      <c r="C29" s="228">
        <f t="shared" si="8"/>
        <v>14920.898573903129</v>
      </c>
      <c r="D29" s="228">
        <f t="shared" si="2"/>
        <v>508.29037997943851</v>
      </c>
      <c r="E29" s="225">
        <f t="shared" si="0"/>
        <v>1491581.5670103335</v>
      </c>
      <c r="F29" s="228">
        <f t="shared" si="3"/>
        <v>269306.96818021958</v>
      </c>
      <c r="G29" s="228">
        <f t="shared" si="4"/>
        <v>277725.40116988623</v>
      </c>
      <c r="H29" s="230">
        <f t="shared" si="9"/>
        <v>0.12</v>
      </c>
      <c r="I29" s="226">
        <f t="shared" si="1"/>
        <v>18</v>
      </c>
      <c r="J29" s="227">
        <f t="shared" si="10"/>
        <v>45170</v>
      </c>
      <c r="K29" s="231">
        <f t="shared" si="5"/>
        <v>15429.188953882567</v>
      </c>
      <c r="Q29" s="11">
        <f>IF(J29&lt;'5-Year Monthly P&amp;L'!P$2,1,IF(AND('Financing - Injection 1'!J29&gt;='5-Year Monthly P&amp;L'!P$2,'Financing - Injection 1'!J29&lt;'5-Year Monthly P&amp;L'!AB$2),2,IF(AND('Financing - Injection 1'!J29&gt;='5-Year Monthly P&amp;L'!AB$2,'Financing - Injection 1'!J29&lt;'5-Year Monthly P&amp;L'!AN$2),3,IF(AND('Financing - Injection 1'!J29&gt;='5-Year Monthly P&amp;L'!AN$2,'Financing - Injection 1'!J29&lt;'5-Year Monthly P&amp;L'!AZ$2),4,IF('Financing - Injection 1'!J29&gt;='5-Year Monthly P&amp;L'!AZ$2,5)))))</f>
        <v>2</v>
      </c>
      <c r="R29" s="215">
        <f t="shared" si="6"/>
        <v>508.29037997943851</v>
      </c>
      <c r="S29" s="215">
        <f t="shared" si="7"/>
        <v>15429.188953882567</v>
      </c>
    </row>
    <row r="30" spans="1:19" x14ac:dyDescent="0.2">
      <c r="A30" s="12">
        <v>19</v>
      </c>
      <c r="B30" s="228">
        <f>IF(I30&gt;($B$4*$B$6),"0",PMT(H30/$B$6,COUNT(I30:$I$1000),-E29))</f>
        <v>15429.188953882567</v>
      </c>
      <c r="C30" s="228">
        <f t="shared" si="8"/>
        <v>14915.815670103335</v>
      </c>
      <c r="D30" s="228">
        <f t="shared" si="2"/>
        <v>513.37328377923222</v>
      </c>
      <c r="E30" s="225">
        <f t="shared" si="0"/>
        <v>1491068.1937265543</v>
      </c>
      <c r="F30" s="228">
        <f t="shared" si="3"/>
        <v>284222.78385032294</v>
      </c>
      <c r="G30" s="228">
        <f t="shared" si="4"/>
        <v>293154.59012376878</v>
      </c>
      <c r="H30" s="230">
        <f t="shared" si="9"/>
        <v>0.12</v>
      </c>
      <c r="I30" s="226">
        <f t="shared" si="1"/>
        <v>19</v>
      </c>
      <c r="J30" s="227">
        <f t="shared" si="10"/>
        <v>45200</v>
      </c>
      <c r="K30" s="231">
        <f t="shared" si="5"/>
        <v>15429.188953882567</v>
      </c>
      <c r="Q30" s="11">
        <f>IF(J30&lt;'5-Year Monthly P&amp;L'!P$2,1,IF(AND('Financing - Injection 1'!J30&gt;='5-Year Monthly P&amp;L'!P$2,'Financing - Injection 1'!J30&lt;'5-Year Monthly P&amp;L'!AB$2),2,IF(AND('Financing - Injection 1'!J30&gt;='5-Year Monthly P&amp;L'!AB$2,'Financing - Injection 1'!J30&lt;'5-Year Monthly P&amp;L'!AN$2),3,IF(AND('Financing - Injection 1'!J30&gt;='5-Year Monthly P&amp;L'!AN$2,'Financing - Injection 1'!J30&lt;'5-Year Monthly P&amp;L'!AZ$2),4,IF('Financing - Injection 1'!J30&gt;='5-Year Monthly P&amp;L'!AZ$2,5)))))</f>
        <v>2</v>
      </c>
      <c r="R30" s="215">
        <f t="shared" si="6"/>
        <v>513.37328377923222</v>
      </c>
      <c r="S30" s="215">
        <f t="shared" si="7"/>
        <v>15429.188953882567</v>
      </c>
    </row>
    <row r="31" spans="1:19" x14ac:dyDescent="0.2">
      <c r="A31" s="12">
        <v>20</v>
      </c>
      <c r="B31" s="228">
        <f>IF(I31&gt;($B$4*$B$6),"0",PMT(H31/$B$6,COUNT(I31:$I$1000),-E30))</f>
        <v>15429.188953882565</v>
      </c>
      <c r="C31" s="228">
        <f t="shared" si="8"/>
        <v>14910.681937265543</v>
      </c>
      <c r="D31" s="228">
        <f t="shared" si="2"/>
        <v>518.5070166170226</v>
      </c>
      <c r="E31" s="225">
        <f t="shared" si="0"/>
        <v>1490549.6867099372</v>
      </c>
      <c r="F31" s="228">
        <f t="shared" si="3"/>
        <v>299133.4657875885</v>
      </c>
      <c r="G31" s="228">
        <f t="shared" si="4"/>
        <v>308583.77907765133</v>
      </c>
      <c r="H31" s="230">
        <f t="shared" si="9"/>
        <v>0.12</v>
      </c>
      <c r="I31" s="226">
        <f t="shared" si="1"/>
        <v>20</v>
      </c>
      <c r="J31" s="227">
        <f t="shared" si="10"/>
        <v>45231</v>
      </c>
      <c r="K31" s="231">
        <f t="shared" si="5"/>
        <v>15429.188953882565</v>
      </c>
      <c r="Q31" s="11">
        <f>IF(J31&lt;'5-Year Monthly P&amp;L'!P$2,1,IF(AND('Financing - Injection 1'!J31&gt;='5-Year Monthly P&amp;L'!P$2,'Financing - Injection 1'!J31&lt;'5-Year Monthly P&amp;L'!AB$2),2,IF(AND('Financing - Injection 1'!J31&gt;='5-Year Monthly P&amp;L'!AB$2,'Financing - Injection 1'!J31&lt;'5-Year Monthly P&amp;L'!AN$2),3,IF(AND('Financing - Injection 1'!J31&gt;='5-Year Monthly P&amp;L'!AN$2,'Financing - Injection 1'!J31&lt;'5-Year Monthly P&amp;L'!AZ$2),4,IF('Financing - Injection 1'!J31&gt;='5-Year Monthly P&amp;L'!AZ$2,5)))))</f>
        <v>2</v>
      </c>
      <c r="R31" s="215">
        <f t="shared" si="6"/>
        <v>518.5070166170226</v>
      </c>
      <c r="S31" s="215">
        <f t="shared" si="7"/>
        <v>15429.188953882565</v>
      </c>
    </row>
    <row r="32" spans="1:19" x14ac:dyDescent="0.2">
      <c r="A32" s="12">
        <v>21</v>
      </c>
      <c r="B32" s="228">
        <f>IF(I32&gt;($B$4*$B$6),"0",PMT(H32/$B$6,COUNT(I32:$I$1000),-E31))</f>
        <v>15429.188953882565</v>
      </c>
      <c r="C32" s="228">
        <f t="shared" si="8"/>
        <v>14905.496867099371</v>
      </c>
      <c r="D32" s="228">
        <f t="shared" si="2"/>
        <v>523.6920867831941</v>
      </c>
      <c r="E32" s="225">
        <f t="shared" si="0"/>
        <v>1490025.9946231539</v>
      </c>
      <c r="F32" s="228">
        <f t="shared" si="3"/>
        <v>314038.96265468787</v>
      </c>
      <c r="G32" s="228">
        <f t="shared" si="4"/>
        <v>324012.96803153388</v>
      </c>
      <c r="H32" s="230">
        <f t="shared" si="9"/>
        <v>0.12</v>
      </c>
      <c r="I32" s="226">
        <f t="shared" si="1"/>
        <v>21</v>
      </c>
      <c r="J32" s="227">
        <f t="shared" si="10"/>
        <v>45261</v>
      </c>
      <c r="K32" s="231">
        <f t="shared" si="5"/>
        <v>15429.188953882565</v>
      </c>
      <c r="Q32" s="11">
        <f>IF(J32&lt;'5-Year Monthly P&amp;L'!P$2,1,IF(AND('Financing - Injection 1'!J32&gt;='5-Year Monthly P&amp;L'!P$2,'Financing - Injection 1'!J32&lt;'5-Year Monthly P&amp;L'!AB$2),2,IF(AND('Financing - Injection 1'!J32&gt;='5-Year Monthly P&amp;L'!AB$2,'Financing - Injection 1'!J32&lt;'5-Year Monthly P&amp;L'!AN$2),3,IF(AND('Financing - Injection 1'!J32&gt;='5-Year Monthly P&amp;L'!AN$2,'Financing - Injection 1'!J32&lt;'5-Year Monthly P&amp;L'!AZ$2),4,IF('Financing - Injection 1'!J32&gt;='5-Year Monthly P&amp;L'!AZ$2,5)))))</f>
        <v>2</v>
      </c>
      <c r="R32" s="215">
        <f t="shared" si="6"/>
        <v>523.6920867831941</v>
      </c>
      <c r="S32" s="215">
        <f t="shared" si="7"/>
        <v>15429.188953882565</v>
      </c>
    </row>
    <row r="33" spans="1:19" x14ac:dyDescent="0.2">
      <c r="A33" s="12">
        <v>22</v>
      </c>
      <c r="B33" s="228">
        <f>IF(I33&gt;($B$4*$B$6),"0",PMT(H33/$B$6,COUNT(I33:$I$1000),-E32))</f>
        <v>15429.188953882565</v>
      </c>
      <c r="C33" s="228">
        <f t="shared" si="8"/>
        <v>14900.259946231539</v>
      </c>
      <c r="D33" s="228">
        <f t="shared" si="2"/>
        <v>528.92900765102604</v>
      </c>
      <c r="E33" s="225">
        <f t="shared" si="0"/>
        <v>1489497.0656155029</v>
      </c>
      <c r="F33" s="228">
        <f t="shared" si="3"/>
        <v>328939.22260091943</v>
      </c>
      <c r="G33" s="228">
        <f t="shared" si="4"/>
        <v>339442.15698541643</v>
      </c>
      <c r="H33" s="230">
        <f t="shared" si="9"/>
        <v>0.12</v>
      </c>
      <c r="I33" s="226">
        <f t="shared" si="1"/>
        <v>22</v>
      </c>
      <c r="J33" s="227">
        <f t="shared" si="10"/>
        <v>45292</v>
      </c>
      <c r="K33" s="231">
        <f t="shared" si="5"/>
        <v>15429.188953882565</v>
      </c>
      <c r="Q33" s="11">
        <f>IF(J33&lt;'5-Year Monthly P&amp;L'!P$2,1,IF(AND('Financing - Injection 1'!J33&gt;='5-Year Monthly P&amp;L'!P$2,'Financing - Injection 1'!J33&lt;'5-Year Monthly P&amp;L'!AB$2),2,IF(AND('Financing - Injection 1'!J33&gt;='5-Year Monthly P&amp;L'!AB$2,'Financing - Injection 1'!J33&lt;'5-Year Monthly P&amp;L'!AN$2),3,IF(AND('Financing - Injection 1'!J33&gt;='5-Year Monthly P&amp;L'!AN$2,'Financing - Injection 1'!J33&lt;'5-Year Monthly P&amp;L'!AZ$2),4,IF('Financing - Injection 1'!J33&gt;='5-Year Monthly P&amp;L'!AZ$2,5)))))</f>
        <v>2</v>
      </c>
      <c r="R33" s="215">
        <f t="shared" si="6"/>
        <v>528.92900765102604</v>
      </c>
      <c r="S33" s="215">
        <f t="shared" si="7"/>
        <v>15429.188953882565</v>
      </c>
    </row>
    <row r="34" spans="1:19" x14ac:dyDescent="0.2">
      <c r="A34" s="12">
        <v>23</v>
      </c>
      <c r="B34" s="228">
        <f>IF(I34&gt;($B$4*$B$6),"0",PMT(H34/$B$6,COUNT(I34:$I$1000),-E33))</f>
        <v>15429.188953882565</v>
      </c>
      <c r="C34" s="228">
        <f t="shared" si="8"/>
        <v>14894.970656155028</v>
      </c>
      <c r="D34" s="228">
        <f t="shared" si="2"/>
        <v>534.21829772753699</v>
      </c>
      <c r="E34" s="225">
        <f t="shared" si="0"/>
        <v>1488962.8473177752</v>
      </c>
      <c r="F34" s="228">
        <f t="shared" si="3"/>
        <v>343834.19325707445</v>
      </c>
      <c r="G34" s="228">
        <f t="shared" si="4"/>
        <v>354871.34593929898</v>
      </c>
      <c r="H34" s="230">
        <f t="shared" si="9"/>
        <v>0.12</v>
      </c>
      <c r="I34" s="226">
        <f t="shared" si="1"/>
        <v>23</v>
      </c>
      <c r="J34" s="227">
        <f t="shared" si="10"/>
        <v>45323</v>
      </c>
      <c r="K34" s="231">
        <f t="shared" si="5"/>
        <v>15429.188953882565</v>
      </c>
      <c r="Q34" s="11">
        <f>IF(J34&lt;'5-Year Monthly P&amp;L'!P$2,1,IF(AND('Financing - Injection 1'!J34&gt;='5-Year Monthly P&amp;L'!P$2,'Financing - Injection 1'!J34&lt;'5-Year Monthly P&amp;L'!AB$2),2,IF(AND('Financing - Injection 1'!J34&gt;='5-Year Monthly P&amp;L'!AB$2,'Financing - Injection 1'!J34&lt;'5-Year Monthly P&amp;L'!AN$2),3,IF(AND('Financing - Injection 1'!J34&gt;='5-Year Monthly P&amp;L'!AN$2,'Financing - Injection 1'!J34&lt;'5-Year Monthly P&amp;L'!AZ$2),4,IF('Financing - Injection 1'!J34&gt;='5-Year Monthly P&amp;L'!AZ$2,5)))))</f>
        <v>2</v>
      </c>
      <c r="R34" s="215">
        <f t="shared" si="6"/>
        <v>534.21829772753699</v>
      </c>
      <c r="S34" s="215">
        <f t="shared" si="7"/>
        <v>15429.188953882565</v>
      </c>
    </row>
    <row r="35" spans="1:19" x14ac:dyDescent="0.2">
      <c r="A35" s="12">
        <v>24</v>
      </c>
      <c r="B35" s="228">
        <f>IF(I35&gt;($B$4*$B$6),"0",PMT(H35/$B$6,COUNT(I35:$I$1000),-E34))</f>
        <v>15429.188953882565</v>
      </c>
      <c r="C35" s="228">
        <f t="shared" si="8"/>
        <v>14889.62847317775</v>
      </c>
      <c r="D35" s="228">
        <f t="shared" si="2"/>
        <v>539.56048070481484</v>
      </c>
      <c r="E35" s="225">
        <f t="shared" si="0"/>
        <v>1488423.2868370705</v>
      </c>
      <c r="F35" s="228">
        <f t="shared" si="3"/>
        <v>358723.82173025218</v>
      </c>
      <c r="G35" s="228">
        <f t="shared" si="4"/>
        <v>370300.53489318152</v>
      </c>
      <c r="H35" s="230">
        <f t="shared" si="9"/>
        <v>0.12</v>
      </c>
      <c r="I35" s="226">
        <f t="shared" si="1"/>
        <v>24</v>
      </c>
      <c r="J35" s="227">
        <f t="shared" si="10"/>
        <v>45352</v>
      </c>
      <c r="K35" s="231">
        <f t="shared" si="5"/>
        <v>15429.188953882565</v>
      </c>
      <c r="Q35" s="11">
        <f>IF(J35&lt;'5-Year Monthly P&amp;L'!P$2,1,IF(AND('Financing - Injection 1'!J35&gt;='5-Year Monthly P&amp;L'!P$2,'Financing - Injection 1'!J35&lt;'5-Year Monthly P&amp;L'!AB$2),2,IF(AND('Financing - Injection 1'!J35&gt;='5-Year Monthly P&amp;L'!AB$2,'Financing - Injection 1'!J35&lt;'5-Year Monthly P&amp;L'!AN$2),3,IF(AND('Financing - Injection 1'!J35&gt;='5-Year Monthly P&amp;L'!AN$2,'Financing - Injection 1'!J35&lt;'5-Year Monthly P&amp;L'!AZ$2),4,IF('Financing - Injection 1'!J35&gt;='5-Year Monthly P&amp;L'!AZ$2,5)))))</f>
        <v>2</v>
      </c>
      <c r="R35" s="215">
        <f t="shared" si="6"/>
        <v>539.56048070481484</v>
      </c>
      <c r="S35" s="215">
        <f t="shared" si="7"/>
        <v>15429.188953882565</v>
      </c>
    </row>
    <row r="36" spans="1:19" x14ac:dyDescent="0.2">
      <c r="A36" s="12">
        <v>25</v>
      </c>
      <c r="B36" s="228">
        <f>IF(I36&gt;($B$4*$B$6),"0",PMT(H36/$B$6,COUNT(I36:$I$1000),-E35))</f>
        <v>15429.188953882565</v>
      </c>
      <c r="C36" s="228">
        <f t="shared" si="8"/>
        <v>14884.232868370704</v>
      </c>
      <c r="D36" s="228">
        <f t="shared" si="2"/>
        <v>544.9560855118616</v>
      </c>
      <c r="E36" s="225">
        <f t="shared" si="0"/>
        <v>1487878.3307515585</v>
      </c>
      <c r="F36" s="228">
        <f t="shared" si="3"/>
        <v>373608.0545986229</v>
      </c>
      <c r="G36" s="228">
        <f t="shared" si="4"/>
        <v>385729.72384706407</v>
      </c>
      <c r="H36" s="230">
        <f t="shared" si="9"/>
        <v>0.12</v>
      </c>
      <c r="I36" s="226">
        <f t="shared" si="1"/>
        <v>25</v>
      </c>
      <c r="J36" s="227">
        <f t="shared" si="10"/>
        <v>45383</v>
      </c>
      <c r="K36" s="231">
        <f t="shared" si="5"/>
        <v>15429.188953882565</v>
      </c>
      <c r="Q36" s="11">
        <f>IF(J36&lt;'5-Year Monthly P&amp;L'!P$2,1,IF(AND('Financing - Injection 1'!J36&gt;='5-Year Monthly P&amp;L'!P$2,'Financing - Injection 1'!J36&lt;'5-Year Monthly P&amp;L'!AB$2),2,IF(AND('Financing - Injection 1'!J36&gt;='5-Year Monthly P&amp;L'!AB$2,'Financing - Injection 1'!J36&lt;'5-Year Monthly P&amp;L'!AN$2),3,IF(AND('Financing - Injection 1'!J36&gt;='5-Year Monthly P&amp;L'!AN$2,'Financing - Injection 1'!J36&lt;'5-Year Monthly P&amp;L'!AZ$2),4,IF('Financing - Injection 1'!J36&gt;='5-Year Monthly P&amp;L'!AZ$2,5)))))</f>
        <v>3</v>
      </c>
      <c r="R36" s="215">
        <f t="shared" si="6"/>
        <v>544.9560855118616</v>
      </c>
      <c r="S36" s="215">
        <f t="shared" si="7"/>
        <v>15429.188953882565</v>
      </c>
    </row>
    <row r="37" spans="1:19" x14ac:dyDescent="0.2">
      <c r="A37" s="12">
        <v>26</v>
      </c>
      <c r="B37" s="228">
        <f>IF(I37&gt;($B$4*$B$6),"0",PMT(H37/$B$6,COUNT(I37:$I$1000),-E36))</f>
        <v>15429.188953882564</v>
      </c>
      <c r="C37" s="228">
        <f t="shared" si="8"/>
        <v>14878.783307515585</v>
      </c>
      <c r="D37" s="228">
        <f t="shared" si="2"/>
        <v>550.40564636697854</v>
      </c>
      <c r="E37" s="225">
        <f t="shared" si="0"/>
        <v>1487327.9251051915</v>
      </c>
      <c r="F37" s="228">
        <f t="shared" si="3"/>
        <v>388486.83790613851</v>
      </c>
      <c r="G37" s="228">
        <f t="shared" si="4"/>
        <v>401158.91280094662</v>
      </c>
      <c r="H37" s="230">
        <f t="shared" si="9"/>
        <v>0.12</v>
      </c>
      <c r="I37" s="226">
        <f t="shared" si="1"/>
        <v>26</v>
      </c>
      <c r="J37" s="227">
        <f t="shared" si="10"/>
        <v>45413</v>
      </c>
      <c r="K37" s="231">
        <f t="shared" si="5"/>
        <v>15429.188953882564</v>
      </c>
      <c r="Q37" s="11">
        <f>IF(J37&lt;'5-Year Monthly P&amp;L'!P$2,1,IF(AND('Financing - Injection 1'!J37&gt;='5-Year Monthly P&amp;L'!P$2,'Financing - Injection 1'!J37&lt;'5-Year Monthly P&amp;L'!AB$2),2,IF(AND('Financing - Injection 1'!J37&gt;='5-Year Monthly P&amp;L'!AB$2,'Financing - Injection 1'!J37&lt;'5-Year Monthly P&amp;L'!AN$2),3,IF(AND('Financing - Injection 1'!J37&gt;='5-Year Monthly P&amp;L'!AN$2,'Financing - Injection 1'!J37&lt;'5-Year Monthly P&amp;L'!AZ$2),4,IF('Financing - Injection 1'!J37&gt;='5-Year Monthly P&amp;L'!AZ$2,5)))))</f>
        <v>3</v>
      </c>
      <c r="R37" s="215">
        <f t="shared" si="6"/>
        <v>550.40564636697854</v>
      </c>
      <c r="S37" s="215">
        <f t="shared" si="7"/>
        <v>15429.188953882564</v>
      </c>
    </row>
    <row r="38" spans="1:19" x14ac:dyDescent="0.2">
      <c r="A38" s="12">
        <v>27</v>
      </c>
      <c r="B38" s="228">
        <f>IF(I38&gt;($B$4*$B$6),"0",PMT(H38/$B$6,COUNT(I38:$I$1000),-E37))</f>
        <v>15429.188953882564</v>
      </c>
      <c r="C38" s="228">
        <f t="shared" si="8"/>
        <v>14873.279251051914</v>
      </c>
      <c r="D38" s="228">
        <f t="shared" si="2"/>
        <v>555.90970283064962</v>
      </c>
      <c r="E38" s="225">
        <f t="shared" si="0"/>
        <v>1486772.0154023608</v>
      </c>
      <c r="F38" s="228">
        <f t="shared" si="3"/>
        <v>403360.1171571904</v>
      </c>
      <c r="G38" s="228">
        <f t="shared" si="4"/>
        <v>416588.10175482917</v>
      </c>
      <c r="H38" s="230">
        <f t="shared" si="9"/>
        <v>0.12</v>
      </c>
      <c r="I38" s="226">
        <f t="shared" si="1"/>
        <v>27</v>
      </c>
      <c r="J38" s="227">
        <f t="shared" si="10"/>
        <v>45444</v>
      </c>
      <c r="K38" s="231">
        <f t="shared" si="5"/>
        <v>15429.188953882564</v>
      </c>
      <c r="Q38" s="11">
        <f>IF(J38&lt;'5-Year Monthly P&amp;L'!P$2,1,IF(AND('Financing - Injection 1'!J38&gt;='5-Year Monthly P&amp;L'!P$2,'Financing - Injection 1'!J38&lt;'5-Year Monthly P&amp;L'!AB$2),2,IF(AND('Financing - Injection 1'!J38&gt;='5-Year Monthly P&amp;L'!AB$2,'Financing - Injection 1'!J38&lt;'5-Year Monthly P&amp;L'!AN$2),3,IF(AND('Financing - Injection 1'!J38&gt;='5-Year Monthly P&amp;L'!AN$2,'Financing - Injection 1'!J38&lt;'5-Year Monthly P&amp;L'!AZ$2),4,IF('Financing - Injection 1'!J38&gt;='5-Year Monthly P&amp;L'!AZ$2,5)))))</f>
        <v>3</v>
      </c>
      <c r="R38" s="215">
        <f t="shared" si="6"/>
        <v>555.90970283064962</v>
      </c>
      <c r="S38" s="215">
        <f t="shared" si="7"/>
        <v>15429.188953882564</v>
      </c>
    </row>
    <row r="39" spans="1:19" x14ac:dyDescent="0.2">
      <c r="A39" s="12">
        <v>28</v>
      </c>
      <c r="B39" s="228">
        <f>IF(I39&gt;($B$4*$B$6),"0",PMT(H39/$B$6,COUNT(I39:$I$1000),-E38))</f>
        <v>15429.188953882564</v>
      </c>
      <c r="C39" s="228">
        <f t="shared" si="8"/>
        <v>14867.720154023607</v>
      </c>
      <c r="D39" s="228">
        <f t="shared" si="2"/>
        <v>561.46879985895612</v>
      </c>
      <c r="E39" s="225">
        <f t="shared" si="0"/>
        <v>1486210.5466025018</v>
      </c>
      <c r="F39" s="228">
        <f t="shared" si="3"/>
        <v>418227.83731121401</v>
      </c>
      <c r="G39" s="228">
        <f t="shared" si="4"/>
        <v>432017.29070871172</v>
      </c>
      <c r="H39" s="230">
        <f t="shared" si="9"/>
        <v>0.12</v>
      </c>
      <c r="I39" s="226">
        <f t="shared" si="1"/>
        <v>28</v>
      </c>
      <c r="J39" s="227">
        <f t="shared" si="10"/>
        <v>45474</v>
      </c>
      <c r="K39" s="231">
        <f t="shared" si="5"/>
        <v>15429.188953882564</v>
      </c>
      <c r="Q39" s="11">
        <f>IF(J39&lt;'5-Year Monthly P&amp;L'!P$2,1,IF(AND('Financing - Injection 1'!J39&gt;='5-Year Monthly P&amp;L'!P$2,'Financing - Injection 1'!J39&lt;'5-Year Monthly P&amp;L'!AB$2),2,IF(AND('Financing - Injection 1'!J39&gt;='5-Year Monthly P&amp;L'!AB$2,'Financing - Injection 1'!J39&lt;'5-Year Monthly P&amp;L'!AN$2),3,IF(AND('Financing - Injection 1'!J39&gt;='5-Year Monthly P&amp;L'!AN$2,'Financing - Injection 1'!J39&lt;'5-Year Monthly P&amp;L'!AZ$2),4,IF('Financing - Injection 1'!J39&gt;='5-Year Monthly P&amp;L'!AZ$2,5)))))</f>
        <v>3</v>
      </c>
      <c r="R39" s="215">
        <f t="shared" si="6"/>
        <v>561.46879985895612</v>
      </c>
      <c r="S39" s="215">
        <f t="shared" si="7"/>
        <v>15429.188953882564</v>
      </c>
    </row>
    <row r="40" spans="1:19" x14ac:dyDescent="0.2">
      <c r="A40" s="12">
        <v>29</v>
      </c>
      <c r="B40" s="228">
        <f>IF(I40&gt;($B$4*$B$6),"0",PMT(H40/$B$6,COUNT(I40:$I$1000),-E39))</f>
        <v>15429.188953882564</v>
      </c>
      <c r="C40" s="228">
        <f t="shared" si="8"/>
        <v>14862.105466025017</v>
      </c>
      <c r="D40" s="228">
        <f t="shared" si="2"/>
        <v>567.08348785754606</v>
      </c>
      <c r="E40" s="225">
        <f t="shared" si="0"/>
        <v>1485643.4631146442</v>
      </c>
      <c r="F40" s="228">
        <f t="shared" si="3"/>
        <v>433089.94277723902</v>
      </c>
      <c r="G40" s="228">
        <f t="shared" si="4"/>
        <v>447446.47966259427</v>
      </c>
      <c r="H40" s="230">
        <f t="shared" si="9"/>
        <v>0.12</v>
      </c>
      <c r="I40" s="226">
        <f t="shared" si="1"/>
        <v>29</v>
      </c>
      <c r="J40" s="227">
        <f t="shared" si="10"/>
        <v>45505</v>
      </c>
      <c r="K40" s="231">
        <f t="shared" si="5"/>
        <v>15429.188953882564</v>
      </c>
      <c r="Q40" s="11">
        <f>IF(J40&lt;'5-Year Monthly P&amp;L'!P$2,1,IF(AND('Financing - Injection 1'!J40&gt;='5-Year Monthly P&amp;L'!P$2,'Financing - Injection 1'!J40&lt;'5-Year Monthly P&amp;L'!AB$2),2,IF(AND('Financing - Injection 1'!J40&gt;='5-Year Monthly P&amp;L'!AB$2,'Financing - Injection 1'!J40&lt;'5-Year Monthly P&amp;L'!AN$2),3,IF(AND('Financing - Injection 1'!J40&gt;='5-Year Monthly P&amp;L'!AN$2,'Financing - Injection 1'!J40&lt;'5-Year Monthly P&amp;L'!AZ$2),4,IF('Financing - Injection 1'!J40&gt;='5-Year Monthly P&amp;L'!AZ$2,5)))))</f>
        <v>3</v>
      </c>
      <c r="R40" s="215">
        <f t="shared" si="6"/>
        <v>567.08348785754606</v>
      </c>
      <c r="S40" s="215">
        <f t="shared" si="7"/>
        <v>15429.188953882564</v>
      </c>
    </row>
    <row r="41" spans="1:19" x14ac:dyDescent="0.2">
      <c r="A41" s="12">
        <v>30</v>
      </c>
      <c r="B41" s="228">
        <f>IF(I41&gt;($B$4*$B$6),"0",PMT(H41/$B$6,COUNT(I41:$I$1000),-E40))</f>
        <v>15429.188953882562</v>
      </c>
      <c r="C41" s="228">
        <f t="shared" si="8"/>
        <v>14856.434631146441</v>
      </c>
      <c r="D41" s="228">
        <f t="shared" si="2"/>
        <v>572.75432273612023</v>
      </c>
      <c r="E41" s="225">
        <f t="shared" si="0"/>
        <v>1485070.7087919081</v>
      </c>
      <c r="F41" s="228">
        <f t="shared" si="3"/>
        <v>447946.37740838545</v>
      </c>
      <c r="G41" s="228">
        <f t="shared" si="4"/>
        <v>462875.66861647682</v>
      </c>
      <c r="H41" s="230">
        <f t="shared" si="9"/>
        <v>0.12</v>
      </c>
      <c r="I41" s="226">
        <f t="shared" si="1"/>
        <v>30</v>
      </c>
      <c r="J41" s="227">
        <f t="shared" si="10"/>
        <v>45536</v>
      </c>
      <c r="K41" s="231">
        <f t="shared" si="5"/>
        <v>15429.188953882562</v>
      </c>
      <c r="Q41" s="11">
        <f>IF(J41&lt;'5-Year Monthly P&amp;L'!P$2,1,IF(AND('Financing - Injection 1'!J41&gt;='5-Year Monthly P&amp;L'!P$2,'Financing - Injection 1'!J41&lt;'5-Year Monthly P&amp;L'!AB$2),2,IF(AND('Financing - Injection 1'!J41&gt;='5-Year Monthly P&amp;L'!AB$2,'Financing - Injection 1'!J41&lt;'5-Year Monthly P&amp;L'!AN$2),3,IF(AND('Financing - Injection 1'!J41&gt;='5-Year Monthly P&amp;L'!AN$2,'Financing - Injection 1'!J41&lt;'5-Year Monthly P&amp;L'!AZ$2),4,IF('Financing - Injection 1'!J41&gt;='5-Year Monthly P&amp;L'!AZ$2,5)))))</f>
        <v>3</v>
      </c>
      <c r="R41" s="215">
        <f t="shared" si="6"/>
        <v>572.75432273612023</v>
      </c>
      <c r="S41" s="215">
        <f t="shared" si="7"/>
        <v>15429.188953882562</v>
      </c>
    </row>
    <row r="42" spans="1:19" x14ac:dyDescent="0.2">
      <c r="A42" s="12">
        <v>31</v>
      </c>
      <c r="B42" s="228">
        <f>IF(I42&gt;($B$4*$B$6),"0",PMT(H42/$B$6,COUNT(I42:$I$1000),-E41))</f>
        <v>15429.188953882564</v>
      </c>
      <c r="C42" s="228">
        <f t="shared" si="8"/>
        <v>14850.70708791908</v>
      </c>
      <c r="D42" s="228">
        <f t="shared" si="2"/>
        <v>578.48186596348387</v>
      </c>
      <c r="E42" s="225">
        <f t="shared" si="0"/>
        <v>1484492.2269259447</v>
      </c>
      <c r="F42" s="228">
        <f t="shared" si="3"/>
        <v>462797.08449630451</v>
      </c>
      <c r="G42" s="228">
        <f t="shared" si="4"/>
        <v>478304.85757035937</v>
      </c>
      <c r="H42" s="230">
        <f t="shared" si="9"/>
        <v>0.12</v>
      </c>
      <c r="I42" s="226">
        <f t="shared" si="1"/>
        <v>31</v>
      </c>
      <c r="J42" s="227">
        <f t="shared" si="10"/>
        <v>45566</v>
      </c>
      <c r="K42" s="231">
        <f t="shared" si="5"/>
        <v>15429.188953882564</v>
      </c>
      <c r="Q42" s="11">
        <f>IF(J42&lt;'5-Year Monthly P&amp;L'!P$2,1,IF(AND('Financing - Injection 1'!J42&gt;='5-Year Monthly P&amp;L'!P$2,'Financing - Injection 1'!J42&lt;'5-Year Monthly P&amp;L'!AB$2),2,IF(AND('Financing - Injection 1'!J42&gt;='5-Year Monthly P&amp;L'!AB$2,'Financing - Injection 1'!J42&lt;'5-Year Monthly P&amp;L'!AN$2),3,IF(AND('Financing - Injection 1'!J42&gt;='5-Year Monthly P&amp;L'!AN$2,'Financing - Injection 1'!J42&lt;'5-Year Monthly P&amp;L'!AZ$2),4,IF('Financing - Injection 1'!J42&gt;='5-Year Monthly P&amp;L'!AZ$2,5)))))</f>
        <v>3</v>
      </c>
      <c r="R42" s="215">
        <f t="shared" si="6"/>
        <v>578.48186596348387</v>
      </c>
      <c r="S42" s="215">
        <f t="shared" si="7"/>
        <v>15429.188953882564</v>
      </c>
    </row>
    <row r="43" spans="1:19" x14ac:dyDescent="0.2">
      <c r="A43" s="12">
        <v>32</v>
      </c>
      <c r="B43" s="228">
        <f>IF(I43&gt;($B$4*$B$6),"0",PMT(H43/$B$6,COUNT(I43:$I$1000),-E42))</f>
        <v>15429.188953882564</v>
      </c>
      <c r="C43" s="228">
        <f t="shared" si="8"/>
        <v>14844.922269259447</v>
      </c>
      <c r="D43" s="228">
        <f t="shared" si="2"/>
        <v>584.26668462311682</v>
      </c>
      <c r="E43" s="225">
        <f t="shared" si="0"/>
        <v>1483907.9602413215</v>
      </c>
      <c r="F43" s="228">
        <f t="shared" si="3"/>
        <v>477642.00676556397</v>
      </c>
      <c r="G43" s="228">
        <f t="shared" si="4"/>
        <v>493734.04652424192</v>
      </c>
      <c r="H43" s="230">
        <f t="shared" si="9"/>
        <v>0.12</v>
      </c>
      <c r="I43" s="226">
        <f t="shared" si="1"/>
        <v>32</v>
      </c>
      <c r="J43" s="227">
        <f t="shared" si="10"/>
        <v>45597</v>
      </c>
      <c r="K43" s="231">
        <f t="shared" si="5"/>
        <v>15429.188953882564</v>
      </c>
      <c r="Q43" s="11">
        <f>IF(J43&lt;'5-Year Monthly P&amp;L'!P$2,1,IF(AND('Financing - Injection 1'!J43&gt;='5-Year Monthly P&amp;L'!P$2,'Financing - Injection 1'!J43&lt;'5-Year Monthly P&amp;L'!AB$2),2,IF(AND('Financing - Injection 1'!J43&gt;='5-Year Monthly P&amp;L'!AB$2,'Financing - Injection 1'!J43&lt;'5-Year Monthly P&amp;L'!AN$2),3,IF(AND('Financing - Injection 1'!J43&gt;='5-Year Monthly P&amp;L'!AN$2,'Financing - Injection 1'!J43&lt;'5-Year Monthly P&amp;L'!AZ$2),4,IF('Financing - Injection 1'!J43&gt;='5-Year Monthly P&amp;L'!AZ$2,5)))))</f>
        <v>3</v>
      </c>
      <c r="R43" s="215">
        <f t="shared" si="6"/>
        <v>584.26668462311682</v>
      </c>
      <c r="S43" s="215">
        <f t="shared" si="7"/>
        <v>15429.188953882564</v>
      </c>
    </row>
    <row r="44" spans="1:19" x14ac:dyDescent="0.2">
      <c r="A44" s="12">
        <v>33</v>
      </c>
      <c r="B44" s="228">
        <f>IF(I44&gt;($B$4*$B$6),"0",PMT(H44/$B$6,COUNT(I44:$I$1000),-E43))</f>
        <v>15429.188953882564</v>
      </c>
      <c r="C44" s="228">
        <f t="shared" si="8"/>
        <v>14839.079602413214</v>
      </c>
      <c r="D44" s="228">
        <f t="shared" si="2"/>
        <v>590.10935146934935</v>
      </c>
      <c r="E44" s="225">
        <f t="shared" si="0"/>
        <v>1483317.850889852</v>
      </c>
      <c r="F44" s="228">
        <f t="shared" si="3"/>
        <v>492481.0863679772</v>
      </c>
      <c r="G44" s="228">
        <f t="shared" si="4"/>
        <v>509163.23547812446</v>
      </c>
      <c r="H44" s="230">
        <f t="shared" si="9"/>
        <v>0.12</v>
      </c>
      <c r="I44" s="226">
        <f t="shared" si="1"/>
        <v>33</v>
      </c>
      <c r="J44" s="227">
        <f t="shared" si="10"/>
        <v>45627</v>
      </c>
      <c r="K44" s="231">
        <f t="shared" si="5"/>
        <v>15429.188953882564</v>
      </c>
      <c r="Q44" s="11">
        <f>IF(J44&lt;'5-Year Monthly P&amp;L'!P$2,1,IF(AND('Financing - Injection 1'!J44&gt;='5-Year Monthly P&amp;L'!P$2,'Financing - Injection 1'!J44&lt;'5-Year Monthly P&amp;L'!AB$2),2,IF(AND('Financing - Injection 1'!J44&gt;='5-Year Monthly P&amp;L'!AB$2,'Financing - Injection 1'!J44&lt;'5-Year Monthly P&amp;L'!AN$2),3,IF(AND('Financing - Injection 1'!J44&gt;='5-Year Monthly P&amp;L'!AN$2,'Financing - Injection 1'!J44&lt;'5-Year Monthly P&amp;L'!AZ$2),4,IF('Financing - Injection 1'!J44&gt;='5-Year Monthly P&amp;L'!AZ$2,5)))))</f>
        <v>3</v>
      </c>
      <c r="R44" s="215">
        <f t="shared" si="6"/>
        <v>590.10935146934935</v>
      </c>
      <c r="S44" s="215">
        <f t="shared" si="7"/>
        <v>15429.188953882564</v>
      </c>
    </row>
    <row r="45" spans="1:19" x14ac:dyDescent="0.2">
      <c r="A45" s="12">
        <v>34</v>
      </c>
      <c r="B45" s="228">
        <f>IF(I45&gt;($B$4*$B$6),"0",PMT(H45/$B$6,COUNT(I45:$I$1000),-E44))</f>
        <v>15429.188953882562</v>
      </c>
      <c r="C45" s="228">
        <f t="shared" si="8"/>
        <v>14833.17850889852</v>
      </c>
      <c r="D45" s="228">
        <f t="shared" si="2"/>
        <v>596.0104449840419</v>
      </c>
      <c r="E45" s="225">
        <f t="shared" si="0"/>
        <v>1482721.840444868</v>
      </c>
      <c r="F45" s="228">
        <f t="shared" si="3"/>
        <v>507314.26487687574</v>
      </c>
      <c r="G45" s="228">
        <f t="shared" si="4"/>
        <v>524592.42443200701</v>
      </c>
      <c r="H45" s="230">
        <f t="shared" si="9"/>
        <v>0.12</v>
      </c>
      <c r="I45" s="226">
        <f t="shared" si="1"/>
        <v>34</v>
      </c>
      <c r="J45" s="227">
        <f t="shared" si="10"/>
        <v>45658</v>
      </c>
      <c r="K45" s="231">
        <f t="shared" si="5"/>
        <v>15429.188953882562</v>
      </c>
      <c r="Q45" s="11">
        <f>IF(J45&lt;'5-Year Monthly P&amp;L'!P$2,1,IF(AND('Financing - Injection 1'!J45&gt;='5-Year Monthly P&amp;L'!P$2,'Financing - Injection 1'!J45&lt;'5-Year Monthly P&amp;L'!AB$2),2,IF(AND('Financing - Injection 1'!J45&gt;='5-Year Monthly P&amp;L'!AB$2,'Financing - Injection 1'!J45&lt;'5-Year Monthly P&amp;L'!AN$2),3,IF(AND('Financing - Injection 1'!J45&gt;='5-Year Monthly P&amp;L'!AN$2,'Financing - Injection 1'!J45&lt;'5-Year Monthly P&amp;L'!AZ$2),4,IF('Financing - Injection 1'!J45&gt;='5-Year Monthly P&amp;L'!AZ$2,5)))))</f>
        <v>3</v>
      </c>
      <c r="R45" s="215">
        <f t="shared" si="6"/>
        <v>596.0104449840419</v>
      </c>
      <c r="S45" s="215">
        <f t="shared" si="7"/>
        <v>15429.188953882562</v>
      </c>
    </row>
    <row r="46" spans="1:19" x14ac:dyDescent="0.2">
      <c r="A46" s="12">
        <v>35</v>
      </c>
      <c r="B46" s="228">
        <f>IF(I46&gt;($B$4*$B$6),"0",PMT(H46/$B$6,COUNT(I46:$I$1000),-E45))</f>
        <v>15429.188953882562</v>
      </c>
      <c r="C46" s="228">
        <f t="shared" si="8"/>
        <v>14827.218404448678</v>
      </c>
      <c r="D46" s="228">
        <f t="shared" si="2"/>
        <v>601.97054943388321</v>
      </c>
      <c r="E46" s="225">
        <f t="shared" si="0"/>
        <v>1482119.869895434</v>
      </c>
      <c r="F46" s="228">
        <f t="shared" si="3"/>
        <v>522141.48328132438</v>
      </c>
      <c r="G46" s="228">
        <f t="shared" si="4"/>
        <v>540021.61338588956</v>
      </c>
      <c r="H46" s="230">
        <f t="shared" si="9"/>
        <v>0.12</v>
      </c>
      <c r="I46" s="226">
        <f t="shared" si="1"/>
        <v>35</v>
      </c>
      <c r="J46" s="227">
        <f t="shared" si="10"/>
        <v>45689</v>
      </c>
      <c r="K46" s="231">
        <f t="shared" si="5"/>
        <v>15429.188953882562</v>
      </c>
      <c r="Q46" s="11">
        <f>IF(J46&lt;'5-Year Monthly P&amp;L'!P$2,1,IF(AND('Financing - Injection 1'!J46&gt;='5-Year Monthly P&amp;L'!P$2,'Financing - Injection 1'!J46&lt;'5-Year Monthly P&amp;L'!AB$2),2,IF(AND('Financing - Injection 1'!J46&gt;='5-Year Monthly P&amp;L'!AB$2,'Financing - Injection 1'!J46&lt;'5-Year Monthly P&amp;L'!AN$2),3,IF(AND('Financing - Injection 1'!J46&gt;='5-Year Monthly P&amp;L'!AN$2,'Financing - Injection 1'!J46&lt;'5-Year Monthly P&amp;L'!AZ$2),4,IF('Financing - Injection 1'!J46&gt;='5-Year Monthly P&amp;L'!AZ$2,5)))))</f>
        <v>3</v>
      </c>
      <c r="R46" s="215">
        <f t="shared" si="6"/>
        <v>601.97054943388321</v>
      </c>
      <c r="S46" s="215">
        <f t="shared" si="7"/>
        <v>15429.188953882562</v>
      </c>
    </row>
    <row r="47" spans="1:19" x14ac:dyDescent="0.2">
      <c r="A47" s="12">
        <v>36</v>
      </c>
      <c r="B47" s="228">
        <f>IF(I47&gt;($B$4*$B$6),"0",PMT(H47/$B$6,COUNT(I47:$I$1000),-E46))</f>
        <v>15429.188953882562</v>
      </c>
      <c r="C47" s="228">
        <f t="shared" si="8"/>
        <v>14821.198698954338</v>
      </c>
      <c r="D47" s="228">
        <f t="shared" si="2"/>
        <v>607.99025492822329</v>
      </c>
      <c r="E47" s="225">
        <f t="shared" si="0"/>
        <v>1481511.8796405059</v>
      </c>
      <c r="F47" s="228">
        <f t="shared" si="3"/>
        <v>536962.68198027869</v>
      </c>
      <c r="G47" s="228">
        <f t="shared" si="4"/>
        <v>555450.80233977211</v>
      </c>
      <c r="H47" s="230">
        <f t="shared" si="9"/>
        <v>0.12</v>
      </c>
      <c r="I47" s="226">
        <f t="shared" si="1"/>
        <v>36</v>
      </c>
      <c r="J47" s="227">
        <f t="shared" si="10"/>
        <v>45717</v>
      </c>
      <c r="K47" s="231">
        <f t="shared" si="5"/>
        <v>15429.188953882562</v>
      </c>
      <c r="Q47" s="11">
        <f>IF(J47&lt;'5-Year Monthly P&amp;L'!P$2,1,IF(AND('Financing - Injection 1'!J47&gt;='5-Year Monthly P&amp;L'!P$2,'Financing - Injection 1'!J47&lt;'5-Year Monthly P&amp;L'!AB$2),2,IF(AND('Financing - Injection 1'!J47&gt;='5-Year Monthly P&amp;L'!AB$2,'Financing - Injection 1'!J47&lt;'5-Year Monthly P&amp;L'!AN$2),3,IF(AND('Financing - Injection 1'!J47&gt;='5-Year Monthly P&amp;L'!AN$2,'Financing - Injection 1'!J47&lt;'5-Year Monthly P&amp;L'!AZ$2),4,IF('Financing - Injection 1'!J47&gt;='5-Year Monthly P&amp;L'!AZ$2,5)))))</f>
        <v>3</v>
      </c>
      <c r="R47" s="215">
        <f t="shared" si="6"/>
        <v>607.99025492822329</v>
      </c>
      <c r="S47" s="215">
        <f t="shared" si="7"/>
        <v>15429.188953882562</v>
      </c>
    </row>
    <row r="48" spans="1:19" x14ac:dyDescent="0.2">
      <c r="A48" s="12">
        <v>37</v>
      </c>
      <c r="B48" s="228">
        <f>IF(I48&gt;($B$4*$B$6),"0",PMT(H48/$B$6,COUNT(I48:$I$1000),-E47))</f>
        <v>15429.188953882562</v>
      </c>
      <c r="C48" s="228">
        <f t="shared" si="8"/>
        <v>14815.118796405057</v>
      </c>
      <c r="D48" s="228">
        <f t="shared" si="2"/>
        <v>614.07015747750484</v>
      </c>
      <c r="E48" s="225">
        <f t="shared" si="0"/>
        <v>1480897.8094830285</v>
      </c>
      <c r="F48" s="228">
        <f t="shared" si="3"/>
        <v>551777.80077668373</v>
      </c>
      <c r="G48" s="228">
        <f t="shared" si="4"/>
        <v>570879.99129365466</v>
      </c>
      <c r="H48" s="230">
        <f t="shared" si="9"/>
        <v>0.12</v>
      </c>
      <c r="I48" s="226">
        <f t="shared" si="1"/>
        <v>37</v>
      </c>
      <c r="J48" s="227">
        <f t="shared" si="10"/>
        <v>45748</v>
      </c>
      <c r="K48" s="231">
        <f t="shared" si="5"/>
        <v>15429.188953882562</v>
      </c>
      <c r="Q48" s="11">
        <f>IF(J48&lt;'5-Year Monthly P&amp;L'!P$2,1,IF(AND('Financing - Injection 1'!J48&gt;='5-Year Monthly P&amp;L'!P$2,'Financing - Injection 1'!J48&lt;'5-Year Monthly P&amp;L'!AB$2),2,IF(AND('Financing - Injection 1'!J48&gt;='5-Year Monthly P&amp;L'!AB$2,'Financing - Injection 1'!J48&lt;'5-Year Monthly P&amp;L'!AN$2),3,IF(AND('Financing - Injection 1'!J48&gt;='5-Year Monthly P&amp;L'!AN$2,'Financing - Injection 1'!J48&lt;'5-Year Monthly P&amp;L'!AZ$2),4,IF('Financing - Injection 1'!J48&gt;='5-Year Monthly P&amp;L'!AZ$2,5)))))</f>
        <v>4</v>
      </c>
      <c r="R48" s="215">
        <f t="shared" si="6"/>
        <v>614.07015747750484</v>
      </c>
      <c r="S48" s="215">
        <f>B48</f>
        <v>15429.188953882562</v>
      </c>
    </row>
    <row r="49" spans="1:19" x14ac:dyDescent="0.2">
      <c r="A49" s="12">
        <v>38</v>
      </c>
      <c r="B49" s="228">
        <f>IF(I49&gt;($B$4*$B$6),"0",PMT(H49/$B$6,COUNT(I49:$I$1000),-E48))</f>
        <v>15429.188953882562</v>
      </c>
      <c r="C49" s="228">
        <f t="shared" si="8"/>
        <v>14808.978094830285</v>
      </c>
      <c r="D49" s="228">
        <f t="shared" si="2"/>
        <v>620.21085905227665</v>
      </c>
      <c r="E49" s="225">
        <f t="shared" si="0"/>
        <v>1480277.5986239761</v>
      </c>
      <c r="F49" s="228">
        <f t="shared" si="3"/>
        <v>566586.77887151402</v>
      </c>
      <c r="G49" s="228">
        <f t="shared" si="4"/>
        <v>586309.18024753721</v>
      </c>
      <c r="H49" s="230">
        <f t="shared" si="9"/>
        <v>0.12</v>
      </c>
      <c r="I49" s="226">
        <f t="shared" si="1"/>
        <v>38</v>
      </c>
      <c r="J49" s="227">
        <f t="shared" si="10"/>
        <v>45778</v>
      </c>
      <c r="K49" s="231">
        <f t="shared" si="5"/>
        <v>15429.188953882562</v>
      </c>
      <c r="Q49" s="11">
        <f>IF(J49&lt;'5-Year Monthly P&amp;L'!P$2,1,IF(AND('Financing - Injection 1'!J49&gt;='5-Year Monthly P&amp;L'!P$2,'Financing - Injection 1'!J49&lt;'5-Year Monthly P&amp;L'!AB$2),2,IF(AND('Financing - Injection 1'!J49&gt;='5-Year Monthly P&amp;L'!AB$2,'Financing - Injection 1'!J49&lt;'5-Year Monthly P&amp;L'!AN$2),3,IF(AND('Financing - Injection 1'!J49&gt;='5-Year Monthly P&amp;L'!AN$2,'Financing - Injection 1'!J49&lt;'5-Year Monthly P&amp;L'!AZ$2),4,IF('Financing - Injection 1'!J49&gt;='5-Year Monthly P&amp;L'!AZ$2,5)))))</f>
        <v>4</v>
      </c>
      <c r="R49" s="215">
        <f t="shared" si="6"/>
        <v>620.21085905227665</v>
      </c>
      <c r="S49" s="215">
        <f t="shared" si="7"/>
        <v>15429.188953882562</v>
      </c>
    </row>
    <row r="50" spans="1:19" x14ac:dyDescent="0.2">
      <c r="A50" s="12">
        <v>39</v>
      </c>
      <c r="B50" s="228">
        <f>IF(I50&gt;($B$4*$B$6),"0",PMT(H50/$B$6,COUNT(I50:$I$1000),-E49))</f>
        <v>15429.188953882562</v>
      </c>
      <c r="C50" s="228">
        <f t="shared" si="8"/>
        <v>14802.77598623976</v>
      </c>
      <c r="D50" s="228">
        <f t="shared" si="2"/>
        <v>626.41296764280196</v>
      </c>
      <c r="E50" s="225">
        <f t="shared" si="0"/>
        <v>1479651.1856563333</v>
      </c>
      <c r="F50" s="228">
        <f t="shared" si="3"/>
        <v>581389.5548577538</v>
      </c>
      <c r="G50" s="228">
        <f t="shared" si="4"/>
        <v>601738.36920141976</v>
      </c>
      <c r="H50" s="230">
        <f t="shared" si="9"/>
        <v>0.12</v>
      </c>
      <c r="I50" s="226">
        <f t="shared" si="1"/>
        <v>39</v>
      </c>
      <c r="J50" s="227">
        <f t="shared" si="10"/>
        <v>45809</v>
      </c>
      <c r="K50" s="231">
        <f t="shared" si="5"/>
        <v>15429.188953882562</v>
      </c>
      <c r="Q50" s="11">
        <f>IF(J50&lt;'5-Year Monthly P&amp;L'!P$2,1,IF(AND('Financing - Injection 1'!J50&gt;='5-Year Monthly P&amp;L'!P$2,'Financing - Injection 1'!J50&lt;'5-Year Monthly P&amp;L'!AB$2),2,IF(AND('Financing - Injection 1'!J50&gt;='5-Year Monthly P&amp;L'!AB$2,'Financing - Injection 1'!J50&lt;'5-Year Monthly P&amp;L'!AN$2),3,IF(AND('Financing - Injection 1'!J50&gt;='5-Year Monthly P&amp;L'!AN$2,'Financing - Injection 1'!J50&lt;'5-Year Monthly P&amp;L'!AZ$2),4,IF('Financing - Injection 1'!J50&gt;='5-Year Monthly P&amp;L'!AZ$2,5)))))</f>
        <v>4</v>
      </c>
      <c r="R50" s="215">
        <f>D50</f>
        <v>626.41296764280196</v>
      </c>
      <c r="S50" s="215">
        <f t="shared" si="7"/>
        <v>15429.188953882562</v>
      </c>
    </row>
    <row r="51" spans="1:19" x14ac:dyDescent="0.2">
      <c r="A51" s="12">
        <v>40</v>
      </c>
      <c r="B51" s="228">
        <f>IF(I51&gt;($B$4*$B$6),"0",PMT(H51/$B$6,COUNT(I51:$I$1000),-E50))</f>
        <v>15429.188953882562</v>
      </c>
      <c r="C51" s="228">
        <f t="shared" si="8"/>
        <v>14796.511856563333</v>
      </c>
      <c r="D51" s="228">
        <f t="shared" si="2"/>
        <v>632.67709731922878</v>
      </c>
      <c r="E51" s="225">
        <f t="shared" si="0"/>
        <v>1479018.5085590142</v>
      </c>
      <c r="F51" s="228">
        <f t="shared" si="3"/>
        <v>596186.06671431719</v>
      </c>
      <c r="G51" s="228">
        <f t="shared" si="4"/>
        <v>617167.55815530231</v>
      </c>
      <c r="H51" s="230">
        <f t="shared" si="9"/>
        <v>0.12</v>
      </c>
      <c r="I51" s="226">
        <f t="shared" si="1"/>
        <v>40</v>
      </c>
      <c r="J51" s="227">
        <f t="shared" si="10"/>
        <v>45839</v>
      </c>
      <c r="K51" s="231">
        <f t="shared" si="5"/>
        <v>15429.188953882562</v>
      </c>
      <c r="Q51" s="11">
        <f>IF(J51&lt;'5-Year Monthly P&amp;L'!P$2,1,IF(AND('Financing - Injection 1'!J51&gt;='5-Year Monthly P&amp;L'!P$2,'Financing - Injection 1'!J51&lt;'5-Year Monthly P&amp;L'!AB$2),2,IF(AND('Financing - Injection 1'!J51&gt;='5-Year Monthly P&amp;L'!AB$2,'Financing - Injection 1'!J51&lt;'5-Year Monthly P&amp;L'!AN$2),3,IF(AND('Financing - Injection 1'!J51&gt;='5-Year Monthly P&amp;L'!AN$2,'Financing - Injection 1'!J51&lt;'5-Year Monthly P&amp;L'!AZ$2),4,IF('Financing - Injection 1'!J51&gt;='5-Year Monthly P&amp;L'!AZ$2,5)))))</f>
        <v>4</v>
      </c>
      <c r="R51" s="215">
        <f t="shared" si="6"/>
        <v>632.67709731922878</v>
      </c>
      <c r="S51" s="215">
        <f t="shared" si="7"/>
        <v>15429.188953882562</v>
      </c>
    </row>
    <row r="52" spans="1:19" x14ac:dyDescent="0.2">
      <c r="A52" s="12">
        <v>41</v>
      </c>
      <c r="B52" s="228">
        <f>IF(I52&gt;($B$4*$B$6),"0",PMT(H52/$B$6,COUNT(I52:$I$1000),-E51))</f>
        <v>15429.188953882564</v>
      </c>
      <c r="C52" s="228">
        <f t="shared" si="8"/>
        <v>14790.185085590141</v>
      </c>
      <c r="D52" s="228">
        <f t="shared" si="2"/>
        <v>639.00386829242234</v>
      </c>
      <c r="E52" s="225">
        <f t="shared" si="0"/>
        <v>1478379.5046907219</v>
      </c>
      <c r="F52" s="228">
        <f t="shared" si="3"/>
        <v>610976.2517999073</v>
      </c>
      <c r="G52" s="228">
        <f t="shared" si="4"/>
        <v>632596.74710918486</v>
      </c>
      <c r="H52" s="230">
        <f t="shared" si="9"/>
        <v>0.12</v>
      </c>
      <c r="I52" s="226">
        <f t="shared" si="1"/>
        <v>41</v>
      </c>
      <c r="J52" s="227">
        <f t="shared" si="10"/>
        <v>45870</v>
      </c>
      <c r="K52" s="231">
        <f t="shared" si="5"/>
        <v>15429.188953882564</v>
      </c>
      <c r="Q52" s="11">
        <f>IF(J52&lt;'5-Year Monthly P&amp;L'!P$2,1,IF(AND('Financing - Injection 1'!J52&gt;='5-Year Monthly P&amp;L'!P$2,'Financing - Injection 1'!J52&lt;'5-Year Monthly P&amp;L'!AB$2),2,IF(AND('Financing - Injection 1'!J52&gt;='5-Year Monthly P&amp;L'!AB$2,'Financing - Injection 1'!J52&lt;'5-Year Monthly P&amp;L'!AN$2),3,IF(AND('Financing - Injection 1'!J52&gt;='5-Year Monthly P&amp;L'!AN$2,'Financing - Injection 1'!J52&lt;'5-Year Monthly P&amp;L'!AZ$2),4,IF('Financing - Injection 1'!J52&gt;='5-Year Monthly P&amp;L'!AZ$2,5)))))</f>
        <v>4</v>
      </c>
      <c r="R52" s="215">
        <f t="shared" si="6"/>
        <v>639.00386829242234</v>
      </c>
      <c r="S52" s="215">
        <f t="shared" si="7"/>
        <v>15429.188953882564</v>
      </c>
    </row>
    <row r="53" spans="1:19" x14ac:dyDescent="0.2">
      <c r="A53" s="12">
        <v>42</v>
      </c>
      <c r="B53" s="228">
        <f>IF(I53&gt;($B$4*$B$6),"0",PMT(H53/$B$6,COUNT(I53:$I$1000),-E52))</f>
        <v>15429.188953882564</v>
      </c>
      <c r="C53" s="228">
        <f t="shared" si="8"/>
        <v>14783.795046907218</v>
      </c>
      <c r="D53" s="228">
        <f t="shared" si="2"/>
        <v>645.39390697534509</v>
      </c>
      <c r="E53" s="225">
        <f t="shared" si="0"/>
        <v>1477734.1107837465</v>
      </c>
      <c r="F53" s="228">
        <f t="shared" si="3"/>
        <v>625760.04684681457</v>
      </c>
      <c r="G53" s="228">
        <f t="shared" si="4"/>
        <v>648025.93606306741</v>
      </c>
      <c r="H53" s="230">
        <f t="shared" si="9"/>
        <v>0.12</v>
      </c>
      <c r="I53" s="226">
        <f t="shared" si="1"/>
        <v>42</v>
      </c>
      <c r="J53" s="227">
        <f t="shared" si="10"/>
        <v>45901</v>
      </c>
      <c r="K53" s="231">
        <f t="shared" si="5"/>
        <v>15429.188953882564</v>
      </c>
      <c r="Q53" s="11">
        <f>IF(J53&lt;'5-Year Monthly P&amp;L'!P$2,1,IF(AND('Financing - Injection 1'!J53&gt;='5-Year Monthly P&amp;L'!P$2,'Financing - Injection 1'!J53&lt;'5-Year Monthly P&amp;L'!AB$2),2,IF(AND('Financing - Injection 1'!J53&gt;='5-Year Monthly P&amp;L'!AB$2,'Financing - Injection 1'!J53&lt;'5-Year Monthly P&amp;L'!AN$2),3,IF(AND('Financing - Injection 1'!J53&gt;='5-Year Monthly P&amp;L'!AN$2,'Financing - Injection 1'!J53&lt;'5-Year Monthly P&amp;L'!AZ$2),4,IF('Financing - Injection 1'!J53&gt;='5-Year Monthly P&amp;L'!AZ$2,5)))))</f>
        <v>4</v>
      </c>
      <c r="R53" s="215">
        <f t="shared" si="6"/>
        <v>645.39390697534509</v>
      </c>
      <c r="S53" s="215">
        <f t="shared" si="7"/>
        <v>15429.188953882564</v>
      </c>
    </row>
    <row r="54" spans="1:19" x14ac:dyDescent="0.2">
      <c r="A54" s="12">
        <v>43</v>
      </c>
      <c r="B54" s="228">
        <f>IF(I54&gt;($B$4*$B$6),"0",PMT(H54/$B$6,COUNT(I54:$I$1000),-E53))</f>
        <v>15429.188953882562</v>
      </c>
      <c r="C54" s="228">
        <f t="shared" si="8"/>
        <v>14777.341107837463</v>
      </c>
      <c r="D54" s="228">
        <f t="shared" si="2"/>
        <v>651.84784604509878</v>
      </c>
      <c r="E54" s="225">
        <f t="shared" si="0"/>
        <v>1477082.2629377013</v>
      </c>
      <c r="F54" s="228">
        <f t="shared" si="3"/>
        <v>640537.38795465208</v>
      </c>
      <c r="G54" s="228">
        <f t="shared" si="4"/>
        <v>663455.12501694995</v>
      </c>
      <c r="H54" s="230">
        <f t="shared" si="9"/>
        <v>0.12</v>
      </c>
      <c r="I54" s="226">
        <f t="shared" si="1"/>
        <v>43</v>
      </c>
      <c r="J54" s="227">
        <f t="shared" si="10"/>
        <v>45931</v>
      </c>
      <c r="K54" s="231">
        <f t="shared" si="5"/>
        <v>15429.188953882562</v>
      </c>
      <c r="Q54" s="11">
        <f>IF(J54&lt;'5-Year Monthly P&amp;L'!P$2,1,IF(AND('Financing - Injection 1'!J54&gt;='5-Year Monthly P&amp;L'!P$2,'Financing - Injection 1'!J54&lt;'5-Year Monthly P&amp;L'!AB$2),2,IF(AND('Financing - Injection 1'!J54&gt;='5-Year Monthly P&amp;L'!AB$2,'Financing - Injection 1'!J54&lt;'5-Year Monthly P&amp;L'!AN$2),3,IF(AND('Financing - Injection 1'!J54&gt;='5-Year Monthly P&amp;L'!AN$2,'Financing - Injection 1'!J54&lt;'5-Year Monthly P&amp;L'!AZ$2),4,IF('Financing - Injection 1'!J54&gt;='5-Year Monthly P&amp;L'!AZ$2,5)))))</f>
        <v>4</v>
      </c>
      <c r="R54" s="215">
        <f t="shared" si="6"/>
        <v>651.84784604509878</v>
      </c>
      <c r="S54" s="215">
        <f t="shared" si="7"/>
        <v>15429.188953882562</v>
      </c>
    </row>
    <row r="55" spans="1:19" x14ac:dyDescent="0.2">
      <c r="A55" s="12">
        <v>44</v>
      </c>
      <c r="B55" s="228">
        <f>IF(I55&gt;($B$4*$B$6),"0",PMT(H55/$B$6,COUNT(I55:$I$1000),-E54))</f>
        <v>15429.188953882564</v>
      </c>
      <c r="C55" s="228">
        <f t="shared" si="8"/>
        <v>14770.822629377013</v>
      </c>
      <c r="D55" s="228">
        <f t="shared" si="2"/>
        <v>658.36632450555044</v>
      </c>
      <c r="E55" s="225">
        <f t="shared" si="0"/>
        <v>1476423.8966131958</v>
      </c>
      <c r="F55" s="228">
        <f t="shared" si="3"/>
        <v>655308.21058402909</v>
      </c>
      <c r="G55" s="228">
        <f t="shared" si="4"/>
        <v>678884.3139708325</v>
      </c>
      <c r="H55" s="230">
        <f t="shared" si="9"/>
        <v>0.12</v>
      </c>
      <c r="I55" s="226">
        <f t="shared" si="1"/>
        <v>44</v>
      </c>
      <c r="J55" s="227">
        <f t="shared" si="10"/>
        <v>45962</v>
      </c>
      <c r="K55" s="231">
        <f t="shared" si="5"/>
        <v>15429.188953882564</v>
      </c>
      <c r="Q55" s="11">
        <f>IF(J55&lt;'5-Year Monthly P&amp;L'!P$2,1,IF(AND('Financing - Injection 1'!J55&gt;='5-Year Monthly P&amp;L'!P$2,'Financing - Injection 1'!J55&lt;'5-Year Monthly P&amp;L'!AB$2),2,IF(AND('Financing - Injection 1'!J55&gt;='5-Year Monthly P&amp;L'!AB$2,'Financing - Injection 1'!J55&lt;'5-Year Monthly P&amp;L'!AN$2),3,IF(AND('Financing - Injection 1'!J55&gt;='5-Year Monthly P&amp;L'!AN$2,'Financing - Injection 1'!J55&lt;'5-Year Monthly P&amp;L'!AZ$2),4,IF('Financing - Injection 1'!J55&gt;='5-Year Monthly P&amp;L'!AZ$2,5)))))</f>
        <v>4</v>
      </c>
      <c r="R55" s="215">
        <f t="shared" si="6"/>
        <v>658.36632450555044</v>
      </c>
      <c r="S55" s="215">
        <f t="shared" si="7"/>
        <v>15429.188953882564</v>
      </c>
    </row>
    <row r="56" spans="1:19" x14ac:dyDescent="0.2">
      <c r="A56" s="12">
        <v>45</v>
      </c>
      <c r="B56" s="228">
        <f>IF(I56&gt;($B$4*$B$6),"0",PMT(H56/$B$6,COUNT(I56:$I$1000),-E55))</f>
        <v>15429.188953882562</v>
      </c>
      <c r="C56" s="228">
        <f t="shared" si="8"/>
        <v>14764.238966131956</v>
      </c>
      <c r="D56" s="228">
        <f t="shared" si="2"/>
        <v>664.94998775060594</v>
      </c>
      <c r="E56" s="225">
        <f t="shared" si="0"/>
        <v>1475758.9466254453</v>
      </c>
      <c r="F56" s="228">
        <f t="shared" si="3"/>
        <v>670072.44955016102</v>
      </c>
      <c r="G56" s="228">
        <f t="shared" si="4"/>
        <v>694313.50292471505</v>
      </c>
      <c r="H56" s="230">
        <f t="shared" si="9"/>
        <v>0.12</v>
      </c>
      <c r="I56" s="226">
        <f t="shared" si="1"/>
        <v>45</v>
      </c>
      <c r="J56" s="227">
        <f t="shared" si="10"/>
        <v>45992</v>
      </c>
      <c r="K56" s="231">
        <f t="shared" si="5"/>
        <v>15429.188953882562</v>
      </c>
      <c r="Q56" s="11">
        <f>IF(J56&lt;'5-Year Monthly P&amp;L'!P$2,1,IF(AND('Financing - Injection 1'!J56&gt;='5-Year Monthly P&amp;L'!P$2,'Financing - Injection 1'!J56&lt;'5-Year Monthly P&amp;L'!AB$2),2,IF(AND('Financing - Injection 1'!J56&gt;='5-Year Monthly P&amp;L'!AB$2,'Financing - Injection 1'!J56&lt;'5-Year Monthly P&amp;L'!AN$2),3,IF(AND('Financing - Injection 1'!J56&gt;='5-Year Monthly P&amp;L'!AN$2,'Financing - Injection 1'!J56&lt;'5-Year Monthly P&amp;L'!AZ$2),4,IF('Financing - Injection 1'!J56&gt;='5-Year Monthly P&amp;L'!AZ$2,5)))))</f>
        <v>4</v>
      </c>
      <c r="R56" s="215">
        <f t="shared" si="6"/>
        <v>664.94998775060594</v>
      </c>
      <c r="S56" s="215">
        <f t="shared" si="7"/>
        <v>15429.188953882562</v>
      </c>
    </row>
    <row r="57" spans="1:19" x14ac:dyDescent="0.2">
      <c r="A57" s="12">
        <v>46</v>
      </c>
      <c r="B57" s="228">
        <f>IF(I57&gt;($B$4*$B$6),"0",PMT(H57/$B$6,COUNT(I57:$I$1000),-E56))</f>
        <v>15429.188953882564</v>
      </c>
      <c r="C57" s="228">
        <f t="shared" si="8"/>
        <v>14757.589466254452</v>
      </c>
      <c r="D57" s="228">
        <f t="shared" si="2"/>
        <v>671.59948762811109</v>
      </c>
      <c r="E57" s="225">
        <f t="shared" si="0"/>
        <v>1475087.3471378172</v>
      </c>
      <c r="F57" s="228">
        <f t="shared" si="3"/>
        <v>684830.03901641548</v>
      </c>
      <c r="G57" s="228">
        <f t="shared" si="4"/>
        <v>709742.6918785976</v>
      </c>
      <c r="H57" s="230">
        <f t="shared" si="9"/>
        <v>0.12</v>
      </c>
      <c r="I57" s="226">
        <f t="shared" si="1"/>
        <v>46</v>
      </c>
      <c r="J57" s="227">
        <f t="shared" si="10"/>
        <v>46023</v>
      </c>
      <c r="K57" s="231">
        <f t="shared" si="5"/>
        <v>15429.188953882564</v>
      </c>
      <c r="Q57" s="11">
        <f>IF(J57&lt;'5-Year Monthly P&amp;L'!P$2,1,IF(AND('Financing - Injection 1'!J57&gt;='5-Year Monthly P&amp;L'!P$2,'Financing - Injection 1'!J57&lt;'5-Year Monthly P&amp;L'!AB$2),2,IF(AND('Financing - Injection 1'!J57&gt;='5-Year Monthly P&amp;L'!AB$2,'Financing - Injection 1'!J57&lt;'5-Year Monthly P&amp;L'!AN$2),3,IF(AND('Financing - Injection 1'!J57&gt;='5-Year Monthly P&amp;L'!AN$2,'Financing - Injection 1'!J57&lt;'5-Year Monthly P&amp;L'!AZ$2),4,IF('Financing - Injection 1'!J57&gt;='5-Year Monthly P&amp;L'!AZ$2,5)))))</f>
        <v>4</v>
      </c>
      <c r="R57" s="215">
        <f t="shared" si="6"/>
        <v>671.59948762811109</v>
      </c>
      <c r="S57" s="215">
        <f t="shared" si="7"/>
        <v>15429.188953882564</v>
      </c>
    </row>
    <row r="58" spans="1:19" x14ac:dyDescent="0.2">
      <c r="A58" s="12">
        <v>47</v>
      </c>
      <c r="B58" s="228">
        <f>IF(I58&gt;($B$4*$B$6),"0",PMT(H58/$B$6,COUNT(I58:$I$1000),-E57))</f>
        <v>15429.188953882564</v>
      </c>
      <c r="C58" s="228">
        <f t="shared" si="8"/>
        <v>14750.873471378172</v>
      </c>
      <c r="D58" s="228">
        <f t="shared" si="2"/>
        <v>678.31548250439118</v>
      </c>
      <c r="E58" s="225">
        <f t="shared" si="0"/>
        <v>1474409.0316553127</v>
      </c>
      <c r="F58" s="228">
        <f t="shared" si="3"/>
        <v>699580.9124877936</v>
      </c>
      <c r="G58" s="228">
        <f t="shared" si="4"/>
        <v>725171.88083248015</v>
      </c>
      <c r="H58" s="230">
        <f t="shared" si="9"/>
        <v>0.12</v>
      </c>
      <c r="I58" s="226">
        <f t="shared" si="1"/>
        <v>47</v>
      </c>
      <c r="J58" s="227">
        <f t="shared" si="10"/>
        <v>46054</v>
      </c>
      <c r="K58" s="231">
        <f t="shared" si="5"/>
        <v>15429.188953882564</v>
      </c>
      <c r="Q58" s="11">
        <f>IF(J58&lt;'5-Year Monthly P&amp;L'!P$2,1,IF(AND('Financing - Injection 1'!J58&gt;='5-Year Monthly P&amp;L'!P$2,'Financing - Injection 1'!J58&lt;'5-Year Monthly P&amp;L'!AB$2),2,IF(AND('Financing - Injection 1'!J58&gt;='5-Year Monthly P&amp;L'!AB$2,'Financing - Injection 1'!J58&lt;'5-Year Monthly P&amp;L'!AN$2),3,IF(AND('Financing - Injection 1'!J58&gt;='5-Year Monthly P&amp;L'!AN$2,'Financing - Injection 1'!J58&lt;'5-Year Monthly P&amp;L'!AZ$2),4,IF('Financing - Injection 1'!J58&gt;='5-Year Monthly P&amp;L'!AZ$2,5)))))</f>
        <v>4</v>
      </c>
      <c r="R58" s="215">
        <f t="shared" si="6"/>
        <v>678.31548250439118</v>
      </c>
      <c r="S58" s="215">
        <f t="shared" si="7"/>
        <v>15429.188953882564</v>
      </c>
    </row>
    <row r="59" spans="1:19" x14ac:dyDescent="0.2">
      <c r="A59" s="12">
        <v>48</v>
      </c>
      <c r="B59" s="228">
        <f>IF(I59&gt;($B$4*$B$6),"0",PMT(H59/$B$6,COUNT(I59:$I$1000),-E58))</f>
        <v>15429.188953882564</v>
      </c>
      <c r="C59" s="228">
        <f t="shared" si="8"/>
        <v>14744.090316553127</v>
      </c>
      <c r="D59" s="228">
        <f t="shared" si="2"/>
        <v>685.09863732943631</v>
      </c>
      <c r="E59" s="225">
        <f t="shared" si="0"/>
        <v>1473723.9330179833</v>
      </c>
      <c r="F59" s="228">
        <f t="shared" si="3"/>
        <v>714325.00280434673</v>
      </c>
      <c r="G59" s="228">
        <f t="shared" si="4"/>
        <v>740601.0697863627</v>
      </c>
      <c r="H59" s="230">
        <f t="shared" si="9"/>
        <v>0.12</v>
      </c>
      <c r="I59" s="226">
        <f t="shared" si="1"/>
        <v>48</v>
      </c>
      <c r="J59" s="227">
        <f t="shared" si="10"/>
        <v>46082</v>
      </c>
      <c r="K59" s="231">
        <f t="shared" si="5"/>
        <v>15429.188953882564</v>
      </c>
      <c r="Q59" s="11">
        <f>IF(J59&lt;'5-Year Monthly P&amp;L'!P$2,1,IF(AND('Financing - Injection 1'!J59&gt;='5-Year Monthly P&amp;L'!P$2,'Financing - Injection 1'!J59&lt;'5-Year Monthly P&amp;L'!AB$2),2,IF(AND('Financing - Injection 1'!J59&gt;='5-Year Monthly P&amp;L'!AB$2,'Financing - Injection 1'!J59&lt;'5-Year Monthly P&amp;L'!AN$2),3,IF(AND('Financing - Injection 1'!J59&gt;='5-Year Monthly P&amp;L'!AN$2,'Financing - Injection 1'!J59&lt;'5-Year Monthly P&amp;L'!AZ$2),4,IF('Financing - Injection 1'!J59&gt;='5-Year Monthly P&amp;L'!AZ$2,5)))))</f>
        <v>4</v>
      </c>
      <c r="R59" s="215">
        <f t="shared" si="6"/>
        <v>685.09863732943631</v>
      </c>
      <c r="S59" s="215">
        <f t="shared" si="7"/>
        <v>15429.188953882564</v>
      </c>
    </row>
    <row r="60" spans="1:19" x14ac:dyDescent="0.2">
      <c r="A60" s="12">
        <v>49</v>
      </c>
      <c r="B60" s="228">
        <f>IF(I60&gt;($B$4*$B$6),"0",PMT(H60/$B$6,COUNT(I60:$I$1000),-E59))</f>
        <v>15429.188953882564</v>
      </c>
      <c r="C60" s="228">
        <f t="shared" si="8"/>
        <v>14737.239330179831</v>
      </c>
      <c r="D60" s="228">
        <f t="shared" si="2"/>
        <v>691.94962370273242</v>
      </c>
      <c r="E60" s="225">
        <f t="shared" si="0"/>
        <v>1473031.9833942805</v>
      </c>
      <c r="F60" s="228">
        <f t="shared" si="3"/>
        <v>729062.2421345266</v>
      </c>
      <c r="G60" s="228">
        <f t="shared" si="4"/>
        <v>756030.25874024525</v>
      </c>
      <c r="H60" s="230">
        <f t="shared" si="9"/>
        <v>0.12</v>
      </c>
      <c r="I60" s="226">
        <f t="shared" si="1"/>
        <v>49</v>
      </c>
      <c r="J60" s="227">
        <f t="shared" si="10"/>
        <v>46113</v>
      </c>
      <c r="K60" s="231">
        <f t="shared" si="5"/>
        <v>15429.188953882564</v>
      </c>
      <c r="Q60" s="11">
        <f>IF(J60&lt;'5-Year Monthly P&amp;L'!P$2,1,IF(AND('Financing - Injection 1'!J60&gt;='5-Year Monthly P&amp;L'!P$2,'Financing - Injection 1'!J60&lt;'5-Year Monthly P&amp;L'!AB$2),2,IF(AND('Financing - Injection 1'!J60&gt;='5-Year Monthly P&amp;L'!AB$2,'Financing - Injection 1'!J60&lt;'5-Year Monthly P&amp;L'!AN$2),3,IF(AND('Financing - Injection 1'!J60&gt;='5-Year Monthly P&amp;L'!AN$2,'Financing - Injection 1'!J60&lt;'5-Year Monthly P&amp;L'!AZ$2),4,IF('Financing - Injection 1'!J60&gt;='5-Year Monthly P&amp;L'!AZ$2,5)))))</f>
        <v>5</v>
      </c>
      <c r="R60" s="215">
        <f t="shared" si="6"/>
        <v>691.94962370273242</v>
      </c>
      <c r="S60" s="215">
        <f t="shared" si="7"/>
        <v>15429.188953882564</v>
      </c>
    </row>
    <row r="61" spans="1:19" x14ac:dyDescent="0.2">
      <c r="A61" s="12">
        <v>50</v>
      </c>
      <c r="B61" s="228">
        <f>IF(I61&gt;($B$4*$B$6),"0",PMT(H61/$B$6,COUNT(I61:$I$1000),-E60))</f>
        <v>15429.188953882564</v>
      </c>
      <c r="C61" s="228">
        <f t="shared" si="8"/>
        <v>14730.319833942805</v>
      </c>
      <c r="D61" s="228">
        <f t="shared" si="2"/>
        <v>698.86911993975809</v>
      </c>
      <c r="E61" s="225">
        <f t="shared" si="0"/>
        <v>1472333.1142743407</v>
      </c>
      <c r="F61" s="228">
        <f t="shared" si="3"/>
        <v>743792.56196846941</v>
      </c>
      <c r="G61" s="228">
        <f t="shared" si="4"/>
        <v>771459.4476941278</v>
      </c>
      <c r="H61" s="230">
        <f t="shared" si="9"/>
        <v>0.12</v>
      </c>
      <c r="I61" s="226">
        <f t="shared" si="1"/>
        <v>50</v>
      </c>
      <c r="J61" s="227">
        <f t="shared" si="10"/>
        <v>46143</v>
      </c>
      <c r="K61" s="231">
        <f t="shared" si="5"/>
        <v>15429.188953882564</v>
      </c>
      <c r="Q61" s="11">
        <f>IF(J61&lt;'5-Year Monthly P&amp;L'!P$2,1,IF(AND('Financing - Injection 1'!J61&gt;='5-Year Monthly P&amp;L'!P$2,'Financing - Injection 1'!J61&lt;'5-Year Monthly P&amp;L'!AB$2),2,IF(AND('Financing - Injection 1'!J61&gt;='5-Year Monthly P&amp;L'!AB$2,'Financing - Injection 1'!J61&lt;'5-Year Monthly P&amp;L'!AN$2),3,IF(AND('Financing - Injection 1'!J61&gt;='5-Year Monthly P&amp;L'!AN$2,'Financing - Injection 1'!J61&lt;'5-Year Monthly P&amp;L'!AZ$2),4,IF('Financing - Injection 1'!J61&gt;='5-Year Monthly P&amp;L'!AZ$2,5)))))</f>
        <v>5</v>
      </c>
      <c r="R61" s="215">
        <f t="shared" si="6"/>
        <v>698.86911993975809</v>
      </c>
      <c r="S61" s="215">
        <f t="shared" si="7"/>
        <v>15429.188953882564</v>
      </c>
    </row>
    <row r="62" spans="1:19" x14ac:dyDescent="0.2">
      <c r="A62" s="12">
        <v>51</v>
      </c>
      <c r="B62" s="228">
        <f>IF(I62&gt;($B$4*$B$6),"0",PMT(H62/$B$6,COUNT(I62:$I$1000),-E61))</f>
        <v>15429.188953882562</v>
      </c>
      <c r="C62" s="228">
        <f t="shared" si="8"/>
        <v>14723.331142743407</v>
      </c>
      <c r="D62" s="228">
        <f t="shared" si="2"/>
        <v>705.85781113915436</v>
      </c>
      <c r="E62" s="225">
        <f t="shared" si="0"/>
        <v>1471627.2564632015</v>
      </c>
      <c r="F62" s="228">
        <f t="shared" si="3"/>
        <v>758515.89311121276</v>
      </c>
      <c r="G62" s="228">
        <f t="shared" si="4"/>
        <v>786888.63664801035</v>
      </c>
      <c r="H62" s="230">
        <f t="shared" si="9"/>
        <v>0.12</v>
      </c>
      <c r="I62" s="226">
        <f t="shared" si="1"/>
        <v>51</v>
      </c>
      <c r="J62" s="227">
        <f t="shared" si="10"/>
        <v>46174</v>
      </c>
      <c r="K62" s="231">
        <f t="shared" si="5"/>
        <v>15429.188953882562</v>
      </c>
      <c r="Q62" s="11">
        <f>IF(J62&lt;'5-Year Monthly P&amp;L'!P$2,1,IF(AND('Financing - Injection 1'!J62&gt;='5-Year Monthly P&amp;L'!P$2,'Financing - Injection 1'!J62&lt;'5-Year Monthly P&amp;L'!AB$2),2,IF(AND('Financing - Injection 1'!J62&gt;='5-Year Monthly P&amp;L'!AB$2,'Financing - Injection 1'!J62&lt;'5-Year Monthly P&amp;L'!AN$2),3,IF(AND('Financing - Injection 1'!J62&gt;='5-Year Monthly P&amp;L'!AN$2,'Financing - Injection 1'!J62&lt;'5-Year Monthly P&amp;L'!AZ$2),4,IF('Financing - Injection 1'!J62&gt;='5-Year Monthly P&amp;L'!AZ$2,5)))))</f>
        <v>5</v>
      </c>
      <c r="R62" s="215">
        <f t="shared" si="6"/>
        <v>705.85781113915436</v>
      </c>
      <c r="S62" s="215">
        <f t="shared" si="7"/>
        <v>15429.188953882562</v>
      </c>
    </row>
    <row r="63" spans="1:19" x14ac:dyDescent="0.2">
      <c r="A63" s="12">
        <v>52</v>
      </c>
      <c r="B63" s="228">
        <f>IF(I63&gt;($B$4*$B$6),"0",PMT(H63/$B$6,COUNT(I63:$I$1000),-E62))</f>
        <v>15429.188953882562</v>
      </c>
      <c r="C63" s="228">
        <f t="shared" si="8"/>
        <v>14716.272564632016</v>
      </c>
      <c r="D63" s="228">
        <f t="shared" si="2"/>
        <v>712.91638925054576</v>
      </c>
      <c r="E63" s="225">
        <f t="shared" si="0"/>
        <v>1470914.3400739511</v>
      </c>
      <c r="F63" s="228">
        <f t="shared" si="3"/>
        <v>773232.16567584476</v>
      </c>
      <c r="G63" s="228">
        <f t="shared" si="4"/>
        <v>802317.8256018929</v>
      </c>
      <c r="H63" s="230">
        <f t="shared" si="9"/>
        <v>0.12</v>
      </c>
      <c r="I63" s="226">
        <f t="shared" si="1"/>
        <v>52</v>
      </c>
      <c r="J63" s="227">
        <f t="shared" si="10"/>
        <v>46204</v>
      </c>
      <c r="K63" s="231">
        <f t="shared" si="5"/>
        <v>15429.188953882562</v>
      </c>
      <c r="Q63" s="11">
        <f>IF(J63&lt;'5-Year Monthly P&amp;L'!P$2,1,IF(AND('Financing - Injection 1'!J63&gt;='5-Year Monthly P&amp;L'!P$2,'Financing - Injection 1'!J63&lt;'5-Year Monthly P&amp;L'!AB$2),2,IF(AND('Financing - Injection 1'!J63&gt;='5-Year Monthly P&amp;L'!AB$2,'Financing - Injection 1'!J63&lt;'5-Year Monthly P&amp;L'!AN$2),3,IF(AND('Financing - Injection 1'!J63&gt;='5-Year Monthly P&amp;L'!AN$2,'Financing - Injection 1'!J63&lt;'5-Year Monthly P&amp;L'!AZ$2),4,IF('Financing - Injection 1'!J63&gt;='5-Year Monthly P&amp;L'!AZ$2,5)))))</f>
        <v>5</v>
      </c>
      <c r="R63" s="215">
        <f t="shared" si="6"/>
        <v>712.91638925054576</v>
      </c>
      <c r="S63" s="215">
        <f t="shared" si="7"/>
        <v>15429.188953882562</v>
      </c>
    </row>
    <row r="64" spans="1:19" x14ac:dyDescent="0.2">
      <c r="A64" s="12">
        <v>53</v>
      </c>
      <c r="B64" s="228">
        <f>IF(I64&gt;($B$4*$B$6),"0",PMT(H64/$B$6,COUNT(I64:$I$1000),-E63))</f>
        <v>15429.188953882564</v>
      </c>
      <c r="C64" s="228">
        <f t="shared" si="8"/>
        <v>14709.143400739509</v>
      </c>
      <c r="D64" s="228">
        <f t="shared" si="2"/>
        <v>720.04555314305435</v>
      </c>
      <c r="E64" s="225">
        <f t="shared" si="0"/>
        <v>1470194.2945208079</v>
      </c>
      <c r="F64" s="228">
        <f t="shared" si="3"/>
        <v>787941.30907658429</v>
      </c>
      <c r="G64" s="228">
        <f t="shared" si="4"/>
        <v>817747.01455577544</v>
      </c>
      <c r="H64" s="230">
        <f t="shared" si="9"/>
        <v>0.12</v>
      </c>
      <c r="I64" s="226">
        <f t="shared" si="1"/>
        <v>53</v>
      </c>
      <c r="J64" s="227">
        <f t="shared" si="10"/>
        <v>46235</v>
      </c>
      <c r="K64" s="231">
        <f t="shared" si="5"/>
        <v>15429.188953882564</v>
      </c>
      <c r="Q64" s="11">
        <f>IF(J64&lt;'5-Year Monthly P&amp;L'!P$2,1,IF(AND('Financing - Injection 1'!J64&gt;='5-Year Monthly P&amp;L'!P$2,'Financing - Injection 1'!J64&lt;'5-Year Monthly P&amp;L'!AB$2),2,IF(AND('Financing - Injection 1'!J64&gt;='5-Year Monthly P&amp;L'!AB$2,'Financing - Injection 1'!J64&lt;'5-Year Monthly P&amp;L'!AN$2),3,IF(AND('Financing - Injection 1'!J64&gt;='5-Year Monthly P&amp;L'!AN$2,'Financing - Injection 1'!J64&lt;'5-Year Monthly P&amp;L'!AZ$2),4,IF('Financing - Injection 1'!J64&gt;='5-Year Monthly P&amp;L'!AZ$2,5)))))</f>
        <v>5</v>
      </c>
      <c r="R64" s="215">
        <f t="shared" si="6"/>
        <v>720.04555314305435</v>
      </c>
      <c r="S64" s="215">
        <f t="shared" si="7"/>
        <v>15429.188953882564</v>
      </c>
    </row>
    <row r="65" spans="1:19" x14ac:dyDescent="0.2">
      <c r="A65" s="12">
        <v>54</v>
      </c>
      <c r="B65" s="228">
        <f>IF(I65&gt;($B$4*$B$6),"0",PMT(H65/$B$6,COUNT(I65:$I$1000),-E64))</f>
        <v>15429.188953882562</v>
      </c>
      <c r="C65" s="228">
        <f t="shared" si="8"/>
        <v>14701.942945208079</v>
      </c>
      <c r="D65" s="228">
        <f t="shared" si="2"/>
        <v>727.24600867448316</v>
      </c>
      <c r="E65" s="225">
        <f t="shared" si="0"/>
        <v>1469467.0485121335</v>
      </c>
      <c r="F65" s="228">
        <f t="shared" si="3"/>
        <v>802643.25202179234</v>
      </c>
      <c r="G65" s="228">
        <f t="shared" si="4"/>
        <v>833176.20350965799</v>
      </c>
      <c r="H65" s="230">
        <f t="shared" si="9"/>
        <v>0.12</v>
      </c>
      <c r="I65" s="226">
        <f t="shared" si="1"/>
        <v>54</v>
      </c>
      <c r="J65" s="227">
        <f t="shared" si="10"/>
        <v>46266</v>
      </c>
      <c r="K65" s="231">
        <f t="shared" si="5"/>
        <v>15429.188953882562</v>
      </c>
      <c r="Q65" s="11">
        <f>IF(J65&lt;'5-Year Monthly P&amp;L'!P$2,1,IF(AND('Financing - Injection 1'!J65&gt;='5-Year Monthly P&amp;L'!P$2,'Financing - Injection 1'!J65&lt;'5-Year Monthly P&amp;L'!AB$2),2,IF(AND('Financing - Injection 1'!J65&gt;='5-Year Monthly P&amp;L'!AB$2,'Financing - Injection 1'!J65&lt;'5-Year Monthly P&amp;L'!AN$2),3,IF(AND('Financing - Injection 1'!J65&gt;='5-Year Monthly P&amp;L'!AN$2,'Financing - Injection 1'!J65&lt;'5-Year Monthly P&amp;L'!AZ$2),4,IF('Financing - Injection 1'!J65&gt;='5-Year Monthly P&amp;L'!AZ$2,5)))))</f>
        <v>5</v>
      </c>
      <c r="R65" s="215">
        <f t="shared" si="6"/>
        <v>727.24600867448316</v>
      </c>
      <c r="S65" s="215">
        <f t="shared" si="7"/>
        <v>15429.188953882562</v>
      </c>
    </row>
    <row r="66" spans="1:19" x14ac:dyDescent="0.2">
      <c r="A66" s="12">
        <v>55</v>
      </c>
      <c r="B66" s="228">
        <f>IF(I66&gt;($B$4*$B$6),"0",PMT(H66/$B$6,COUNT(I66:$I$1000),-E65))</f>
        <v>15429.188953882564</v>
      </c>
      <c r="C66" s="228">
        <f t="shared" si="8"/>
        <v>14694.670485121334</v>
      </c>
      <c r="D66" s="228">
        <f t="shared" si="2"/>
        <v>734.51846876122909</v>
      </c>
      <c r="E66" s="225">
        <f t="shared" si="0"/>
        <v>1468732.5300433724</v>
      </c>
      <c r="F66" s="228">
        <f t="shared" si="3"/>
        <v>817337.92250691366</v>
      </c>
      <c r="G66" s="228">
        <f t="shared" si="4"/>
        <v>848605.39246354054</v>
      </c>
      <c r="H66" s="230">
        <f t="shared" si="9"/>
        <v>0.12</v>
      </c>
      <c r="I66" s="226">
        <f t="shared" si="1"/>
        <v>55</v>
      </c>
      <c r="J66" s="227">
        <f t="shared" si="10"/>
        <v>46296</v>
      </c>
      <c r="K66" s="231">
        <f t="shared" si="5"/>
        <v>15429.188953882564</v>
      </c>
      <c r="Q66" s="11">
        <f>IF(J66&lt;'5-Year Monthly P&amp;L'!P$2,1,IF(AND('Financing - Injection 1'!J66&gt;='5-Year Monthly P&amp;L'!P$2,'Financing - Injection 1'!J66&lt;'5-Year Monthly P&amp;L'!AB$2),2,IF(AND('Financing - Injection 1'!J66&gt;='5-Year Monthly P&amp;L'!AB$2,'Financing - Injection 1'!J66&lt;'5-Year Monthly P&amp;L'!AN$2),3,IF(AND('Financing - Injection 1'!J66&gt;='5-Year Monthly P&amp;L'!AN$2,'Financing - Injection 1'!J66&lt;'5-Year Monthly P&amp;L'!AZ$2),4,IF('Financing - Injection 1'!J66&gt;='5-Year Monthly P&amp;L'!AZ$2,5)))))</f>
        <v>5</v>
      </c>
      <c r="R66" s="215">
        <f t="shared" si="6"/>
        <v>734.51846876122909</v>
      </c>
      <c r="S66" s="215">
        <f t="shared" si="7"/>
        <v>15429.188953882564</v>
      </c>
    </row>
    <row r="67" spans="1:19" x14ac:dyDescent="0.2">
      <c r="A67" s="12">
        <v>56</v>
      </c>
      <c r="B67" s="228">
        <f>IF(I67&gt;($B$4*$B$6),"0",PMT(H67/$B$6,COUNT(I67:$I$1000),-E66))</f>
        <v>15429.188953882564</v>
      </c>
      <c r="C67" s="228">
        <f t="shared" si="8"/>
        <v>14687.325300433724</v>
      </c>
      <c r="D67" s="228">
        <f t="shared" si="2"/>
        <v>741.86365344883961</v>
      </c>
      <c r="E67" s="225">
        <f t="shared" si="0"/>
        <v>1467990.6663899235</v>
      </c>
      <c r="F67" s="228">
        <f t="shared" si="3"/>
        <v>832025.24780734733</v>
      </c>
      <c r="G67" s="228">
        <f t="shared" si="4"/>
        <v>864034.58141742309</v>
      </c>
      <c r="H67" s="230">
        <f t="shared" si="9"/>
        <v>0.12</v>
      </c>
      <c r="I67" s="226">
        <f t="shared" si="1"/>
        <v>56</v>
      </c>
      <c r="J67" s="227">
        <f t="shared" si="10"/>
        <v>46327</v>
      </c>
      <c r="K67" s="231">
        <f t="shared" si="5"/>
        <v>15429.188953882564</v>
      </c>
      <c r="Q67" s="11">
        <f>IF(J67&lt;'5-Year Monthly P&amp;L'!P$2,1,IF(AND('Financing - Injection 1'!J67&gt;='5-Year Monthly P&amp;L'!P$2,'Financing - Injection 1'!J67&lt;'5-Year Monthly P&amp;L'!AB$2),2,IF(AND('Financing - Injection 1'!J67&gt;='5-Year Monthly P&amp;L'!AB$2,'Financing - Injection 1'!J67&lt;'5-Year Monthly P&amp;L'!AN$2),3,IF(AND('Financing - Injection 1'!J67&gt;='5-Year Monthly P&amp;L'!AN$2,'Financing - Injection 1'!J67&lt;'5-Year Monthly P&amp;L'!AZ$2),4,IF('Financing - Injection 1'!J67&gt;='5-Year Monthly P&amp;L'!AZ$2,5)))))</f>
        <v>5</v>
      </c>
      <c r="R67" s="215">
        <f t="shared" si="6"/>
        <v>741.86365344883961</v>
      </c>
      <c r="S67" s="215">
        <f t="shared" si="7"/>
        <v>15429.188953882564</v>
      </c>
    </row>
    <row r="68" spans="1:19" x14ac:dyDescent="0.2">
      <c r="A68" s="12">
        <v>57</v>
      </c>
      <c r="B68" s="228">
        <f>IF(I68&gt;($B$4*$B$6),"0",PMT(H68/$B$6,COUNT(I68:$I$1000),-E67))</f>
        <v>15429.188953882564</v>
      </c>
      <c r="C68" s="228">
        <f t="shared" si="8"/>
        <v>14679.906663899235</v>
      </c>
      <c r="D68" s="228">
        <f t="shared" si="2"/>
        <v>749.28228998332816</v>
      </c>
      <c r="E68" s="225">
        <f t="shared" si="0"/>
        <v>1467241.3840999403</v>
      </c>
      <c r="F68" s="228">
        <f t="shared" si="3"/>
        <v>846705.15447124653</v>
      </c>
      <c r="G68" s="228">
        <f t="shared" si="4"/>
        <v>879463.77037130564</v>
      </c>
      <c r="H68" s="230">
        <f t="shared" si="9"/>
        <v>0.12</v>
      </c>
      <c r="I68" s="226">
        <f t="shared" si="1"/>
        <v>57</v>
      </c>
      <c r="J68" s="227">
        <f t="shared" si="10"/>
        <v>46357</v>
      </c>
      <c r="K68" s="231">
        <f t="shared" si="5"/>
        <v>15429.188953882564</v>
      </c>
      <c r="Q68" s="11">
        <f>IF(J68&lt;'5-Year Monthly P&amp;L'!P$2,1,IF(AND('Financing - Injection 1'!J68&gt;='5-Year Monthly P&amp;L'!P$2,'Financing - Injection 1'!J68&lt;'5-Year Monthly P&amp;L'!AB$2),2,IF(AND('Financing - Injection 1'!J68&gt;='5-Year Monthly P&amp;L'!AB$2,'Financing - Injection 1'!J68&lt;'5-Year Monthly P&amp;L'!AN$2),3,IF(AND('Financing - Injection 1'!J68&gt;='5-Year Monthly P&amp;L'!AN$2,'Financing - Injection 1'!J68&lt;'5-Year Monthly P&amp;L'!AZ$2),4,IF('Financing - Injection 1'!J68&gt;='5-Year Monthly P&amp;L'!AZ$2,5)))))</f>
        <v>5</v>
      </c>
      <c r="R68" s="215">
        <f t="shared" si="6"/>
        <v>749.28228998332816</v>
      </c>
      <c r="S68" s="215">
        <f t="shared" si="7"/>
        <v>15429.188953882564</v>
      </c>
    </row>
    <row r="69" spans="1:19" x14ac:dyDescent="0.2">
      <c r="A69" s="12">
        <v>58</v>
      </c>
      <c r="B69" s="228">
        <f>IF(I69&gt;($B$4*$B$6),"0",PMT(H69/$B$6,COUNT(I69:$I$1000),-E68))</f>
        <v>15429.188953882564</v>
      </c>
      <c r="C69" s="228">
        <f t="shared" si="8"/>
        <v>14672.413840999403</v>
      </c>
      <c r="D69" s="228">
        <f t="shared" si="2"/>
        <v>756.77511288316055</v>
      </c>
      <c r="E69" s="225">
        <f t="shared" si="0"/>
        <v>1466484.6089870571</v>
      </c>
      <c r="F69" s="228">
        <f t="shared" si="3"/>
        <v>861377.56831224589</v>
      </c>
      <c r="G69" s="228">
        <f t="shared" si="4"/>
        <v>894892.95932518819</v>
      </c>
      <c r="H69" s="230">
        <f t="shared" si="9"/>
        <v>0.12</v>
      </c>
      <c r="I69" s="226">
        <f t="shared" si="1"/>
        <v>58</v>
      </c>
      <c r="J69" s="227">
        <f t="shared" si="10"/>
        <v>46388</v>
      </c>
      <c r="K69" s="231">
        <f t="shared" si="5"/>
        <v>15429.188953882564</v>
      </c>
      <c r="Q69" s="11">
        <f>IF(J69&lt;'5-Year Monthly P&amp;L'!P$2,1,IF(AND('Financing - Injection 1'!J69&gt;='5-Year Monthly P&amp;L'!P$2,'Financing - Injection 1'!J69&lt;'5-Year Monthly P&amp;L'!AB$2),2,IF(AND('Financing - Injection 1'!J69&gt;='5-Year Monthly P&amp;L'!AB$2,'Financing - Injection 1'!J69&lt;'5-Year Monthly P&amp;L'!AN$2),3,IF(AND('Financing - Injection 1'!J69&gt;='5-Year Monthly P&amp;L'!AN$2,'Financing - Injection 1'!J69&lt;'5-Year Monthly P&amp;L'!AZ$2),4,IF('Financing - Injection 1'!J69&gt;='5-Year Monthly P&amp;L'!AZ$2,5)))))</f>
        <v>5</v>
      </c>
      <c r="R69" s="215">
        <f t="shared" si="6"/>
        <v>756.77511288316055</v>
      </c>
      <c r="S69" s="215">
        <f t="shared" si="7"/>
        <v>15429.188953882564</v>
      </c>
    </row>
    <row r="70" spans="1:19" x14ac:dyDescent="0.2">
      <c r="A70" s="12">
        <v>59</v>
      </c>
      <c r="B70" s="228">
        <f>IF(I70&gt;($B$4*$B$6),"0",PMT(H70/$B$6,COUNT(I70:$I$1000),-E69))</f>
        <v>15429.188953882564</v>
      </c>
      <c r="C70" s="228">
        <f t="shared" si="8"/>
        <v>14664.846089870569</v>
      </c>
      <c r="D70" s="228">
        <f t="shared" si="2"/>
        <v>764.34286401199461</v>
      </c>
      <c r="E70" s="225">
        <f t="shared" si="0"/>
        <v>1465720.2661230452</v>
      </c>
      <c r="F70" s="228">
        <f t="shared" si="3"/>
        <v>876042.41440211644</v>
      </c>
      <c r="G70" s="228">
        <f t="shared" si="4"/>
        <v>910322.14827907074</v>
      </c>
      <c r="H70" s="230">
        <f t="shared" si="9"/>
        <v>0.12</v>
      </c>
      <c r="I70" s="226">
        <f t="shared" si="1"/>
        <v>59</v>
      </c>
      <c r="J70" s="227">
        <f t="shared" si="10"/>
        <v>46419</v>
      </c>
      <c r="K70" s="231">
        <f t="shared" si="5"/>
        <v>15429.188953882564</v>
      </c>
      <c r="Q70" s="11">
        <f>IF(J70&lt;'5-Year Monthly P&amp;L'!P$2,1,IF(AND('Financing - Injection 1'!J70&gt;='5-Year Monthly P&amp;L'!P$2,'Financing - Injection 1'!J70&lt;'5-Year Monthly P&amp;L'!AB$2),2,IF(AND('Financing - Injection 1'!J70&gt;='5-Year Monthly P&amp;L'!AB$2,'Financing - Injection 1'!J70&lt;'5-Year Monthly P&amp;L'!AN$2),3,IF(AND('Financing - Injection 1'!J70&gt;='5-Year Monthly P&amp;L'!AN$2,'Financing - Injection 1'!J70&lt;'5-Year Monthly P&amp;L'!AZ$2),4,IF('Financing - Injection 1'!J70&gt;='5-Year Monthly P&amp;L'!AZ$2,5)))))</f>
        <v>5</v>
      </c>
      <c r="R70" s="215">
        <f t="shared" si="6"/>
        <v>764.34286401199461</v>
      </c>
      <c r="S70" s="215">
        <f t="shared" si="7"/>
        <v>15429.188953882564</v>
      </c>
    </row>
    <row r="71" spans="1:19" x14ac:dyDescent="0.2">
      <c r="A71" s="12">
        <v>60</v>
      </c>
      <c r="B71" s="228">
        <f>IF(I71&gt;($B$4*$B$6),"0",PMT(H71/$B$6,COUNT(I71:$I$1000),-E70))</f>
        <v>15429.188953882565</v>
      </c>
      <c r="C71" s="228">
        <f t="shared" si="8"/>
        <v>14657.202661230453</v>
      </c>
      <c r="D71" s="228">
        <f t="shared" si="2"/>
        <v>771.98629265211275</v>
      </c>
      <c r="E71" s="225">
        <f t="shared" si="0"/>
        <v>1464948.2798303931</v>
      </c>
      <c r="F71" s="228">
        <f t="shared" si="3"/>
        <v>890699.6170633469</v>
      </c>
      <c r="G71" s="228">
        <f t="shared" si="4"/>
        <v>925751.33723295329</v>
      </c>
      <c r="H71" s="230">
        <f t="shared" si="9"/>
        <v>0.12</v>
      </c>
      <c r="I71" s="226">
        <f t="shared" si="1"/>
        <v>60</v>
      </c>
      <c r="J71" s="227">
        <f t="shared" si="10"/>
        <v>46447</v>
      </c>
      <c r="K71" s="231">
        <f t="shared" si="5"/>
        <v>15429.188953882565</v>
      </c>
      <c r="Q71" s="11">
        <f>IF(J71&lt;'5-Year Monthly P&amp;L'!P$2,1,IF(AND('Financing - Injection 1'!J71&gt;='5-Year Monthly P&amp;L'!P$2,'Financing - Injection 1'!J71&lt;'5-Year Monthly P&amp;L'!AB$2),2,IF(AND('Financing - Injection 1'!J71&gt;='5-Year Monthly P&amp;L'!AB$2,'Financing - Injection 1'!J71&lt;'5-Year Monthly P&amp;L'!AN$2),3,IF(AND('Financing - Injection 1'!J71&gt;='5-Year Monthly P&amp;L'!AN$2,'Financing - Injection 1'!J71&lt;'5-Year Monthly P&amp;L'!AZ$2),4,IF('Financing - Injection 1'!J71&gt;='5-Year Monthly P&amp;L'!AZ$2,5)))))</f>
        <v>5</v>
      </c>
      <c r="R71" s="215">
        <f t="shared" si="6"/>
        <v>771.98629265211275</v>
      </c>
      <c r="S71" s="215">
        <f t="shared" si="7"/>
        <v>15429.188953882565</v>
      </c>
    </row>
    <row r="72" spans="1:19" x14ac:dyDescent="0.2">
      <c r="A72" s="12">
        <v>61</v>
      </c>
      <c r="B72" s="228">
        <f>IF(I72&gt;($B$4*$B$6),"0",PMT(H72/$B$6,COUNT(I72:$I$1000),-E71))</f>
        <v>15429.188953882564</v>
      </c>
      <c r="C72" s="228">
        <f t="shared" si="8"/>
        <v>14649.48279830393</v>
      </c>
      <c r="D72" s="228">
        <f t="shared" si="2"/>
        <v>779.70615557863312</v>
      </c>
      <c r="E72" s="225">
        <f t="shared" si="0"/>
        <v>1464168.5736748145</v>
      </c>
      <c r="F72" s="228">
        <f t="shared" si="3"/>
        <v>905349.09986165084</v>
      </c>
      <c r="G72" s="228">
        <f t="shared" si="4"/>
        <v>941180.52618683584</v>
      </c>
      <c r="H72" s="230">
        <f t="shared" si="9"/>
        <v>0.12</v>
      </c>
      <c r="I72" s="226">
        <f t="shared" si="1"/>
        <v>61</v>
      </c>
      <c r="J72" s="227">
        <f t="shared" si="10"/>
        <v>46478</v>
      </c>
      <c r="K72" s="231">
        <f t="shared" si="5"/>
        <v>15429.188953882564</v>
      </c>
      <c r="Q72" s="11">
        <f>IF(J72&lt;'5-Year Monthly P&amp;L'!P$2,1,IF(AND('Financing - Injection 1'!J72&gt;='5-Year Monthly P&amp;L'!P$2,'Financing - Injection 1'!J72&lt;'5-Year Monthly P&amp;L'!AB$2),2,IF(AND('Financing - Injection 1'!J72&gt;='5-Year Monthly P&amp;L'!AB$2,'Financing - Injection 1'!J72&lt;'5-Year Monthly P&amp;L'!AN$2),3,IF(AND('Financing - Injection 1'!J72&gt;='5-Year Monthly P&amp;L'!AN$2,'Financing - Injection 1'!J72&lt;'5-Year Monthly P&amp;L'!AZ$2),4,IF('Financing - Injection 1'!J72&gt;='5-Year Monthly P&amp;L'!AZ$2,5)))))</f>
        <v>5</v>
      </c>
      <c r="R72" s="215">
        <f t="shared" si="6"/>
        <v>779.70615557863312</v>
      </c>
      <c r="S72" s="215">
        <f t="shared" si="7"/>
        <v>15429.188953882564</v>
      </c>
    </row>
    <row r="73" spans="1:19" x14ac:dyDescent="0.2">
      <c r="A73" s="12">
        <v>62</v>
      </c>
      <c r="B73" s="228">
        <f>IF(I73&gt;($B$4*$B$6),"0",PMT(H73/$B$6,COUNT(I73:$I$1000),-E72))</f>
        <v>15429.188953882565</v>
      </c>
      <c r="C73" s="228">
        <f t="shared" si="8"/>
        <v>14641.685736748144</v>
      </c>
      <c r="D73" s="228">
        <f t="shared" si="2"/>
        <v>787.50321713442099</v>
      </c>
      <c r="E73" s="225">
        <f t="shared" si="0"/>
        <v>1463381.0704576802</v>
      </c>
      <c r="F73" s="228">
        <f t="shared" si="3"/>
        <v>919990.785598399</v>
      </c>
      <c r="G73" s="228">
        <f t="shared" si="4"/>
        <v>956609.71514071838</v>
      </c>
      <c r="H73" s="230">
        <f t="shared" si="9"/>
        <v>0.12</v>
      </c>
      <c r="I73" s="226">
        <f t="shared" si="1"/>
        <v>62</v>
      </c>
      <c r="J73" s="227">
        <f t="shared" si="10"/>
        <v>46508</v>
      </c>
      <c r="K73" s="231">
        <f t="shared" si="5"/>
        <v>15429.188953882565</v>
      </c>
      <c r="Q73" s="11">
        <f>IF(J73&lt;'5-Year Monthly P&amp;L'!P$2,1,IF(AND('Financing - Injection 1'!J73&gt;='5-Year Monthly P&amp;L'!P$2,'Financing - Injection 1'!J73&lt;'5-Year Monthly P&amp;L'!AB$2),2,IF(AND('Financing - Injection 1'!J73&gt;='5-Year Monthly P&amp;L'!AB$2,'Financing - Injection 1'!J73&lt;'5-Year Monthly P&amp;L'!AN$2),3,IF(AND('Financing - Injection 1'!J73&gt;='5-Year Monthly P&amp;L'!AN$2,'Financing - Injection 1'!J73&lt;'5-Year Monthly P&amp;L'!AZ$2),4,IF('Financing - Injection 1'!J73&gt;='5-Year Monthly P&amp;L'!AZ$2,5)))))</f>
        <v>5</v>
      </c>
      <c r="R73" s="215">
        <f t="shared" si="6"/>
        <v>787.50321713442099</v>
      </c>
      <c r="S73" s="215">
        <f t="shared" si="7"/>
        <v>15429.188953882565</v>
      </c>
    </row>
    <row r="74" spans="1:19" x14ac:dyDescent="0.2">
      <c r="A74" s="12">
        <v>63</v>
      </c>
      <c r="B74" s="228">
        <f>IF(I74&gt;($B$4*$B$6),"0",PMT(H74/$B$6,COUNT(I74:$I$1000),-E73))</f>
        <v>15429.188953882565</v>
      </c>
      <c r="C74" s="228">
        <f t="shared" si="8"/>
        <v>14633.810704576799</v>
      </c>
      <c r="D74" s="228">
        <f t="shared" si="2"/>
        <v>795.37824930576608</v>
      </c>
      <c r="E74" s="225">
        <f t="shared" si="0"/>
        <v>1462585.6922083744</v>
      </c>
      <c r="F74" s="228">
        <f t="shared" si="3"/>
        <v>934624.59630297578</v>
      </c>
      <c r="G74" s="228">
        <f t="shared" si="4"/>
        <v>972038.90409460093</v>
      </c>
      <c r="H74" s="230">
        <f t="shared" si="9"/>
        <v>0.12</v>
      </c>
      <c r="I74" s="226">
        <f t="shared" si="1"/>
        <v>63</v>
      </c>
      <c r="J74" s="227">
        <f t="shared" si="10"/>
        <v>46539</v>
      </c>
      <c r="K74" s="231">
        <f t="shared" si="5"/>
        <v>15429.188953882565</v>
      </c>
      <c r="Q74" s="11">
        <f>IF(J74&lt;'5-Year Monthly P&amp;L'!P$2,1,IF(AND('Financing - Injection 1'!J74&gt;='5-Year Monthly P&amp;L'!P$2,'Financing - Injection 1'!J74&lt;'5-Year Monthly P&amp;L'!AB$2),2,IF(AND('Financing - Injection 1'!J74&gt;='5-Year Monthly P&amp;L'!AB$2,'Financing - Injection 1'!J74&lt;'5-Year Monthly P&amp;L'!AN$2),3,IF(AND('Financing - Injection 1'!J74&gt;='5-Year Monthly P&amp;L'!AN$2,'Financing - Injection 1'!J74&lt;'5-Year Monthly P&amp;L'!AZ$2),4,IF('Financing - Injection 1'!J74&gt;='5-Year Monthly P&amp;L'!AZ$2,5)))))</f>
        <v>5</v>
      </c>
      <c r="R74" s="215">
        <f t="shared" si="6"/>
        <v>795.37824930576608</v>
      </c>
      <c r="S74" s="215">
        <f t="shared" si="7"/>
        <v>15429.188953882565</v>
      </c>
    </row>
    <row r="75" spans="1:19" x14ac:dyDescent="0.2">
      <c r="A75" s="12">
        <v>64</v>
      </c>
      <c r="B75" s="228">
        <f>IF(I75&gt;($B$4*$B$6),"0",PMT(H75/$B$6,COUNT(I75:$I$1000),-E74))</f>
        <v>15429.188953882565</v>
      </c>
      <c r="C75" s="228">
        <f t="shared" si="8"/>
        <v>14625.856922083743</v>
      </c>
      <c r="D75" s="228">
        <f t="shared" si="2"/>
        <v>803.33203179882184</v>
      </c>
      <c r="E75" s="225">
        <f t="shared" si="0"/>
        <v>1461782.3601765756</v>
      </c>
      <c r="F75" s="228">
        <f t="shared" si="3"/>
        <v>949250.45322505955</v>
      </c>
      <c r="G75" s="228">
        <f t="shared" si="4"/>
        <v>987468.09304848348</v>
      </c>
      <c r="H75" s="230">
        <f t="shared" si="9"/>
        <v>0.12</v>
      </c>
      <c r="I75" s="226">
        <f t="shared" si="1"/>
        <v>64</v>
      </c>
      <c r="J75" s="227">
        <f t="shared" si="10"/>
        <v>46569</v>
      </c>
      <c r="K75" s="231">
        <f t="shared" si="5"/>
        <v>15429.188953882565</v>
      </c>
      <c r="Q75" s="11">
        <f>IF(J75&lt;'5-Year Monthly P&amp;L'!P$2,1,IF(AND('Financing - Injection 1'!J75&gt;='5-Year Monthly P&amp;L'!P$2,'Financing - Injection 1'!J75&lt;'5-Year Monthly P&amp;L'!AB$2),2,IF(AND('Financing - Injection 1'!J75&gt;='5-Year Monthly P&amp;L'!AB$2,'Financing - Injection 1'!J75&lt;'5-Year Monthly P&amp;L'!AN$2),3,IF(AND('Financing - Injection 1'!J75&gt;='5-Year Monthly P&amp;L'!AN$2,'Financing - Injection 1'!J75&lt;'5-Year Monthly P&amp;L'!AZ$2),4,IF('Financing - Injection 1'!J75&gt;='5-Year Monthly P&amp;L'!AZ$2,5)))))</f>
        <v>5</v>
      </c>
      <c r="R75" s="215">
        <f t="shared" si="6"/>
        <v>803.33203179882184</v>
      </c>
      <c r="S75" s="215">
        <f t="shared" si="7"/>
        <v>15429.188953882565</v>
      </c>
    </row>
    <row r="76" spans="1:19" x14ac:dyDescent="0.2">
      <c r="A76" s="12">
        <v>65</v>
      </c>
      <c r="B76" s="228">
        <f>IF(I76&gt;($B$4*$B$6),"0",PMT(H76/$B$6,COUNT(I76:$I$1000),-E75))</f>
        <v>15429.188953882565</v>
      </c>
      <c r="C76" s="228">
        <f t="shared" si="8"/>
        <v>14617.823601765755</v>
      </c>
      <c r="D76" s="228">
        <f t="shared" si="2"/>
        <v>811.36535211681075</v>
      </c>
      <c r="E76" s="225">
        <f t="shared" ref="E76:E139" si="11">IF(A76&gt;($B$4*$B$6),"",E75-D76)</f>
        <v>1460970.9948244588</v>
      </c>
      <c r="F76" s="228">
        <f t="shared" si="3"/>
        <v>963868.27682682534</v>
      </c>
      <c r="G76" s="228">
        <f t="shared" si="4"/>
        <v>1002897.282002366</v>
      </c>
      <c r="H76" s="230">
        <f t="shared" si="9"/>
        <v>0.12</v>
      </c>
      <c r="I76" s="226">
        <f t="shared" ref="I76:I139" si="12">IF($B$4*$B$6&lt;A76,"",A76)</f>
        <v>65</v>
      </c>
      <c r="J76" s="227">
        <f t="shared" si="10"/>
        <v>46600</v>
      </c>
      <c r="K76" s="231">
        <f t="shared" si="5"/>
        <v>15429.188953882565</v>
      </c>
      <c r="Q76" s="11">
        <f>IF(J76&lt;'5-Year Monthly P&amp;L'!P$2,1,IF(AND('Financing - Injection 1'!J76&gt;='5-Year Monthly P&amp;L'!P$2,'Financing - Injection 1'!J76&lt;'5-Year Monthly P&amp;L'!AB$2),2,IF(AND('Financing - Injection 1'!J76&gt;='5-Year Monthly P&amp;L'!AB$2,'Financing - Injection 1'!J76&lt;'5-Year Monthly P&amp;L'!AN$2),3,IF(AND('Financing - Injection 1'!J76&gt;='5-Year Monthly P&amp;L'!AN$2,'Financing - Injection 1'!J76&lt;'5-Year Monthly P&amp;L'!AZ$2),4,IF('Financing - Injection 1'!J76&gt;='5-Year Monthly P&amp;L'!AZ$2,5)))))</f>
        <v>5</v>
      </c>
      <c r="R76" s="215">
        <f t="shared" si="6"/>
        <v>811.36535211681075</v>
      </c>
      <c r="S76" s="215">
        <f t="shared" si="7"/>
        <v>15429.188953882565</v>
      </c>
    </row>
    <row r="77" spans="1:19" x14ac:dyDescent="0.2">
      <c r="A77" s="12">
        <v>66</v>
      </c>
      <c r="B77" s="228">
        <f>IF(I77&gt;($B$4*$B$6),"0",PMT(H77/$B$6,COUNT(I77:$I$1000),-E76))</f>
        <v>15429.188953882567</v>
      </c>
      <c r="C77" s="228">
        <f t="shared" si="8"/>
        <v>14609.709948244586</v>
      </c>
      <c r="D77" s="228">
        <f t="shared" ref="D77:D140" si="13">IF(A77&gt;($B$4*$B$6),"0",B77-C77)</f>
        <v>819.47900563798066</v>
      </c>
      <c r="E77" s="225">
        <f t="shared" si="11"/>
        <v>1460151.5158188208</v>
      </c>
      <c r="F77" s="228">
        <f t="shared" ref="F77:F140" si="14">IF(A76&gt;=($B$4*$B$6),"",F76+C77)</f>
        <v>978477.98677506996</v>
      </c>
      <c r="G77" s="228">
        <f t="shared" ref="G77:G140" si="15">IF(A76&gt;=($B$4*$B$6),"",G76+B77)</f>
        <v>1018326.4709562486</v>
      </c>
      <c r="H77" s="230">
        <f t="shared" si="9"/>
        <v>0.12</v>
      </c>
      <c r="I77" s="226">
        <f t="shared" si="12"/>
        <v>66</v>
      </c>
      <c r="J77" s="227">
        <f t="shared" si="10"/>
        <v>46631</v>
      </c>
      <c r="K77" s="231">
        <f t="shared" ref="K77:K140" si="16">B77</f>
        <v>15429.188953882567</v>
      </c>
      <c r="Q77" s="11">
        <f>IF(J77&lt;'5-Year Monthly P&amp;L'!P$2,1,IF(AND('Financing - Injection 1'!J77&gt;='5-Year Monthly P&amp;L'!P$2,'Financing - Injection 1'!J77&lt;'5-Year Monthly P&amp;L'!AB$2),2,IF(AND('Financing - Injection 1'!J77&gt;='5-Year Monthly P&amp;L'!AB$2,'Financing - Injection 1'!J77&lt;'5-Year Monthly P&amp;L'!AN$2),3,IF(AND('Financing - Injection 1'!J77&gt;='5-Year Monthly P&amp;L'!AN$2,'Financing - Injection 1'!J77&lt;'5-Year Monthly P&amp;L'!AZ$2),4,IF('Financing - Injection 1'!J77&gt;='5-Year Monthly P&amp;L'!AZ$2,5)))))</f>
        <v>5</v>
      </c>
      <c r="R77" s="215">
        <f t="shared" ref="R77:R140" si="17">D77</f>
        <v>819.47900563798066</v>
      </c>
      <c r="S77" s="215">
        <f t="shared" ref="S77:S140" si="18">B77</f>
        <v>15429.188953882567</v>
      </c>
    </row>
    <row r="78" spans="1:19" x14ac:dyDescent="0.2">
      <c r="A78" s="12">
        <v>67</v>
      </c>
      <c r="B78" s="228">
        <f>IF(I78&gt;($B$4*$B$6),"0",PMT(H78/$B$6,COUNT(I78:$I$1000),-E77))</f>
        <v>15429.188953882565</v>
      </c>
      <c r="C78" s="228">
        <f t="shared" ref="C78:C141" si="19">IFERROR(E77*H78/$B$6,0)</f>
        <v>14601.515158188207</v>
      </c>
      <c r="D78" s="228">
        <f t="shared" si="13"/>
        <v>827.67379569435798</v>
      </c>
      <c r="E78" s="225">
        <f t="shared" si="11"/>
        <v>1459323.8420231265</v>
      </c>
      <c r="F78" s="228">
        <f t="shared" si="14"/>
        <v>993079.50193325814</v>
      </c>
      <c r="G78" s="228">
        <f t="shared" si="15"/>
        <v>1033755.6599101311</v>
      </c>
      <c r="H78" s="230">
        <f t="shared" ref="H78:H141" si="20">H77</f>
        <v>0.12</v>
      </c>
      <c r="I78" s="226">
        <f t="shared" si="12"/>
        <v>67</v>
      </c>
      <c r="J78" s="227">
        <f t="shared" ref="J78:J141" si="21">EDATE(J77,1)</f>
        <v>46661</v>
      </c>
      <c r="K78" s="231">
        <f t="shared" si="16"/>
        <v>15429.188953882565</v>
      </c>
      <c r="Q78" s="11">
        <f>IF(J78&lt;'5-Year Monthly P&amp;L'!P$2,1,IF(AND('Financing - Injection 1'!J78&gt;='5-Year Monthly P&amp;L'!P$2,'Financing - Injection 1'!J78&lt;'5-Year Monthly P&amp;L'!AB$2),2,IF(AND('Financing - Injection 1'!J78&gt;='5-Year Monthly P&amp;L'!AB$2,'Financing - Injection 1'!J78&lt;'5-Year Monthly P&amp;L'!AN$2),3,IF(AND('Financing - Injection 1'!J78&gt;='5-Year Monthly P&amp;L'!AN$2,'Financing - Injection 1'!J78&lt;'5-Year Monthly P&amp;L'!AZ$2),4,IF('Financing - Injection 1'!J78&gt;='5-Year Monthly P&amp;L'!AZ$2,5)))))</f>
        <v>5</v>
      </c>
      <c r="R78" s="215">
        <f t="shared" si="17"/>
        <v>827.67379569435798</v>
      </c>
      <c r="S78" s="215">
        <f t="shared" si="18"/>
        <v>15429.188953882565</v>
      </c>
    </row>
    <row r="79" spans="1:19" x14ac:dyDescent="0.2">
      <c r="A79" s="12">
        <v>68</v>
      </c>
      <c r="B79" s="228">
        <f>IF(I79&gt;($B$4*$B$6),"0",PMT(H79/$B$6,COUNT(I79:$I$1000),-E78))</f>
        <v>15429.188953882567</v>
      </c>
      <c r="C79" s="228">
        <f t="shared" si="19"/>
        <v>14593.238420231266</v>
      </c>
      <c r="D79" s="228">
        <f t="shared" si="13"/>
        <v>835.95053365130116</v>
      </c>
      <c r="E79" s="225">
        <f t="shared" si="11"/>
        <v>1458487.8914894753</v>
      </c>
      <c r="F79" s="228">
        <f t="shared" si="14"/>
        <v>1007672.7403534894</v>
      </c>
      <c r="G79" s="228">
        <f t="shared" si="15"/>
        <v>1049184.8488640138</v>
      </c>
      <c r="H79" s="230">
        <f t="shared" si="20"/>
        <v>0.12</v>
      </c>
      <c r="I79" s="226">
        <f t="shared" si="12"/>
        <v>68</v>
      </c>
      <c r="J79" s="227">
        <f t="shared" si="21"/>
        <v>46692</v>
      </c>
      <c r="K79" s="231">
        <f t="shared" si="16"/>
        <v>15429.188953882567</v>
      </c>
      <c r="Q79" s="11">
        <f>IF(J79&lt;'5-Year Monthly P&amp;L'!P$2,1,IF(AND('Financing - Injection 1'!J79&gt;='5-Year Monthly P&amp;L'!P$2,'Financing - Injection 1'!J79&lt;'5-Year Monthly P&amp;L'!AB$2),2,IF(AND('Financing - Injection 1'!J79&gt;='5-Year Monthly P&amp;L'!AB$2,'Financing - Injection 1'!J79&lt;'5-Year Monthly P&amp;L'!AN$2),3,IF(AND('Financing - Injection 1'!J79&gt;='5-Year Monthly P&amp;L'!AN$2,'Financing - Injection 1'!J79&lt;'5-Year Monthly P&amp;L'!AZ$2),4,IF('Financing - Injection 1'!J79&gt;='5-Year Monthly P&amp;L'!AZ$2,5)))))</f>
        <v>5</v>
      </c>
      <c r="R79" s="215">
        <f t="shared" si="17"/>
        <v>835.95053365130116</v>
      </c>
      <c r="S79" s="215">
        <f t="shared" si="18"/>
        <v>15429.188953882567</v>
      </c>
    </row>
    <row r="80" spans="1:19" x14ac:dyDescent="0.2">
      <c r="A80" s="12">
        <v>69</v>
      </c>
      <c r="B80" s="228">
        <f>IF(I80&gt;($B$4*$B$6),"0",PMT(H80/$B$6,COUNT(I80:$I$1000),-E79))</f>
        <v>15429.188953882567</v>
      </c>
      <c r="C80" s="228">
        <f t="shared" si="19"/>
        <v>14584.878914894753</v>
      </c>
      <c r="D80" s="228">
        <f t="shared" si="13"/>
        <v>844.31003898781455</v>
      </c>
      <c r="E80" s="225">
        <f t="shared" si="11"/>
        <v>1457643.5814504875</v>
      </c>
      <c r="F80" s="228">
        <f t="shared" si="14"/>
        <v>1022257.6192683842</v>
      </c>
      <c r="G80" s="228">
        <f t="shared" si="15"/>
        <v>1064614.0378178963</v>
      </c>
      <c r="H80" s="230">
        <f t="shared" si="20"/>
        <v>0.12</v>
      </c>
      <c r="I80" s="226">
        <f t="shared" si="12"/>
        <v>69</v>
      </c>
      <c r="J80" s="227">
        <f t="shared" si="21"/>
        <v>46722</v>
      </c>
      <c r="K80" s="231">
        <f t="shared" si="16"/>
        <v>15429.188953882567</v>
      </c>
      <c r="Q80" s="11">
        <f>IF(J80&lt;'5-Year Monthly P&amp;L'!P$2,1,IF(AND('Financing - Injection 1'!J80&gt;='5-Year Monthly P&amp;L'!P$2,'Financing - Injection 1'!J80&lt;'5-Year Monthly P&amp;L'!AB$2),2,IF(AND('Financing - Injection 1'!J80&gt;='5-Year Monthly P&amp;L'!AB$2,'Financing - Injection 1'!J80&lt;'5-Year Monthly P&amp;L'!AN$2),3,IF(AND('Financing - Injection 1'!J80&gt;='5-Year Monthly P&amp;L'!AN$2,'Financing - Injection 1'!J80&lt;'5-Year Monthly P&amp;L'!AZ$2),4,IF('Financing - Injection 1'!J80&gt;='5-Year Monthly P&amp;L'!AZ$2,5)))))</f>
        <v>5</v>
      </c>
      <c r="R80" s="215">
        <f t="shared" si="17"/>
        <v>844.31003898781455</v>
      </c>
      <c r="S80" s="215">
        <f t="shared" si="18"/>
        <v>15429.188953882567</v>
      </c>
    </row>
    <row r="81" spans="1:19" x14ac:dyDescent="0.2">
      <c r="A81" s="12">
        <v>70</v>
      </c>
      <c r="B81" s="228">
        <f>IF(I81&gt;($B$4*$B$6),"0",PMT(H81/$B$6,COUNT(I81:$I$1000),-E80))</f>
        <v>15429.188953882567</v>
      </c>
      <c r="C81" s="228">
        <f t="shared" si="19"/>
        <v>14576.435814504875</v>
      </c>
      <c r="D81" s="228">
        <f t="shared" si="13"/>
        <v>852.7531393776917</v>
      </c>
      <c r="E81" s="225">
        <f t="shared" si="11"/>
        <v>1456790.8283111097</v>
      </c>
      <c r="F81" s="228">
        <f t="shared" si="14"/>
        <v>1036834.055082889</v>
      </c>
      <c r="G81" s="228">
        <f t="shared" si="15"/>
        <v>1080043.2267717789</v>
      </c>
      <c r="H81" s="230">
        <f t="shared" si="20"/>
        <v>0.12</v>
      </c>
      <c r="I81" s="226">
        <f t="shared" si="12"/>
        <v>70</v>
      </c>
      <c r="J81" s="227">
        <f t="shared" si="21"/>
        <v>46753</v>
      </c>
      <c r="K81" s="231">
        <f t="shared" si="16"/>
        <v>15429.188953882567</v>
      </c>
      <c r="Q81" s="11">
        <f>IF(J81&lt;'5-Year Monthly P&amp;L'!P$2,1,IF(AND('Financing - Injection 1'!J81&gt;='5-Year Monthly P&amp;L'!P$2,'Financing - Injection 1'!J81&lt;'5-Year Monthly P&amp;L'!AB$2),2,IF(AND('Financing - Injection 1'!J81&gt;='5-Year Monthly P&amp;L'!AB$2,'Financing - Injection 1'!J81&lt;'5-Year Monthly P&amp;L'!AN$2),3,IF(AND('Financing - Injection 1'!J81&gt;='5-Year Monthly P&amp;L'!AN$2,'Financing - Injection 1'!J81&lt;'5-Year Monthly P&amp;L'!AZ$2),4,IF('Financing - Injection 1'!J81&gt;='5-Year Monthly P&amp;L'!AZ$2,5)))))</f>
        <v>5</v>
      </c>
      <c r="R81" s="215">
        <f t="shared" si="17"/>
        <v>852.7531393776917</v>
      </c>
      <c r="S81" s="215">
        <f t="shared" si="18"/>
        <v>15429.188953882567</v>
      </c>
    </row>
    <row r="82" spans="1:19" x14ac:dyDescent="0.2">
      <c r="A82" s="12">
        <v>71</v>
      </c>
      <c r="B82" s="228">
        <f>IF(I82&gt;($B$4*$B$6),"0",PMT(H82/$B$6,COUNT(I82:$I$1000),-E81))</f>
        <v>15429.188953882565</v>
      </c>
      <c r="C82" s="228">
        <f t="shared" si="19"/>
        <v>14567.908283111095</v>
      </c>
      <c r="D82" s="228">
        <f t="shared" si="13"/>
        <v>861.28067077146989</v>
      </c>
      <c r="E82" s="225">
        <f t="shared" si="11"/>
        <v>1455929.5476403383</v>
      </c>
      <c r="F82" s="228">
        <f t="shared" si="14"/>
        <v>1051401.9633660002</v>
      </c>
      <c r="G82" s="228">
        <f t="shared" si="15"/>
        <v>1095472.4157256614</v>
      </c>
      <c r="H82" s="230">
        <f t="shared" si="20"/>
        <v>0.12</v>
      </c>
      <c r="I82" s="226">
        <f t="shared" si="12"/>
        <v>71</v>
      </c>
      <c r="J82" s="227">
        <f t="shared" si="21"/>
        <v>46784</v>
      </c>
      <c r="K82" s="231">
        <f t="shared" si="16"/>
        <v>15429.188953882565</v>
      </c>
      <c r="Q82" s="11">
        <f>IF(J82&lt;'5-Year Monthly P&amp;L'!P$2,1,IF(AND('Financing - Injection 1'!J82&gt;='5-Year Monthly P&amp;L'!P$2,'Financing - Injection 1'!J82&lt;'5-Year Monthly P&amp;L'!AB$2),2,IF(AND('Financing - Injection 1'!J82&gt;='5-Year Monthly P&amp;L'!AB$2,'Financing - Injection 1'!J82&lt;'5-Year Monthly P&amp;L'!AN$2),3,IF(AND('Financing - Injection 1'!J82&gt;='5-Year Monthly P&amp;L'!AN$2,'Financing - Injection 1'!J82&lt;'5-Year Monthly P&amp;L'!AZ$2),4,IF('Financing - Injection 1'!J82&gt;='5-Year Monthly P&amp;L'!AZ$2,5)))))</f>
        <v>5</v>
      </c>
      <c r="R82" s="215">
        <f t="shared" si="17"/>
        <v>861.28067077146989</v>
      </c>
      <c r="S82" s="215">
        <f t="shared" si="18"/>
        <v>15429.188953882565</v>
      </c>
    </row>
    <row r="83" spans="1:19" x14ac:dyDescent="0.2">
      <c r="A83" s="12">
        <v>72</v>
      </c>
      <c r="B83" s="228">
        <f>IF(I83&gt;($B$4*$B$6),"0",PMT(H83/$B$6,COUNT(I83:$I$1000),-E82))</f>
        <v>15429.188953882567</v>
      </c>
      <c r="C83" s="228">
        <f t="shared" si="19"/>
        <v>14559.295476403384</v>
      </c>
      <c r="D83" s="228">
        <f t="shared" si="13"/>
        <v>869.89347747918328</v>
      </c>
      <c r="E83" s="225">
        <f t="shared" si="11"/>
        <v>1455059.6541628591</v>
      </c>
      <c r="F83" s="228">
        <f t="shared" si="14"/>
        <v>1065961.2588424035</v>
      </c>
      <c r="G83" s="228">
        <f t="shared" si="15"/>
        <v>1110901.604679544</v>
      </c>
      <c r="H83" s="230">
        <f t="shared" si="20"/>
        <v>0.12</v>
      </c>
      <c r="I83" s="226">
        <f t="shared" si="12"/>
        <v>72</v>
      </c>
      <c r="J83" s="227">
        <f t="shared" si="21"/>
        <v>46813</v>
      </c>
      <c r="K83" s="231">
        <f t="shared" si="16"/>
        <v>15429.188953882567</v>
      </c>
      <c r="Q83" s="11">
        <f>IF(J83&lt;'5-Year Monthly P&amp;L'!P$2,1,IF(AND('Financing - Injection 1'!J83&gt;='5-Year Monthly P&amp;L'!P$2,'Financing - Injection 1'!J83&lt;'5-Year Monthly P&amp;L'!AB$2),2,IF(AND('Financing - Injection 1'!J83&gt;='5-Year Monthly P&amp;L'!AB$2,'Financing - Injection 1'!J83&lt;'5-Year Monthly P&amp;L'!AN$2),3,IF(AND('Financing - Injection 1'!J83&gt;='5-Year Monthly P&amp;L'!AN$2,'Financing - Injection 1'!J83&lt;'5-Year Monthly P&amp;L'!AZ$2),4,IF('Financing - Injection 1'!J83&gt;='5-Year Monthly P&amp;L'!AZ$2,5)))))</f>
        <v>5</v>
      </c>
      <c r="R83" s="215">
        <f t="shared" si="17"/>
        <v>869.89347747918328</v>
      </c>
      <c r="S83" s="215">
        <f t="shared" si="18"/>
        <v>15429.188953882567</v>
      </c>
    </row>
    <row r="84" spans="1:19" x14ac:dyDescent="0.2">
      <c r="A84" s="12">
        <v>73</v>
      </c>
      <c r="B84" s="228">
        <f>IF(I84&gt;($B$4*$B$6),"0",PMT(H84/$B$6,COUNT(I84:$I$1000),-E83))</f>
        <v>15429.188953882567</v>
      </c>
      <c r="C84" s="228">
        <f t="shared" si="19"/>
        <v>14550.596541628591</v>
      </c>
      <c r="D84" s="228">
        <f t="shared" si="13"/>
        <v>878.59241225397636</v>
      </c>
      <c r="E84" s="225">
        <f t="shared" si="11"/>
        <v>1454181.061750605</v>
      </c>
      <c r="F84" s="228">
        <f t="shared" si="14"/>
        <v>1080511.8553840322</v>
      </c>
      <c r="G84" s="228">
        <f t="shared" si="15"/>
        <v>1126330.7936334265</v>
      </c>
      <c r="H84" s="230">
        <f t="shared" si="20"/>
        <v>0.12</v>
      </c>
      <c r="I84" s="226">
        <f t="shared" si="12"/>
        <v>73</v>
      </c>
      <c r="J84" s="227">
        <f t="shared" si="21"/>
        <v>46844</v>
      </c>
      <c r="K84" s="231">
        <f t="shared" si="16"/>
        <v>15429.188953882567</v>
      </c>
      <c r="Q84" s="11">
        <f>IF(J84&lt;'5-Year Monthly P&amp;L'!P$2,1,IF(AND('Financing - Injection 1'!J84&gt;='5-Year Monthly P&amp;L'!P$2,'Financing - Injection 1'!J84&lt;'5-Year Monthly P&amp;L'!AB$2),2,IF(AND('Financing - Injection 1'!J84&gt;='5-Year Monthly P&amp;L'!AB$2,'Financing - Injection 1'!J84&lt;'5-Year Monthly P&amp;L'!AN$2),3,IF(AND('Financing - Injection 1'!J84&gt;='5-Year Monthly P&amp;L'!AN$2,'Financing - Injection 1'!J84&lt;'5-Year Monthly P&amp;L'!AZ$2),4,IF('Financing - Injection 1'!J84&gt;='5-Year Monthly P&amp;L'!AZ$2,5)))))</f>
        <v>5</v>
      </c>
      <c r="R84" s="215">
        <f t="shared" si="17"/>
        <v>878.59241225397636</v>
      </c>
      <c r="S84" s="215">
        <f t="shared" si="18"/>
        <v>15429.188953882567</v>
      </c>
    </row>
    <row r="85" spans="1:19" x14ac:dyDescent="0.2">
      <c r="A85" s="12">
        <v>74</v>
      </c>
      <c r="B85" s="228">
        <f>IF(I85&gt;($B$4*$B$6),"0",PMT(H85/$B$6,COUNT(I85:$I$1000),-E84))</f>
        <v>15429.188953882565</v>
      </c>
      <c r="C85" s="228">
        <f t="shared" si="19"/>
        <v>14541.810617506051</v>
      </c>
      <c r="D85" s="228">
        <f t="shared" si="13"/>
        <v>887.3783363765142</v>
      </c>
      <c r="E85" s="225">
        <f t="shared" si="11"/>
        <v>1453293.6834142285</v>
      </c>
      <c r="F85" s="228">
        <f t="shared" si="14"/>
        <v>1095053.6660015383</v>
      </c>
      <c r="G85" s="228">
        <f t="shared" si="15"/>
        <v>1141759.9825873091</v>
      </c>
      <c r="H85" s="230">
        <f t="shared" si="20"/>
        <v>0.12</v>
      </c>
      <c r="I85" s="226">
        <f t="shared" si="12"/>
        <v>74</v>
      </c>
      <c r="J85" s="227">
        <f t="shared" si="21"/>
        <v>46874</v>
      </c>
      <c r="K85" s="231">
        <f t="shared" si="16"/>
        <v>15429.188953882565</v>
      </c>
      <c r="Q85" s="11">
        <f>IF(J85&lt;'5-Year Monthly P&amp;L'!P$2,1,IF(AND('Financing - Injection 1'!J85&gt;='5-Year Monthly P&amp;L'!P$2,'Financing - Injection 1'!J85&lt;'5-Year Monthly P&amp;L'!AB$2),2,IF(AND('Financing - Injection 1'!J85&gt;='5-Year Monthly P&amp;L'!AB$2,'Financing - Injection 1'!J85&lt;'5-Year Monthly P&amp;L'!AN$2),3,IF(AND('Financing - Injection 1'!J85&gt;='5-Year Monthly P&amp;L'!AN$2,'Financing - Injection 1'!J85&lt;'5-Year Monthly P&amp;L'!AZ$2),4,IF('Financing - Injection 1'!J85&gt;='5-Year Monthly P&amp;L'!AZ$2,5)))))</f>
        <v>5</v>
      </c>
      <c r="R85" s="215">
        <f t="shared" si="17"/>
        <v>887.3783363765142</v>
      </c>
      <c r="S85" s="215">
        <f t="shared" si="18"/>
        <v>15429.188953882565</v>
      </c>
    </row>
    <row r="86" spans="1:19" x14ac:dyDescent="0.2">
      <c r="A86" s="12">
        <v>75</v>
      </c>
      <c r="B86" s="228">
        <f>IF(I86&gt;($B$4*$B$6),"0",PMT(H86/$B$6,COUNT(I86:$I$1000),-E85))</f>
        <v>15429.188953882565</v>
      </c>
      <c r="C86" s="228">
        <f t="shared" si="19"/>
        <v>14532.936834142283</v>
      </c>
      <c r="D86" s="228">
        <f t="shared" si="13"/>
        <v>896.25211974028207</v>
      </c>
      <c r="E86" s="225">
        <f t="shared" si="11"/>
        <v>1452397.4312944883</v>
      </c>
      <c r="F86" s="228">
        <f t="shared" si="14"/>
        <v>1109586.6028356806</v>
      </c>
      <c r="G86" s="228">
        <f t="shared" si="15"/>
        <v>1157189.1715411916</v>
      </c>
      <c r="H86" s="230">
        <f t="shared" si="20"/>
        <v>0.12</v>
      </c>
      <c r="I86" s="226">
        <f t="shared" si="12"/>
        <v>75</v>
      </c>
      <c r="J86" s="227">
        <f t="shared" si="21"/>
        <v>46905</v>
      </c>
      <c r="K86" s="231">
        <f t="shared" si="16"/>
        <v>15429.188953882565</v>
      </c>
      <c r="Q86" s="11">
        <f>IF(J86&lt;'5-Year Monthly P&amp;L'!P$2,1,IF(AND('Financing - Injection 1'!J86&gt;='5-Year Monthly P&amp;L'!P$2,'Financing - Injection 1'!J86&lt;'5-Year Monthly P&amp;L'!AB$2),2,IF(AND('Financing - Injection 1'!J86&gt;='5-Year Monthly P&amp;L'!AB$2,'Financing - Injection 1'!J86&lt;'5-Year Monthly P&amp;L'!AN$2),3,IF(AND('Financing - Injection 1'!J86&gt;='5-Year Monthly P&amp;L'!AN$2,'Financing - Injection 1'!J86&lt;'5-Year Monthly P&amp;L'!AZ$2),4,IF('Financing - Injection 1'!J86&gt;='5-Year Monthly P&amp;L'!AZ$2,5)))))</f>
        <v>5</v>
      </c>
      <c r="R86" s="215">
        <f t="shared" si="17"/>
        <v>896.25211974028207</v>
      </c>
      <c r="S86" s="215">
        <f t="shared" si="18"/>
        <v>15429.188953882565</v>
      </c>
    </row>
    <row r="87" spans="1:19" x14ac:dyDescent="0.2">
      <c r="A87" s="12">
        <v>76</v>
      </c>
      <c r="B87" s="228">
        <f>IF(I87&gt;($B$4*$B$6),"0",PMT(H87/$B$6,COUNT(I87:$I$1000),-E86))</f>
        <v>15429.188953882565</v>
      </c>
      <c r="C87" s="228">
        <f t="shared" si="19"/>
        <v>14523.974312944882</v>
      </c>
      <c r="D87" s="228">
        <f t="shared" si="13"/>
        <v>905.21464093768373</v>
      </c>
      <c r="E87" s="225">
        <f t="shared" si="11"/>
        <v>1451492.2166535505</v>
      </c>
      <c r="F87" s="228">
        <f t="shared" si="14"/>
        <v>1124110.5771486254</v>
      </c>
      <c r="G87" s="228">
        <f t="shared" si="15"/>
        <v>1172618.3604950742</v>
      </c>
      <c r="H87" s="230">
        <f t="shared" si="20"/>
        <v>0.12</v>
      </c>
      <c r="I87" s="226">
        <f t="shared" si="12"/>
        <v>76</v>
      </c>
      <c r="J87" s="227">
        <f t="shared" si="21"/>
        <v>46935</v>
      </c>
      <c r="K87" s="231">
        <f t="shared" si="16"/>
        <v>15429.188953882565</v>
      </c>
      <c r="Q87" s="11">
        <f>IF(J87&lt;'5-Year Monthly P&amp;L'!P$2,1,IF(AND('Financing - Injection 1'!J87&gt;='5-Year Monthly P&amp;L'!P$2,'Financing - Injection 1'!J87&lt;'5-Year Monthly P&amp;L'!AB$2),2,IF(AND('Financing - Injection 1'!J87&gt;='5-Year Monthly P&amp;L'!AB$2,'Financing - Injection 1'!J87&lt;'5-Year Monthly P&amp;L'!AN$2),3,IF(AND('Financing - Injection 1'!J87&gt;='5-Year Monthly P&amp;L'!AN$2,'Financing - Injection 1'!J87&lt;'5-Year Monthly P&amp;L'!AZ$2),4,IF('Financing - Injection 1'!J87&gt;='5-Year Monthly P&amp;L'!AZ$2,5)))))</f>
        <v>5</v>
      </c>
      <c r="R87" s="215">
        <f t="shared" si="17"/>
        <v>905.21464093768373</v>
      </c>
      <c r="S87" s="215">
        <f t="shared" si="18"/>
        <v>15429.188953882565</v>
      </c>
    </row>
    <row r="88" spans="1:19" x14ac:dyDescent="0.2">
      <c r="A88" s="12">
        <v>77</v>
      </c>
      <c r="B88" s="228">
        <f>IF(I88&gt;($B$4*$B$6),"0",PMT(H88/$B$6,COUNT(I88:$I$1000),-E87))</f>
        <v>15429.188953882565</v>
      </c>
      <c r="C88" s="228">
        <f t="shared" si="19"/>
        <v>14514.922166535505</v>
      </c>
      <c r="D88" s="228">
        <f t="shared" si="13"/>
        <v>914.26678734706002</v>
      </c>
      <c r="E88" s="225">
        <f t="shared" si="11"/>
        <v>1450577.9498662034</v>
      </c>
      <c r="F88" s="228">
        <f t="shared" si="14"/>
        <v>1138625.4993151608</v>
      </c>
      <c r="G88" s="228">
        <f t="shared" si="15"/>
        <v>1188047.5494489567</v>
      </c>
      <c r="H88" s="230">
        <f t="shared" si="20"/>
        <v>0.12</v>
      </c>
      <c r="I88" s="226">
        <f t="shared" si="12"/>
        <v>77</v>
      </c>
      <c r="J88" s="227">
        <f t="shared" si="21"/>
        <v>46966</v>
      </c>
      <c r="K88" s="231">
        <f t="shared" si="16"/>
        <v>15429.188953882565</v>
      </c>
      <c r="Q88" s="11">
        <f>IF(J88&lt;'5-Year Monthly P&amp;L'!P$2,1,IF(AND('Financing - Injection 1'!J88&gt;='5-Year Monthly P&amp;L'!P$2,'Financing - Injection 1'!J88&lt;'5-Year Monthly P&amp;L'!AB$2),2,IF(AND('Financing - Injection 1'!J88&gt;='5-Year Monthly P&amp;L'!AB$2,'Financing - Injection 1'!J88&lt;'5-Year Monthly P&amp;L'!AN$2),3,IF(AND('Financing - Injection 1'!J88&gt;='5-Year Monthly P&amp;L'!AN$2,'Financing - Injection 1'!J88&lt;'5-Year Monthly P&amp;L'!AZ$2),4,IF('Financing - Injection 1'!J88&gt;='5-Year Monthly P&amp;L'!AZ$2,5)))))</f>
        <v>5</v>
      </c>
      <c r="R88" s="215">
        <f t="shared" si="17"/>
        <v>914.26678734706002</v>
      </c>
      <c r="S88" s="215">
        <f t="shared" si="18"/>
        <v>15429.188953882565</v>
      </c>
    </row>
    <row r="89" spans="1:19" x14ac:dyDescent="0.2">
      <c r="A89" s="12">
        <v>78</v>
      </c>
      <c r="B89" s="228">
        <f>IF(I89&gt;($B$4*$B$6),"0",PMT(H89/$B$6,COUNT(I89:$I$1000),-E88))</f>
        <v>15429.188953882565</v>
      </c>
      <c r="C89" s="228">
        <f t="shared" si="19"/>
        <v>14505.779498662034</v>
      </c>
      <c r="D89" s="228">
        <f t="shared" si="13"/>
        <v>923.40945522053153</v>
      </c>
      <c r="E89" s="225">
        <f t="shared" si="11"/>
        <v>1449654.5404109829</v>
      </c>
      <c r="F89" s="228">
        <f t="shared" si="14"/>
        <v>1153131.2788138229</v>
      </c>
      <c r="G89" s="228">
        <f t="shared" si="15"/>
        <v>1203476.7384028393</v>
      </c>
      <c r="H89" s="230">
        <f t="shared" si="20"/>
        <v>0.12</v>
      </c>
      <c r="I89" s="226">
        <f t="shared" si="12"/>
        <v>78</v>
      </c>
      <c r="J89" s="227">
        <f t="shared" si="21"/>
        <v>46997</v>
      </c>
      <c r="K89" s="231">
        <f t="shared" si="16"/>
        <v>15429.188953882565</v>
      </c>
      <c r="Q89" s="11">
        <f>IF(J89&lt;'5-Year Monthly P&amp;L'!P$2,1,IF(AND('Financing - Injection 1'!J89&gt;='5-Year Monthly P&amp;L'!P$2,'Financing - Injection 1'!J89&lt;'5-Year Monthly P&amp;L'!AB$2),2,IF(AND('Financing - Injection 1'!J89&gt;='5-Year Monthly P&amp;L'!AB$2,'Financing - Injection 1'!J89&lt;'5-Year Monthly P&amp;L'!AN$2),3,IF(AND('Financing - Injection 1'!J89&gt;='5-Year Monthly P&amp;L'!AN$2,'Financing - Injection 1'!J89&lt;'5-Year Monthly P&amp;L'!AZ$2),4,IF('Financing - Injection 1'!J89&gt;='5-Year Monthly P&amp;L'!AZ$2,5)))))</f>
        <v>5</v>
      </c>
      <c r="R89" s="215">
        <f t="shared" si="17"/>
        <v>923.40945522053153</v>
      </c>
      <c r="S89" s="215">
        <f t="shared" si="18"/>
        <v>15429.188953882565</v>
      </c>
    </row>
    <row r="90" spans="1:19" x14ac:dyDescent="0.2">
      <c r="A90" s="12">
        <v>79</v>
      </c>
      <c r="B90" s="228">
        <f>IF(I90&gt;($B$4*$B$6),"0",PMT(H90/$B$6,COUNT(I90:$I$1000),-E89))</f>
        <v>15429.188953882565</v>
      </c>
      <c r="C90" s="228">
        <f t="shared" si="19"/>
        <v>14496.545404109827</v>
      </c>
      <c r="D90" s="228">
        <f t="shared" si="13"/>
        <v>932.64354977273797</v>
      </c>
      <c r="E90" s="225">
        <f t="shared" si="11"/>
        <v>1448721.8968612102</v>
      </c>
      <c r="F90" s="228">
        <f t="shared" si="14"/>
        <v>1167627.8242179328</v>
      </c>
      <c r="G90" s="228">
        <f t="shared" si="15"/>
        <v>1218905.9273567218</v>
      </c>
      <c r="H90" s="230">
        <f t="shared" si="20"/>
        <v>0.12</v>
      </c>
      <c r="I90" s="226">
        <f t="shared" si="12"/>
        <v>79</v>
      </c>
      <c r="J90" s="227">
        <f t="shared" si="21"/>
        <v>47027</v>
      </c>
      <c r="K90" s="231">
        <f t="shared" si="16"/>
        <v>15429.188953882565</v>
      </c>
      <c r="Q90" s="11">
        <f>IF(J90&lt;'5-Year Monthly P&amp;L'!P$2,1,IF(AND('Financing - Injection 1'!J90&gt;='5-Year Monthly P&amp;L'!P$2,'Financing - Injection 1'!J90&lt;'5-Year Monthly P&amp;L'!AB$2),2,IF(AND('Financing - Injection 1'!J90&gt;='5-Year Monthly P&amp;L'!AB$2,'Financing - Injection 1'!J90&lt;'5-Year Monthly P&amp;L'!AN$2),3,IF(AND('Financing - Injection 1'!J90&gt;='5-Year Monthly P&amp;L'!AN$2,'Financing - Injection 1'!J90&lt;'5-Year Monthly P&amp;L'!AZ$2),4,IF('Financing - Injection 1'!J90&gt;='5-Year Monthly P&amp;L'!AZ$2,5)))))</f>
        <v>5</v>
      </c>
      <c r="R90" s="215">
        <f t="shared" si="17"/>
        <v>932.64354977273797</v>
      </c>
      <c r="S90" s="215">
        <f t="shared" si="18"/>
        <v>15429.188953882565</v>
      </c>
    </row>
    <row r="91" spans="1:19" x14ac:dyDescent="0.2">
      <c r="A91" s="12">
        <v>80</v>
      </c>
      <c r="B91" s="228">
        <f>IF(I91&gt;($B$4*$B$6),"0",PMT(H91/$B$6,COUNT(I91:$I$1000),-E90))</f>
        <v>15429.188953882567</v>
      </c>
      <c r="C91" s="228">
        <f t="shared" si="19"/>
        <v>14487.2189686121</v>
      </c>
      <c r="D91" s="228">
        <f t="shared" si="13"/>
        <v>941.96998527046708</v>
      </c>
      <c r="E91" s="225">
        <f t="shared" si="11"/>
        <v>1447779.9268759398</v>
      </c>
      <c r="F91" s="228">
        <f t="shared" si="14"/>
        <v>1182115.0431865449</v>
      </c>
      <c r="G91" s="228">
        <f t="shared" si="15"/>
        <v>1234335.1163106044</v>
      </c>
      <c r="H91" s="230">
        <f t="shared" si="20"/>
        <v>0.12</v>
      </c>
      <c r="I91" s="226">
        <f t="shared" si="12"/>
        <v>80</v>
      </c>
      <c r="J91" s="227">
        <f t="shared" si="21"/>
        <v>47058</v>
      </c>
      <c r="K91" s="231">
        <f t="shared" si="16"/>
        <v>15429.188953882567</v>
      </c>
      <c r="Q91" s="11">
        <f>IF(J91&lt;'5-Year Monthly P&amp;L'!P$2,1,IF(AND('Financing - Injection 1'!J91&gt;='5-Year Monthly P&amp;L'!P$2,'Financing - Injection 1'!J91&lt;'5-Year Monthly P&amp;L'!AB$2),2,IF(AND('Financing - Injection 1'!J91&gt;='5-Year Monthly P&amp;L'!AB$2,'Financing - Injection 1'!J91&lt;'5-Year Monthly P&amp;L'!AN$2),3,IF(AND('Financing - Injection 1'!J91&gt;='5-Year Monthly P&amp;L'!AN$2,'Financing - Injection 1'!J91&lt;'5-Year Monthly P&amp;L'!AZ$2),4,IF('Financing - Injection 1'!J91&gt;='5-Year Monthly P&amp;L'!AZ$2,5)))))</f>
        <v>5</v>
      </c>
      <c r="R91" s="215">
        <f t="shared" si="17"/>
        <v>941.96998527046708</v>
      </c>
      <c r="S91" s="215">
        <f t="shared" si="18"/>
        <v>15429.188953882567</v>
      </c>
    </row>
    <row r="92" spans="1:19" x14ac:dyDescent="0.2">
      <c r="A92" s="12">
        <v>81</v>
      </c>
      <c r="B92" s="228">
        <f>IF(I92&gt;($B$4*$B$6),"0",PMT(H92/$B$6,COUNT(I92:$I$1000),-E91))</f>
        <v>15429.188953882565</v>
      </c>
      <c r="C92" s="228">
        <f t="shared" si="19"/>
        <v>14477.799268759396</v>
      </c>
      <c r="D92" s="228">
        <f t="shared" si="13"/>
        <v>951.38968512316933</v>
      </c>
      <c r="E92" s="225">
        <f t="shared" si="11"/>
        <v>1446828.5371908166</v>
      </c>
      <c r="F92" s="228">
        <f t="shared" si="14"/>
        <v>1196592.8424553042</v>
      </c>
      <c r="G92" s="228">
        <f t="shared" si="15"/>
        <v>1249764.3052644869</v>
      </c>
      <c r="H92" s="230">
        <f t="shared" si="20"/>
        <v>0.12</v>
      </c>
      <c r="I92" s="226">
        <f t="shared" si="12"/>
        <v>81</v>
      </c>
      <c r="J92" s="227">
        <f t="shared" si="21"/>
        <v>47088</v>
      </c>
      <c r="K92" s="231">
        <f t="shared" si="16"/>
        <v>15429.188953882565</v>
      </c>
      <c r="Q92" s="11">
        <f>IF(J92&lt;'5-Year Monthly P&amp;L'!P$2,1,IF(AND('Financing - Injection 1'!J92&gt;='5-Year Monthly P&amp;L'!P$2,'Financing - Injection 1'!J92&lt;'5-Year Monthly P&amp;L'!AB$2),2,IF(AND('Financing - Injection 1'!J92&gt;='5-Year Monthly P&amp;L'!AB$2,'Financing - Injection 1'!J92&lt;'5-Year Monthly P&amp;L'!AN$2),3,IF(AND('Financing - Injection 1'!J92&gt;='5-Year Monthly P&amp;L'!AN$2,'Financing - Injection 1'!J92&lt;'5-Year Monthly P&amp;L'!AZ$2),4,IF('Financing - Injection 1'!J92&gt;='5-Year Monthly P&amp;L'!AZ$2,5)))))</f>
        <v>5</v>
      </c>
      <c r="R92" s="215">
        <f t="shared" si="17"/>
        <v>951.38968512316933</v>
      </c>
      <c r="S92" s="215">
        <f t="shared" si="18"/>
        <v>15429.188953882565</v>
      </c>
    </row>
    <row r="93" spans="1:19" x14ac:dyDescent="0.2">
      <c r="A93" s="12">
        <v>82</v>
      </c>
      <c r="B93" s="228">
        <f>IF(I93&gt;($B$4*$B$6),"0",PMT(H93/$B$6,COUNT(I93:$I$1000),-E92))</f>
        <v>15429.188953882567</v>
      </c>
      <c r="C93" s="228">
        <f t="shared" si="19"/>
        <v>14468.285371908167</v>
      </c>
      <c r="D93" s="228">
        <f t="shared" si="13"/>
        <v>960.90358197440037</v>
      </c>
      <c r="E93" s="225">
        <f t="shared" si="11"/>
        <v>1445867.6336088423</v>
      </c>
      <c r="F93" s="228">
        <f t="shared" si="14"/>
        <v>1211061.1278272124</v>
      </c>
      <c r="G93" s="228">
        <f t="shared" si="15"/>
        <v>1265193.4942183695</v>
      </c>
      <c r="H93" s="230">
        <f t="shared" si="20"/>
        <v>0.12</v>
      </c>
      <c r="I93" s="226">
        <f t="shared" si="12"/>
        <v>82</v>
      </c>
      <c r="J93" s="227">
        <f t="shared" si="21"/>
        <v>47119</v>
      </c>
      <c r="K93" s="231">
        <f t="shared" si="16"/>
        <v>15429.188953882567</v>
      </c>
      <c r="Q93" s="11">
        <f>IF(J93&lt;'5-Year Monthly P&amp;L'!P$2,1,IF(AND('Financing - Injection 1'!J93&gt;='5-Year Monthly P&amp;L'!P$2,'Financing - Injection 1'!J93&lt;'5-Year Monthly P&amp;L'!AB$2),2,IF(AND('Financing - Injection 1'!J93&gt;='5-Year Monthly P&amp;L'!AB$2,'Financing - Injection 1'!J93&lt;'5-Year Monthly P&amp;L'!AN$2),3,IF(AND('Financing - Injection 1'!J93&gt;='5-Year Monthly P&amp;L'!AN$2,'Financing - Injection 1'!J93&lt;'5-Year Monthly P&amp;L'!AZ$2),4,IF('Financing - Injection 1'!J93&gt;='5-Year Monthly P&amp;L'!AZ$2,5)))))</f>
        <v>5</v>
      </c>
      <c r="R93" s="215">
        <f t="shared" si="17"/>
        <v>960.90358197440037</v>
      </c>
      <c r="S93" s="215">
        <f t="shared" si="18"/>
        <v>15429.188953882567</v>
      </c>
    </row>
    <row r="94" spans="1:19" x14ac:dyDescent="0.2">
      <c r="A94" s="12">
        <v>83</v>
      </c>
      <c r="B94" s="228">
        <f>IF(I94&gt;($B$4*$B$6),"0",PMT(H94/$B$6,COUNT(I94:$I$1000),-E93))</f>
        <v>15429.188953882567</v>
      </c>
      <c r="C94" s="228">
        <f t="shared" si="19"/>
        <v>14458.676336088422</v>
      </c>
      <c r="D94" s="228">
        <f t="shared" si="13"/>
        <v>970.51261779414563</v>
      </c>
      <c r="E94" s="225">
        <f t="shared" si="11"/>
        <v>1444897.1209910482</v>
      </c>
      <c r="F94" s="228">
        <f t="shared" si="14"/>
        <v>1225519.8041633009</v>
      </c>
      <c r="G94" s="228">
        <f t="shared" si="15"/>
        <v>1280622.683172252</v>
      </c>
      <c r="H94" s="230">
        <f t="shared" si="20"/>
        <v>0.12</v>
      </c>
      <c r="I94" s="226">
        <f t="shared" si="12"/>
        <v>83</v>
      </c>
      <c r="J94" s="227">
        <f t="shared" si="21"/>
        <v>47150</v>
      </c>
      <c r="K94" s="231">
        <f t="shared" si="16"/>
        <v>15429.188953882567</v>
      </c>
      <c r="Q94" s="11">
        <f>IF(J94&lt;'5-Year Monthly P&amp;L'!P$2,1,IF(AND('Financing - Injection 1'!J94&gt;='5-Year Monthly P&amp;L'!P$2,'Financing - Injection 1'!J94&lt;'5-Year Monthly P&amp;L'!AB$2),2,IF(AND('Financing - Injection 1'!J94&gt;='5-Year Monthly P&amp;L'!AB$2,'Financing - Injection 1'!J94&lt;'5-Year Monthly P&amp;L'!AN$2),3,IF(AND('Financing - Injection 1'!J94&gt;='5-Year Monthly P&amp;L'!AN$2,'Financing - Injection 1'!J94&lt;'5-Year Monthly P&amp;L'!AZ$2),4,IF('Financing - Injection 1'!J94&gt;='5-Year Monthly P&amp;L'!AZ$2,5)))))</f>
        <v>5</v>
      </c>
      <c r="R94" s="215">
        <f t="shared" si="17"/>
        <v>970.51261779414563</v>
      </c>
      <c r="S94" s="215">
        <f t="shared" si="18"/>
        <v>15429.188953882567</v>
      </c>
    </row>
    <row r="95" spans="1:19" x14ac:dyDescent="0.2">
      <c r="A95" s="12">
        <v>84</v>
      </c>
      <c r="B95" s="228">
        <f>IF(I95&gt;($B$4*$B$6),"0",PMT(H95/$B$6,COUNT(I95:$I$1000),-E94))</f>
        <v>15429.188953882567</v>
      </c>
      <c r="C95" s="228">
        <f t="shared" si="19"/>
        <v>14448.97120991048</v>
      </c>
      <c r="D95" s="228">
        <f t="shared" si="13"/>
        <v>980.21774397208719</v>
      </c>
      <c r="E95" s="225">
        <f t="shared" si="11"/>
        <v>1443916.9032470761</v>
      </c>
      <c r="F95" s="228">
        <f t="shared" si="14"/>
        <v>1239968.7753732114</v>
      </c>
      <c r="G95" s="228">
        <f t="shared" si="15"/>
        <v>1296051.8721261346</v>
      </c>
      <c r="H95" s="230">
        <f t="shared" si="20"/>
        <v>0.12</v>
      </c>
      <c r="I95" s="226">
        <f t="shared" si="12"/>
        <v>84</v>
      </c>
      <c r="J95" s="227">
        <f t="shared" si="21"/>
        <v>47178</v>
      </c>
      <c r="K95" s="231">
        <f t="shared" si="16"/>
        <v>15429.188953882567</v>
      </c>
      <c r="Q95" s="11">
        <f>IF(J95&lt;'5-Year Monthly P&amp;L'!P$2,1,IF(AND('Financing - Injection 1'!J95&gt;='5-Year Monthly P&amp;L'!P$2,'Financing - Injection 1'!J95&lt;'5-Year Monthly P&amp;L'!AB$2),2,IF(AND('Financing - Injection 1'!J95&gt;='5-Year Monthly P&amp;L'!AB$2,'Financing - Injection 1'!J95&lt;'5-Year Monthly P&amp;L'!AN$2),3,IF(AND('Financing - Injection 1'!J95&gt;='5-Year Monthly P&amp;L'!AN$2,'Financing - Injection 1'!J95&lt;'5-Year Monthly P&amp;L'!AZ$2),4,IF('Financing - Injection 1'!J95&gt;='5-Year Monthly P&amp;L'!AZ$2,5)))))</f>
        <v>5</v>
      </c>
      <c r="R95" s="215">
        <f t="shared" si="17"/>
        <v>980.21774397208719</v>
      </c>
      <c r="S95" s="215">
        <f t="shared" si="18"/>
        <v>15429.188953882567</v>
      </c>
    </row>
    <row r="96" spans="1:19" x14ac:dyDescent="0.2">
      <c r="A96" s="12">
        <v>85</v>
      </c>
      <c r="B96" s="228">
        <f>IF(I96&gt;($B$4*$B$6),"0",PMT(H96/$B$6,COUNT(I96:$I$1000),-E95))</f>
        <v>15429.188953882567</v>
      </c>
      <c r="C96" s="228">
        <f t="shared" si="19"/>
        <v>14439.16903247076</v>
      </c>
      <c r="D96" s="228">
        <f t="shared" si="13"/>
        <v>990.01992141180745</v>
      </c>
      <c r="E96" s="225">
        <f t="shared" si="11"/>
        <v>1442926.8833256643</v>
      </c>
      <c r="F96" s="228">
        <f t="shared" si="14"/>
        <v>1254407.9444056822</v>
      </c>
      <c r="G96" s="228">
        <f t="shared" si="15"/>
        <v>1311481.0610800171</v>
      </c>
      <c r="H96" s="230">
        <f t="shared" si="20"/>
        <v>0.12</v>
      </c>
      <c r="I96" s="226">
        <f t="shared" si="12"/>
        <v>85</v>
      </c>
      <c r="J96" s="227">
        <f t="shared" si="21"/>
        <v>47209</v>
      </c>
      <c r="K96" s="231">
        <f t="shared" si="16"/>
        <v>15429.188953882567</v>
      </c>
      <c r="Q96" s="11">
        <f>IF(J96&lt;'5-Year Monthly P&amp;L'!P$2,1,IF(AND('Financing - Injection 1'!J96&gt;='5-Year Monthly P&amp;L'!P$2,'Financing - Injection 1'!J96&lt;'5-Year Monthly P&amp;L'!AB$2),2,IF(AND('Financing - Injection 1'!J96&gt;='5-Year Monthly P&amp;L'!AB$2,'Financing - Injection 1'!J96&lt;'5-Year Monthly P&amp;L'!AN$2),3,IF(AND('Financing - Injection 1'!J96&gt;='5-Year Monthly P&amp;L'!AN$2,'Financing - Injection 1'!J96&lt;'5-Year Monthly P&amp;L'!AZ$2),4,IF('Financing - Injection 1'!J96&gt;='5-Year Monthly P&amp;L'!AZ$2,5)))))</f>
        <v>5</v>
      </c>
      <c r="R96" s="215">
        <f t="shared" si="17"/>
        <v>990.01992141180745</v>
      </c>
      <c r="S96" s="215">
        <f t="shared" si="18"/>
        <v>15429.188953882567</v>
      </c>
    </row>
    <row r="97" spans="1:19" x14ac:dyDescent="0.2">
      <c r="A97" s="12">
        <v>86</v>
      </c>
      <c r="B97" s="228">
        <f>IF(I97&gt;($B$4*$B$6),"0",PMT(H97/$B$6,COUNT(I97:$I$1000),-E96))</f>
        <v>15429.188953882567</v>
      </c>
      <c r="C97" s="228">
        <f t="shared" si="19"/>
        <v>14429.268833256641</v>
      </c>
      <c r="D97" s="228">
        <f t="shared" si="13"/>
        <v>999.92012062592585</v>
      </c>
      <c r="E97" s="225">
        <f t="shared" si="11"/>
        <v>1441926.9632050383</v>
      </c>
      <c r="F97" s="228">
        <f t="shared" si="14"/>
        <v>1268837.2132389387</v>
      </c>
      <c r="G97" s="228">
        <f t="shared" si="15"/>
        <v>1326910.2500338997</v>
      </c>
      <c r="H97" s="230">
        <f t="shared" si="20"/>
        <v>0.12</v>
      </c>
      <c r="I97" s="226">
        <f t="shared" si="12"/>
        <v>86</v>
      </c>
      <c r="J97" s="227">
        <f t="shared" si="21"/>
        <v>47239</v>
      </c>
      <c r="K97" s="231">
        <f t="shared" si="16"/>
        <v>15429.188953882567</v>
      </c>
      <c r="Q97" s="11">
        <f>IF(J97&lt;'5-Year Monthly P&amp;L'!P$2,1,IF(AND('Financing - Injection 1'!J97&gt;='5-Year Monthly P&amp;L'!P$2,'Financing - Injection 1'!J97&lt;'5-Year Monthly P&amp;L'!AB$2),2,IF(AND('Financing - Injection 1'!J97&gt;='5-Year Monthly P&amp;L'!AB$2,'Financing - Injection 1'!J97&lt;'5-Year Monthly P&amp;L'!AN$2),3,IF(AND('Financing - Injection 1'!J97&gt;='5-Year Monthly P&amp;L'!AN$2,'Financing - Injection 1'!J97&lt;'5-Year Monthly P&amp;L'!AZ$2),4,IF('Financing - Injection 1'!J97&gt;='5-Year Monthly P&amp;L'!AZ$2,5)))))</f>
        <v>5</v>
      </c>
      <c r="R97" s="215">
        <f t="shared" si="17"/>
        <v>999.92012062592585</v>
      </c>
      <c r="S97" s="215">
        <f t="shared" si="18"/>
        <v>15429.188953882567</v>
      </c>
    </row>
    <row r="98" spans="1:19" x14ac:dyDescent="0.2">
      <c r="A98" s="12">
        <v>87</v>
      </c>
      <c r="B98" s="228">
        <f>IF(I98&gt;($B$4*$B$6),"0",PMT(H98/$B$6,COUNT(I98:$I$1000),-E97))</f>
        <v>15429.188953882567</v>
      </c>
      <c r="C98" s="228">
        <f t="shared" si="19"/>
        <v>14419.269632050382</v>
      </c>
      <c r="D98" s="228">
        <f t="shared" si="13"/>
        <v>1009.9193218321852</v>
      </c>
      <c r="E98" s="225">
        <f t="shared" si="11"/>
        <v>1440917.0438832061</v>
      </c>
      <c r="F98" s="228">
        <f t="shared" si="14"/>
        <v>1283256.482870989</v>
      </c>
      <c r="G98" s="228">
        <f t="shared" si="15"/>
        <v>1342339.4389877822</v>
      </c>
      <c r="H98" s="230">
        <f t="shared" si="20"/>
        <v>0.12</v>
      </c>
      <c r="I98" s="226">
        <f t="shared" si="12"/>
        <v>87</v>
      </c>
      <c r="J98" s="227">
        <f t="shared" si="21"/>
        <v>47270</v>
      </c>
      <c r="K98" s="231">
        <f t="shared" si="16"/>
        <v>15429.188953882567</v>
      </c>
      <c r="Q98" s="11">
        <f>IF(J98&lt;'5-Year Monthly P&amp;L'!P$2,1,IF(AND('Financing - Injection 1'!J98&gt;='5-Year Monthly P&amp;L'!P$2,'Financing - Injection 1'!J98&lt;'5-Year Monthly P&amp;L'!AB$2),2,IF(AND('Financing - Injection 1'!J98&gt;='5-Year Monthly P&amp;L'!AB$2,'Financing - Injection 1'!J98&lt;'5-Year Monthly P&amp;L'!AN$2),3,IF(AND('Financing - Injection 1'!J98&gt;='5-Year Monthly P&amp;L'!AN$2,'Financing - Injection 1'!J98&lt;'5-Year Monthly P&amp;L'!AZ$2),4,IF('Financing - Injection 1'!J98&gt;='5-Year Monthly P&amp;L'!AZ$2,5)))))</f>
        <v>5</v>
      </c>
      <c r="R98" s="215">
        <f t="shared" si="17"/>
        <v>1009.9193218321852</v>
      </c>
      <c r="S98" s="215">
        <f t="shared" si="18"/>
        <v>15429.188953882567</v>
      </c>
    </row>
    <row r="99" spans="1:19" x14ac:dyDescent="0.2">
      <c r="A99" s="12">
        <v>88</v>
      </c>
      <c r="B99" s="228">
        <f>IF(I99&gt;($B$4*$B$6),"0",PMT(H99/$B$6,COUNT(I99:$I$1000),-E98))</f>
        <v>15429.188953882565</v>
      </c>
      <c r="C99" s="228">
        <f t="shared" si="19"/>
        <v>14409.17043883206</v>
      </c>
      <c r="D99" s="228">
        <f t="shared" si="13"/>
        <v>1020.0185150505058</v>
      </c>
      <c r="E99" s="225">
        <f t="shared" si="11"/>
        <v>1439897.0253681557</v>
      </c>
      <c r="F99" s="228">
        <f t="shared" si="14"/>
        <v>1297665.6533098212</v>
      </c>
      <c r="G99" s="228">
        <f t="shared" si="15"/>
        <v>1357768.6279416648</v>
      </c>
      <c r="H99" s="230">
        <f t="shared" si="20"/>
        <v>0.12</v>
      </c>
      <c r="I99" s="226">
        <f t="shared" si="12"/>
        <v>88</v>
      </c>
      <c r="J99" s="227">
        <f t="shared" si="21"/>
        <v>47300</v>
      </c>
      <c r="K99" s="231">
        <f t="shared" si="16"/>
        <v>15429.188953882565</v>
      </c>
      <c r="Q99" s="11">
        <f>IF(J99&lt;'5-Year Monthly P&amp;L'!P$2,1,IF(AND('Financing - Injection 1'!J99&gt;='5-Year Monthly P&amp;L'!P$2,'Financing - Injection 1'!J99&lt;'5-Year Monthly P&amp;L'!AB$2),2,IF(AND('Financing - Injection 1'!J99&gt;='5-Year Monthly P&amp;L'!AB$2,'Financing - Injection 1'!J99&lt;'5-Year Monthly P&amp;L'!AN$2),3,IF(AND('Financing - Injection 1'!J99&gt;='5-Year Monthly P&amp;L'!AN$2,'Financing - Injection 1'!J99&lt;'5-Year Monthly P&amp;L'!AZ$2),4,IF('Financing - Injection 1'!J99&gt;='5-Year Monthly P&amp;L'!AZ$2,5)))))</f>
        <v>5</v>
      </c>
      <c r="R99" s="215">
        <f t="shared" si="17"/>
        <v>1020.0185150505058</v>
      </c>
      <c r="S99" s="215">
        <f t="shared" si="18"/>
        <v>15429.188953882565</v>
      </c>
    </row>
    <row r="100" spans="1:19" x14ac:dyDescent="0.2">
      <c r="A100" s="12">
        <v>89</v>
      </c>
      <c r="B100" s="228">
        <f>IF(I100&gt;($B$4*$B$6),"0",PMT(H100/$B$6,COUNT(I100:$I$1000),-E99))</f>
        <v>15429.188953882567</v>
      </c>
      <c r="C100" s="228">
        <f t="shared" si="19"/>
        <v>14398.970253681555</v>
      </c>
      <c r="D100" s="228">
        <f t="shared" si="13"/>
        <v>1030.2187002010123</v>
      </c>
      <c r="E100" s="225">
        <f t="shared" si="11"/>
        <v>1438866.8066679547</v>
      </c>
      <c r="F100" s="228">
        <f t="shared" si="14"/>
        <v>1312064.6235635027</v>
      </c>
      <c r="G100" s="228">
        <f t="shared" si="15"/>
        <v>1373197.8168955473</v>
      </c>
      <c r="H100" s="230">
        <f t="shared" si="20"/>
        <v>0.12</v>
      </c>
      <c r="I100" s="226">
        <f t="shared" si="12"/>
        <v>89</v>
      </c>
      <c r="J100" s="227">
        <f t="shared" si="21"/>
        <v>47331</v>
      </c>
      <c r="K100" s="231">
        <f t="shared" si="16"/>
        <v>15429.188953882567</v>
      </c>
      <c r="Q100" s="11">
        <f>IF(J100&lt;'5-Year Monthly P&amp;L'!P$2,1,IF(AND('Financing - Injection 1'!J100&gt;='5-Year Monthly P&amp;L'!P$2,'Financing - Injection 1'!J100&lt;'5-Year Monthly P&amp;L'!AB$2),2,IF(AND('Financing - Injection 1'!J100&gt;='5-Year Monthly P&amp;L'!AB$2,'Financing - Injection 1'!J100&lt;'5-Year Monthly P&amp;L'!AN$2),3,IF(AND('Financing - Injection 1'!J100&gt;='5-Year Monthly P&amp;L'!AN$2,'Financing - Injection 1'!J100&lt;'5-Year Monthly P&amp;L'!AZ$2),4,IF('Financing - Injection 1'!J100&gt;='5-Year Monthly P&amp;L'!AZ$2,5)))))</f>
        <v>5</v>
      </c>
      <c r="R100" s="215">
        <f t="shared" si="17"/>
        <v>1030.2187002010123</v>
      </c>
      <c r="S100" s="215">
        <f t="shared" si="18"/>
        <v>15429.188953882567</v>
      </c>
    </row>
    <row r="101" spans="1:19" x14ac:dyDescent="0.2">
      <c r="A101" s="12">
        <v>90</v>
      </c>
      <c r="B101" s="228">
        <f>IF(I101&gt;($B$4*$B$6),"0",PMT(H101/$B$6,COUNT(I101:$I$1000),-E100))</f>
        <v>15429.188953882567</v>
      </c>
      <c r="C101" s="228">
        <f t="shared" si="19"/>
        <v>14388.668066679546</v>
      </c>
      <c r="D101" s="228">
        <f t="shared" si="13"/>
        <v>1040.5208872030216</v>
      </c>
      <c r="E101" s="225">
        <f t="shared" si="11"/>
        <v>1437826.2857807516</v>
      </c>
      <c r="F101" s="228">
        <f t="shared" si="14"/>
        <v>1326453.2916301822</v>
      </c>
      <c r="G101" s="228">
        <f t="shared" si="15"/>
        <v>1388627.0058494299</v>
      </c>
      <c r="H101" s="230">
        <f t="shared" si="20"/>
        <v>0.12</v>
      </c>
      <c r="I101" s="226">
        <f t="shared" si="12"/>
        <v>90</v>
      </c>
      <c r="J101" s="227">
        <f t="shared" si="21"/>
        <v>47362</v>
      </c>
      <c r="K101" s="231">
        <f t="shared" si="16"/>
        <v>15429.188953882567</v>
      </c>
      <c r="Q101" s="11">
        <f>IF(J101&lt;'5-Year Monthly P&amp;L'!P$2,1,IF(AND('Financing - Injection 1'!J101&gt;='5-Year Monthly P&amp;L'!P$2,'Financing - Injection 1'!J101&lt;'5-Year Monthly P&amp;L'!AB$2),2,IF(AND('Financing - Injection 1'!J101&gt;='5-Year Monthly P&amp;L'!AB$2,'Financing - Injection 1'!J101&lt;'5-Year Monthly P&amp;L'!AN$2),3,IF(AND('Financing - Injection 1'!J101&gt;='5-Year Monthly P&amp;L'!AN$2,'Financing - Injection 1'!J101&lt;'5-Year Monthly P&amp;L'!AZ$2),4,IF('Financing - Injection 1'!J101&gt;='5-Year Monthly P&amp;L'!AZ$2,5)))))</f>
        <v>5</v>
      </c>
      <c r="R101" s="215">
        <f t="shared" si="17"/>
        <v>1040.5208872030216</v>
      </c>
      <c r="S101" s="215">
        <f t="shared" si="18"/>
        <v>15429.188953882567</v>
      </c>
    </row>
    <row r="102" spans="1:19" x14ac:dyDescent="0.2">
      <c r="A102" s="12">
        <v>91</v>
      </c>
      <c r="B102" s="228">
        <f>IF(I102&gt;($B$4*$B$6),"0",PMT(H102/$B$6,COUNT(I102:$I$1000),-E101))</f>
        <v>15429.188953882567</v>
      </c>
      <c r="C102" s="228">
        <f t="shared" si="19"/>
        <v>14378.262857807516</v>
      </c>
      <c r="D102" s="228">
        <f t="shared" si="13"/>
        <v>1050.9260960750507</v>
      </c>
      <c r="E102" s="225">
        <f t="shared" si="11"/>
        <v>1436775.3596846766</v>
      </c>
      <c r="F102" s="228">
        <f t="shared" si="14"/>
        <v>1340831.5544879897</v>
      </c>
      <c r="G102" s="228">
        <f t="shared" si="15"/>
        <v>1404056.1948033124</v>
      </c>
      <c r="H102" s="230">
        <f t="shared" si="20"/>
        <v>0.12</v>
      </c>
      <c r="I102" s="226">
        <f t="shared" si="12"/>
        <v>91</v>
      </c>
      <c r="J102" s="227">
        <f t="shared" si="21"/>
        <v>47392</v>
      </c>
      <c r="K102" s="231">
        <f t="shared" si="16"/>
        <v>15429.188953882567</v>
      </c>
      <c r="Q102" s="11">
        <f>IF(J102&lt;'5-Year Monthly P&amp;L'!P$2,1,IF(AND('Financing - Injection 1'!J102&gt;='5-Year Monthly P&amp;L'!P$2,'Financing - Injection 1'!J102&lt;'5-Year Monthly P&amp;L'!AB$2),2,IF(AND('Financing - Injection 1'!J102&gt;='5-Year Monthly P&amp;L'!AB$2,'Financing - Injection 1'!J102&lt;'5-Year Monthly P&amp;L'!AN$2),3,IF(AND('Financing - Injection 1'!J102&gt;='5-Year Monthly P&amp;L'!AN$2,'Financing - Injection 1'!J102&lt;'5-Year Monthly P&amp;L'!AZ$2),4,IF('Financing - Injection 1'!J102&gt;='5-Year Monthly P&amp;L'!AZ$2,5)))))</f>
        <v>5</v>
      </c>
      <c r="R102" s="215">
        <f t="shared" si="17"/>
        <v>1050.9260960750507</v>
      </c>
      <c r="S102" s="215">
        <f t="shared" si="18"/>
        <v>15429.188953882567</v>
      </c>
    </row>
    <row r="103" spans="1:19" x14ac:dyDescent="0.2">
      <c r="A103" s="12">
        <v>92</v>
      </c>
      <c r="B103" s="228">
        <f>IF(I103&gt;($B$4*$B$6),"0",PMT(H103/$B$6,COUNT(I103:$I$1000),-E102))</f>
        <v>15429.188953882567</v>
      </c>
      <c r="C103" s="228">
        <f t="shared" si="19"/>
        <v>14367.753596846766</v>
      </c>
      <c r="D103" s="228">
        <f t="shared" si="13"/>
        <v>1061.4353570358016</v>
      </c>
      <c r="E103" s="225">
        <f t="shared" si="11"/>
        <v>1435713.9243276408</v>
      </c>
      <c r="F103" s="228">
        <f t="shared" si="14"/>
        <v>1355199.3080848365</v>
      </c>
      <c r="G103" s="228">
        <f t="shared" si="15"/>
        <v>1419485.383757195</v>
      </c>
      <c r="H103" s="230">
        <f t="shared" si="20"/>
        <v>0.12</v>
      </c>
      <c r="I103" s="226">
        <f t="shared" si="12"/>
        <v>92</v>
      </c>
      <c r="J103" s="227">
        <f t="shared" si="21"/>
        <v>47423</v>
      </c>
      <c r="K103" s="231">
        <f t="shared" si="16"/>
        <v>15429.188953882567</v>
      </c>
      <c r="Q103" s="11">
        <f>IF(J103&lt;'5-Year Monthly P&amp;L'!P$2,1,IF(AND('Financing - Injection 1'!J103&gt;='5-Year Monthly P&amp;L'!P$2,'Financing - Injection 1'!J103&lt;'5-Year Monthly P&amp;L'!AB$2),2,IF(AND('Financing - Injection 1'!J103&gt;='5-Year Monthly P&amp;L'!AB$2,'Financing - Injection 1'!J103&lt;'5-Year Monthly P&amp;L'!AN$2),3,IF(AND('Financing - Injection 1'!J103&gt;='5-Year Monthly P&amp;L'!AN$2,'Financing - Injection 1'!J103&lt;'5-Year Monthly P&amp;L'!AZ$2),4,IF('Financing - Injection 1'!J103&gt;='5-Year Monthly P&amp;L'!AZ$2,5)))))</f>
        <v>5</v>
      </c>
      <c r="R103" s="215">
        <f t="shared" si="17"/>
        <v>1061.4353570358016</v>
      </c>
      <c r="S103" s="215">
        <f t="shared" si="18"/>
        <v>15429.188953882567</v>
      </c>
    </row>
    <row r="104" spans="1:19" x14ac:dyDescent="0.2">
      <c r="A104" s="12">
        <v>93</v>
      </c>
      <c r="B104" s="228">
        <f>IF(I104&gt;($B$4*$B$6),"0",PMT(H104/$B$6,COUNT(I104:$I$1000),-E103))</f>
        <v>15429.188953882567</v>
      </c>
      <c r="C104" s="228">
        <f t="shared" si="19"/>
        <v>14357.139243276406</v>
      </c>
      <c r="D104" s="228">
        <f t="shared" si="13"/>
        <v>1072.0497106061612</v>
      </c>
      <c r="E104" s="225">
        <f t="shared" si="11"/>
        <v>1434641.8746170346</v>
      </c>
      <c r="F104" s="228">
        <f t="shared" si="14"/>
        <v>1369556.4473281128</v>
      </c>
      <c r="G104" s="228">
        <f t="shared" si="15"/>
        <v>1434914.5727110775</v>
      </c>
      <c r="H104" s="230">
        <f t="shared" si="20"/>
        <v>0.12</v>
      </c>
      <c r="I104" s="226">
        <f t="shared" si="12"/>
        <v>93</v>
      </c>
      <c r="J104" s="227">
        <f t="shared" si="21"/>
        <v>47453</v>
      </c>
      <c r="K104" s="231">
        <f t="shared" si="16"/>
        <v>15429.188953882567</v>
      </c>
      <c r="Q104" s="11">
        <f>IF(J104&lt;'5-Year Monthly P&amp;L'!P$2,1,IF(AND('Financing - Injection 1'!J104&gt;='5-Year Monthly P&amp;L'!P$2,'Financing - Injection 1'!J104&lt;'5-Year Monthly P&amp;L'!AB$2),2,IF(AND('Financing - Injection 1'!J104&gt;='5-Year Monthly P&amp;L'!AB$2,'Financing - Injection 1'!J104&lt;'5-Year Monthly P&amp;L'!AN$2),3,IF(AND('Financing - Injection 1'!J104&gt;='5-Year Monthly P&amp;L'!AN$2,'Financing - Injection 1'!J104&lt;'5-Year Monthly P&amp;L'!AZ$2),4,IF('Financing - Injection 1'!J104&gt;='5-Year Monthly P&amp;L'!AZ$2,5)))))</f>
        <v>5</v>
      </c>
      <c r="R104" s="215">
        <f t="shared" si="17"/>
        <v>1072.0497106061612</v>
      </c>
      <c r="S104" s="215">
        <f t="shared" si="18"/>
        <v>15429.188953882567</v>
      </c>
    </row>
    <row r="105" spans="1:19" x14ac:dyDescent="0.2">
      <c r="A105" s="12">
        <v>94</v>
      </c>
      <c r="B105" s="228">
        <f>IF(I105&gt;($B$4*$B$6),"0",PMT(H105/$B$6,COUNT(I105:$I$1000),-E104))</f>
        <v>15429.188953882565</v>
      </c>
      <c r="C105" s="228">
        <f t="shared" si="19"/>
        <v>14346.418746170346</v>
      </c>
      <c r="D105" s="228">
        <f t="shared" si="13"/>
        <v>1082.7702077122194</v>
      </c>
      <c r="E105" s="225">
        <f t="shared" si="11"/>
        <v>1433559.1044093224</v>
      </c>
      <c r="F105" s="228">
        <f t="shared" si="14"/>
        <v>1383902.8660742831</v>
      </c>
      <c r="G105" s="228">
        <f t="shared" si="15"/>
        <v>1450343.7616649601</v>
      </c>
      <c r="H105" s="230">
        <f t="shared" si="20"/>
        <v>0.12</v>
      </c>
      <c r="I105" s="226">
        <f t="shared" si="12"/>
        <v>94</v>
      </c>
      <c r="J105" s="227">
        <f t="shared" si="21"/>
        <v>47484</v>
      </c>
      <c r="K105" s="231">
        <f t="shared" si="16"/>
        <v>15429.188953882565</v>
      </c>
      <c r="Q105" s="11">
        <f>IF(J105&lt;'5-Year Monthly P&amp;L'!P$2,1,IF(AND('Financing - Injection 1'!J105&gt;='5-Year Monthly P&amp;L'!P$2,'Financing - Injection 1'!J105&lt;'5-Year Monthly P&amp;L'!AB$2),2,IF(AND('Financing - Injection 1'!J105&gt;='5-Year Monthly P&amp;L'!AB$2,'Financing - Injection 1'!J105&lt;'5-Year Monthly P&amp;L'!AN$2),3,IF(AND('Financing - Injection 1'!J105&gt;='5-Year Monthly P&amp;L'!AN$2,'Financing - Injection 1'!J105&lt;'5-Year Monthly P&amp;L'!AZ$2),4,IF('Financing - Injection 1'!J105&gt;='5-Year Monthly P&amp;L'!AZ$2,5)))))</f>
        <v>5</v>
      </c>
      <c r="R105" s="215">
        <f t="shared" si="17"/>
        <v>1082.7702077122194</v>
      </c>
      <c r="S105" s="215">
        <f t="shared" si="18"/>
        <v>15429.188953882565</v>
      </c>
    </row>
    <row r="106" spans="1:19" x14ac:dyDescent="0.2">
      <c r="A106" s="12">
        <v>95</v>
      </c>
      <c r="B106" s="228">
        <f>IF(I106&gt;($B$4*$B$6),"0",PMT(H106/$B$6,COUNT(I106:$I$1000),-E105))</f>
        <v>15429.188953882565</v>
      </c>
      <c r="C106" s="228">
        <f t="shared" si="19"/>
        <v>14335.591044093222</v>
      </c>
      <c r="D106" s="228">
        <f t="shared" si="13"/>
        <v>1093.5979097893432</v>
      </c>
      <c r="E106" s="225">
        <f t="shared" si="11"/>
        <v>1432465.5064995331</v>
      </c>
      <c r="F106" s="228">
        <f t="shared" si="14"/>
        <v>1398238.4571183764</v>
      </c>
      <c r="G106" s="228">
        <f t="shared" si="15"/>
        <v>1465772.9506188426</v>
      </c>
      <c r="H106" s="230">
        <f t="shared" si="20"/>
        <v>0.12</v>
      </c>
      <c r="I106" s="226">
        <f t="shared" si="12"/>
        <v>95</v>
      </c>
      <c r="J106" s="227">
        <f t="shared" si="21"/>
        <v>47515</v>
      </c>
      <c r="K106" s="231">
        <f t="shared" si="16"/>
        <v>15429.188953882565</v>
      </c>
      <c r="Q106" s="11">
        <f>IF(J106&lt;'5-Year Monthly P&amp;L'!P$2,1,IF(AND('Financing - Injection 1'!J106&gt;='5-Year Monthly P&amp;L'!P$2,'Financing - Injection 1'!J106&lt;'5-Year Monthly P&amp;L'!AB$2),2,IF(AND('Financing - Injection 1'!J106&gt;='5-Year Monthly P&amp;L'!AB$2,'Financing - Injection 1'!J106&lt;'5-Year Monthly P&amp;L'!AN$2),3,IF(AND('Financing - Injection 1'!J106&gt;='5-Year Monthly P&amp;L'!AN$2,'Financing - Injection 1'!J106&lt;'5-Year Monthly P&amp;L'!AZ$2),4,IF('Financing - Injection 1'!J106&gt;='5-Year Monthly P&amp;L'!AZ$2,5)))))</f>
        <v>5</v>
      </c>
      <c r="R106" s="215">
        <f t="shared" si="17"/>
        <v>1093.5979097893432</v>
      </c>
      <c r="S106" s="215">
        <f t="shared" si="18"/>
        <v>15429.188953882565</v>
      </c>
    </row>
    <row r="107" spans="1:19" x14ac:dyDescent="0.2">
      <c r="A107" s="12">
        <v>96</v>
      </c>
      <c r="B107" s="228">
        <f>IF(I107&gt;($B$4*$B$6),"0",PMT(H107/$B$6,COUNT(I107:$I$1000),-E106))</f>
        <v>15429.188953882567</v>
      </c>
      <c r="C107" s="228">
        <f t="shared" si="19"/>
        <v>14324.65506499533</v>
      </c>
      <c r="D107" s="228">
        <f t="shared" si="13"/>
        <v>1104.5338888872375</v>
      </c>
      <c r="E107" s="225">
        <f t="shared" si="11"/>
        <v>1431360.9726106459</v>
      </c>
      <c r="F107" s="228">
        <f t="shared" si="14"/>
        <v>1412563.1121833718</v>
      </c>
      <c r="G107" s="228">
        <f t="shared" si="15"/>
        <v>1481202.1395727252</v>
      </c>
      <c r="H107" s="230">
        <f t="shared" si="20"/>
        <v>0.12</v>
      </c>
      <c r="I107" s="226">
        <f t="shared" si="12"/>
        <v>96</v>
      </c>
      <c r="J107" s="227">
        <f t="shared" si="21"/>
        <v>47543</v>
      </c>
      <c r="K107" s="231">
        <f t="shared" si="16"/>
        <v>15429.188953882567</v>
      </c>
      <c r="Q107" s="11">
        <f>IF(J107&lt;'5-Year Monthly P&amp;L'!P$2,1,IF(AND('Financing - Injection 1'!J107&gt;='5-Year Monthly P&amp;L'!P$2,'Financing - Injection 1'!J107&lt;'5-Year Monthly P&amp;L'!AB$2),2,IF(AND('Financing - Injection 1'!J107&gt;='5-Year Monthly P&amp;L'!AB$2,'Financing - Injection 1'!J107&lt;'5-Year Monthly P&amp;L'!AN$2),3,IF(AND('Financing - Injection 1'!J107&gt;='5-Year Monthly P&amp;L'!AN$2,'Financing - Injection 1'!J107&lt;'5-Year Monthly P&amp;L'!AZ$2),4,IF('Financing - Injection 1'!J107&gt;='5-Year Monthly P&amp;L'!AZ$2,5)))))</f>
        <v>5</v>
      </c>
      <c r="R107" s="215">
        <f t="shared" si="17"/>
        <v>1104.5338888872375</v>
      </c>
      <c r="S107" s="215">
        <f t="shared" si="18"/>
        <v>15429.188953882567</v>
      </c>
    </row>
    <row r="108" spans="1:19" x14ac:dyDescent="0.2">
      <c r="A108" s="12">
        <v>97</v>
      </c>
      <c r="B108" s="228">
        <f>IF(I108&gt;($B$4*$B$6),"0",PMT(H108/$B$6,COUNT(I108:$I$1000),-E107))</f>
        <v>15429.188953882571</v>
      </c>
      <c r="C108" s="228">
        <f t="shared" si="19"/>
        <v>14313.609726106459</v>
      </c>
      <c r="D108" s="228">
        <f t="shared" si="13"/>
        <v>1115.579227776112</v>
      </c>
      <c r="E108" s="225">
        <f t="shared" si="11"/>
        <v>1430245.3933828699</v>
      </c>
      <c r="F108" s="228">
        <f t="shared" si="14"/>
        <v>1426876.7219094783</v>
      </c>
      <c r="G108" s="228">
        <f t="shared" si="15"/>
        <v>1496631.3285266077</v>
      </c>
      <c r="H108" s="230">
        <f t="shared" si="20"/>
        <v>0.12</v>
      </c>
      <c r="I108" s="226">
        <f t="shared" si="12"/>
        <v>97</v>
      </c>
      <c r="J108" s="227">
        <f t="shared" si="21"/>
        <v>47574</v>
      </c>
      <c r="K108" s="231">
        <f t="shared" si="16"/>
        <v>15429.188953882571</v>
      </c>
      <c r="Q108" s="11">
        <f>IF(J108&lt;'5-Year Monthly P&amp;L'!P$2,1,IF(AND('Financing - Injection 1'!J108&gt;='5-Year Monthly P&amp;L'!P$2,'Financing - Injection 1'!J108&lt;'5-Year Monthly P&amp;L'!AB$2),2,IF(AND('Financing - Injection 1'!J108&gt;='5-Year Monthly P&amp;L'!AB$2,'Financing - Injection 1'!J108&lt;'5-Year Monthly P&amp;L'!AN$2),3,IF(AND('Financing - Injection 1'!J108&gt;='5-Year Monthly P&amp;L'!AN$2,'Financing - Injection 1'!J108&lt;'5-Year Monthly P&amp;L'!AZ$2),4,IF('Financing - Injection 1'!J108&gt;='5-Year Monthly P&amp;L'!AZ$2,5)))))</f>
        <v>5</v>
      </c>
      <c r="R108" s="215">
        <f t="shared" si="17"/>
        <v>1115.579227776112</v>
      </c>
      <c r="S108" s="215">
        <f t="shared" si="18"/>
        <v>15429.188953882571</v>
      </c>
    </row>
    <row r="109" spans="1:19" x14ac:dyDescent="0.2">
      <c r="A109" s="12">
        <v>98</v>
      </c>
      <c r="B109" s="228">
        <f>IF(I109&gt;($B$4*$B$6),"0",PMT(H109/$B$6,COUNT(I109:$I$1000),-E108))</f>
        <v>15429.188953882571</v>
      </c>
      <c r="C109" s="228">
        <f t="shared" si="19"/>
        <v>14302.4539338287</v>
      </c>
      <c r="D109" s="228">
        <f t="shared" si="13"/>
        <v>1126.7350200538713</v>
      </c>
      <c r="E109" s="225">
        <f t="shared" si="11"/>
        <v>1429118.6583628161</v>
      </c>
      <c r="F109" s="228">
        <f t="shared" si="14"/>
        <v>1441179.175843307</v>
      </c>
      <c r="G109" s="228">
        <f t="shared" si="15"/>
        <v>1512060.5174804903</v>
      </c>
      <c r="H109" s="230">
        <f t="shared" si="20"/>
        <v>0.12</v>
      </c>
      <c r="I109" s="226">
        <f t="shared" si="12"/>
        <v>98</v>
      </c>
      <c r="J109" s="227">
        <f t="shared" si="21"/>
        <v>47604</v>
      </c>
      <c r="K109" s="231">
        <f t="shared" si="16"/>
        <v>15429.188953882571</v>
      </c>
      <c r="Q109" s="11">
        <f>IF(J109&lt;'5-Year Monthly P&amp;L'!P$2,1,IF(AND('Financing - Injection 1'!J109&gt;='5-Year Monthly P&amp;L'!P$2,'Financing - Injection 1'!J109&lt;'5-Year Monthly P&amp;L'!AB$2),2,IF(AND('Financing - Injection 1'!J109&gt;='5-Year Monthly P&amp;L'!AB$2,'Financing - Injection 1'!J109&lt;'5-Year Monthly P&amp;L'!AN$2),3,IF(AND('Financing - Injection 1'!J109&gt;='5-Year Monthly P&amp;L'!AN$2,'Financing - Injection 1'!J109&lt;'5-Year Monthly P&amp;L'!AZ$2),4,IF('Financing - Injection 1'!J109&gt;='5-Year Monthly P&amp;L'!AZ$2,5)))))</f>
        <v>5</v>
      </c>
      <c r="R109" s="215">
        <f t="shared" si="17"/>
        <v>1126.7350200538713</v>
      </c>
      <c r="S109" s="215">
        <f t="shared" si="18"/>
        <v>15429.188953882571</v>
      </c>
    </row>
    <row r="110" spans="1:19" x14ac:dyDescent="0.2">
      <c r="A110" s="12">
        <v>99</v>
      </c>
      <c r="B110" s="228">
        <f>IF(I110&gt;($B$4*$B$6),"0",PMT(H110/$B$6,COUNT(I110:$I$1000),-E109))</f>
        <v>15429.188953882571</v>
      </c>
      <c r="C110" s="228">
        <f t="shared" si="19"/>
        <v>14291.186583628159</v>
      </c>
      <c r="D110" s="228">
        <f t="shared" si="13"/>
        <v>1138.0023702544113</v>
      </c>
      <c r="E110" s="225">
        <f t="shared" si="11"/>
        <v>1427980.6559925617</v>
      </c>
      <c r="F110" s="228">
        <f t="shared" si="14"/>
        <v>1455470.3624269352</v>
      </c>
      <c r="G110" s="228">
        <f t="shared" si="15"/>
        <v>1527489.7064343728</v>
      </c>
      <c r="H110" s="230">
        <f t="shared" si="20"/>
        <v>0.12</v>
      </c>
      <c r="I110" s="226">
        <f t="shared" si="12"/>
        <v>99</v>
      </c>
      <c r="J110" s="227">
        <f t="shared" si="21"/>
        <v>47635</v>
      </c>
      <c r="K110" s="231">
        <f t="shared" si="16"/>
        <v>15429.188953882571</v>
      </c>
      <c r="Q110" s="11">
        <f>IF(J110&lt;'5-Year Monthly P&amp;L'!P$2,1,IF(AND('Financing - Injection 1'!J110&gt;='5-Year Monthly P&amp;L'!P$2,'Financing - Injection 1'!J110&lt;'5-Year Monthly P&amp;L'!AB$2),2,IF(AND('Financing - Injection 1'!J110&gt;='5-Year Monthly P&amp;L'!AB$2,'Financing - Injection 1'!J110&lt;'5-Year Monthly P&amp;L'!AN$2),3,IF(AND('Financing - Injection 1'!J110&gt;='5-Year Monthly P&amp;L'!AN$2,'Financing - Injection 1'!J110&lt;'5-Year Monthly P&amp;L'!AZ$2),4,IF('Financing - Injection 1'!J110&gt;='5-Year Monthly P&amp;L'!AZ$2,5)))))</f>
        <v>5</v>
      </c>
      <c r="R110" s="215">
        <f t="shared" si="17"/>
        <v>1138.0023702544113</v>
      </c>
      <c r="S110" s="215">
        <f t="shared" si="18"/>
        <v>15429.188953882571</v>
      </c>
    </row>
    <row r="111" spans="1:19" x14ac:dyDescent="0.2">
      <c r="A111" s="12">
        <v>100</v>
      </c>
      <c r="B111" s="228">
        <f>IF(I111&gt;($B$4*$B$6),"0",PMT(H111/$B$6,COUNT(I111:$I$1000),-E110))</f>
        <v>15429.188953882573</v>
      </c>
      <c r="C111" s="228">
        <f t="shared" si="19"/>
        <v>14279.806559925617</v>
      </c>
      <c r="D111" s="228">
        <f t="shared" si="13"/>
        <v>1149.3823939569556</v>
      </c>
      <c r="E111" s="225">
        <f t="shared" si="11"/>
        <v>1426831.2735986048</v>
      </c>
      <c r="F111" s="228">
        <f t="shared" si="14"/>
        <v>1469750.1689868609</v>
      </c>
      <c r="G111" s="228">
        <f t="shared" si="15"/>
        <v>1542918.8953882554</v>
      </c>
      <c r="H111" s="230">
        <f t="shared" si="20"/>
        <v>0.12</v>
      </c>
      <c r="I111" s="226">
        <f t="shared" si="12"/>
        <v>100</v>
      </c>
      <c r="J111" s="227">
        <f t="shared" si="21"/>
        <v>47665</v>
      </c>
      <c r="K111" s="231">
        <f t="shared" si="16"/>
        <v>15429.188953882573</v>
      </c>
      <c r="Q111" s="11">
        <f>IF(J111&lt;'5-Year Monthly P&amp;L'!P$2,1,IF(AND('Financing - Injection 1'!J111&gt;='5-Year Monthly P&amp;L'!P$2,'Financing - Injection 1'!J111&lt;'5-Year Monthly P&amp;L'!AB$2),2,IF(AND('Financing - Injection 1'!J111&gt;='5-Year Monthly P&amp;L'!AB$2,'Financing - Injection 1'!J111&lt;'5-Year Monthly P&amp;L'!AN$2),3,IF(AND('Financing - Injection 1'!J111&gt;='5-Year Monthly P&amp;L'!AN$2,'Financing - Injection 1'!J111&lt;'5-Year Monthly P&amp;L'!AZ$2),4,IF('Financing - Injection 1'!J111&gt;='5-Year Monthly P&amp;L'!AZ$2,5)))))</f>
        <v>5</v>
      </c>
      <c r="R111" s="215">
        <f t="shared" si="17"/>
        <v>1149.3823939569556</v>
      </c>
      <c r="S111" s="215">
        <f t="shared" si="18"/>
        <v>15429.188953882573</v>
      </c>
    </row>
    <row r="112" spans="1:19" x14ac:dyDescent="0.2">
      <c r="A112" s="12">
        <v>101</v>
      </c>
      <c r="B112" s="228">
        <f>IF(I112&gt;($B$4*$B$6),"0",PMT(H112/$B$6,COUNT(I112:$I$1000),-E111))</f>
        <v>15429.188953882573</v>
      </c>
      <c r="C112" s="228">
        <f t="shared" si="19"/>
        <v>14268.312735986046</v>
      </c>
      <c r="D112" s="228">
        <f t="shared" si="13"/>
        <v>1160.8762178965262</v>
      </c>
      <c r="E112" s="225">
        <f t="shared" si="11"/>
        <v>1425670.3973807083</v>
      </c>
      <c r="F112" s="228">
        <f t="shared" si="14"/>
        <v>1484018.4817228469</v>
      </c>
      <c r="G112" s="228">
        <f t="shared" si="15"/>
        <v>1558348.0843421379</v>
      </c>
      <c r="H112" s="230">
        <f t="shared" si="20"/>
        <v>0.12</v>
      </c>
      <c r="I112" s="226">
        <f t="shared" si="12"/>
        <v>101</v>
      </c>
      <c r="J112" s="227">
        <f t="shared" si="21"/>
        <v>47696</v>
      </c>
      <c r="K112" s="231">
        <f t="shared" si="16"/>
        <v>15429.188953882573</v>
      </c>
      <c r="Q112" s="11">
        <f>IF(J112&lt;'5-Year Monthly P&amp;L'!P$2,1,IF(AND('Financing - Injection 1'!J112&gt;='5-Year Monthly P&amp;L'!P$2,'Financing - Injection 1'!J112&lt;'5-Year Monthly P&amp;L'!AB$2),2,IF(AND('Financing - Injection 1'!J112&gt;='5-Year Monthly P&amp;L'!AB$2,'Financing - Injection 1'!J112&lt;'5-Year Monthly P&amp;L'!AN$2),3,IF(AND('Financing - Injection 1'!J112&gt;='5-Year Monthly P&amp;L'!AN$2,'Financing - Injection 1'!J112&lt;'5-Year Monthly P&amp;L'!AZ$2),4,IF('Financing - Injection 1'!J112&gt;='5-Year Monthly P&amp;L'!AZ$2,5)))))</f>
        <v>5</v>
      </c>
      <c r="R112" s="215">
        <f t="shared" si="17"/>
        <v>1160.8762178965262</v>
      </c>
      <c r="S112" s="215">
        <f t="shared" si="18"/>
        <v>15429.188953882573</v>
      </c>
    </row>
    <row r="113" spans="1:19" x14ac:dyDescent="0.2">
      <c r="A113" s="12">
        <v>102</v>
      </c>
      <c r="B113" s="228">
        <f>IF(I113&gt;($B$4*$B$6),"0",PMT(H113/$B$6,COUNT(I113:$I$1000),-E112))</f>
        <v>15429.188953882571</v>
      </c>
      <c r="C113" s="228">
        <f t="shared" si="19"/>
        <v>14256.703973807082</v>
      </c>
      <c r="D113" s="228">
        <f t="shared" si="13"/>
        <v>1172.4849800754891</v>
      </c>
      <c r="E113" s="225">
        <f t="shared" si="11"/>
        <v>1424497.9124006329</v>
      </c>
      <c r="F113" s="228">
        <f t="shared" si="14"/>
        <v>1498275.185696654</v>
      </c>
      <c r="G113" s="228">
        <f t="shared" si="15"/>
        <v>1573777.2732960205</v>
      </c>
      <c r="H113" s="230">
        <f t="shared" si="20"/>
        <v>0.12</v>
      </c>
      <c r="I113" s="226">
        <f t="shared" si="12"/>
        <v>102</v>
      </c>
      <c r="J113" s="227">
        <f t="shared" si="21"/>
        <v>47727</v>
      </c>
      <c r="K113" s="231">
        <f t="shared" si="16"/>
        <v>15429.188953882571</v>
      </c>
      <c r="Q113" s="11">
        <f>IF(J113&lt;'5-Year Monthly P&amp;L'!P$2,1,IF(AND('Financing - Injection 1'!J113&gt;='5-Year Monthly P&amp;L'!P$2,'Financing - Injection 1'!J113&lt;'5-Year Monthly P&amp;L'!AB$2),2,IF(AND('Financing - Injection 1'!J113&gt;='5-Year Monthly P&amp;L'!AB$2,'Financing - Injection 1'!J113&lt;'5-Year Monthly P&amp;L'!AN$2),3,IF(AND('Financing - Injection 1'!J113&gt;='5-Year Monthly P&amp;L'!AN$2,'Financing - Injection 1'!J113&lt;'5-Year Monthly P&amp;L'!AZ$2),4,IF('Financing - Injection 1'!J113&gt;='5-Year Monthly P&amp;L'!AZ$2,5)))))</f>
        <v>5</v>
      </c>
      <c r="R113" s="215">
        <f t="shared" si="17"/>
        <v>1172.4849800754891</v>
      </c>
      <c r="S113" s="215">
        <f t="shared" si="18"/>
        <v>15429.188953882571</v>
      </c>
    </row>
    <row r="114" spans="1:19" x14ac:dyDescent="0.2">
      <c r="A114" s="12">
        <v>103</v>
      </c>
      <c r="B114" s="228">
        <f>IF(I114&gt;($B$4*$B$6),"0",PMT(H114/$B$6,COUNT(I114:$I$1000),-E113))</f>
        <v>15429.188953882573</v>
      </c>
      <c r="C114" s="228">
        <f t="shared" si="19"/>
        <v>14244.979124006328</v>
      </c>
      <c r="D114" s="228">
        <f t="shared" si="13"/>
        <v>1184.2098298762448</v>
      </c>
      <c r="E114" s="225">
        <f t="shared" si="11"/>
        <v>1423313.7025707567</v>
      </c>
      <c r="F114" s="228">
        <f t="shared" si="14"/>
        <v>1512520.1648206604</v>
      </c>
      <c r="G114" s="228">
        <f t="shared" si="15"/>
        <v>1589206.462249903</v>
      </c>
      <c r="H114" s="230">
        <f t="shared" si="20"/>
        <v>0.12</v>
      </c>
      <c r="I114" s="226">
        <f t="shared" si="12"/>
        <v>103</v>
      </c>
      <c r="J114" s="227">
        <f t="shared" si="21"/>
        <v>47757</v>
      </c>
      <c r="K114" s="231">
        <f t="shared" si="16"/>
        <v>15429.188953882573</v>
      </c>
      <c r="Q114" s="11">
        <f>IF(J114&lt;'5-Year Monthly P&amp;L'!P$2,1,IF(AND('Financing - Injection 1'!J114&gt;='5-Year Monthly P&amp;L'!P$2,'Financing - Injection 1'!J114&lt;'5-Year Monthly P&amp;L'!AB$2),2,IF(AND('Financing - Injection 1'!J114&gt;='5-Year Monthly P&amp;L'!AB$2,'Financing - Injection 1'!J114&lt;'5-Year Monthly P&amp;L'!AN$2),3,IF(AND('Financing - Injection 1'!J114&gt;='5-Year Monthly P&amp;L'!AN$2,'Financing - Injection 1'!J114&lt;'5-Year Monthly P&amp;L'!AZ$2),4,IF('Financing - Injection 1'!J114&gt;='5-Year Monthly P&amp;L'!AZ$2,5)))))</f>
        <v>5</v>
      </c>
      <c r="R114" s="215">
        <f t="shared" si="17"/>
        <v>1184.2098298762448</v>
      </c>
      <c r="S114" s="215">
        <f t="shared" si="18"/>
        <v>15429.188953882573</v>
      </c>
    </row>
    <row r="115" spans="1:19" x14ac:dyDescent="0.2">
      <c r="A115" s="12">
        <v>104</v>
      </c>
      <c r="B115" s="228">
        <f>IF(I115&gt;($B$4*$B$6),"0",PMT(H115/$B$6,COUNT(I115:$I$1000),-E114))</f>
        <v>15429.188953882573</v>
      </c>
      <c r="C115" s="228">
        <f t="shared" si="19"/>
        <v>14233.137025707567</v>
      </c>
      <c r="D115" s="228">
        <f t="shared" si="13"/>
        <v>1196.0519281750057</v>
      </c>
      <c r="E115" s="225">
        <f t="shared" si="11"/>
        <v>1422117.6506425817</v>
      </c>
      <c r="F115" s="228">
        <f t="shared" si="14"/>
        <v>1526753.301846368</v>
      </c>
      <c r="G115" s="228">
        <f t="shared" si="15"/>
        <v>1604635.6512037856</v>
      </c>
      <c r="H115" s="230">
        <f t="shared" si="20"/>
        <v>0.12</v>
      </c>
      <c r="I115" s="226">
        <f t="shared" si="12"/>
        <v>104</v>
      </c>
      <c r="J115" s="227">
        <f t="shared" si="21"/>
        <v>47788</v>
      </c>
      <c r="K115" s="231">
        <f t="shared" si="16"/>
        <v>15429.188953882573</v>
      </c>
      <c r="Q115" s="11">
        <f>IF(J115&lt;'5-Year Monthly P&amp;L'!P$2,1,IF(AND('Financing - Injection 1'!J115&gt;='5-Year Monthly P&amp;L'!P$2,'Financing - Injection 1'!J115&lt;'5-Year Monthly P&amp;L'!AB$2),2,IF(AND('Financing - Injection 1'!J115&gt;='5-Year Monthly P&amp;L'!AB$2,'Financing - Injection 1'!J115&lt;'5-Year Monthly P&amp;L'!AN$2),3,IF(AND('Financing - Injection 1'!J115&gt;='5-Year Monthly P&amp;L'!AN$2,'Financing - Injection 1'!J115&lt;'5-Year Monthly P&amp;L'!AZ$2),4,IF('Financing - Injection 1'!J115&gt;='5-Year Monthly P&amp;L'!AZ$2,5)))))</f>
        <v>5</v>
      </c>
      <c r="R115" s="215">
        <f t="shared" si="17"/>
        <v>1196.0519281750057</v>
      </c>
      <c r="S115" s="215">
        <f t="shared" si="18"/>
        <v>15429.188953882573</v>
      </c>
    </row>
    <row r="116" spans="1:19" x14ac:dyDescent="0.2">
      <c r="A116" s="12">
        <v>105</v>
      </c>
      <c r="B116" s="228">
        <f>IF(I116&gt;($B$4*$B$6),"0",PMT(H116/$B$6,COUNT(I116:$I$1000),-E115))</f>
        <v>15429.188953882573</v>
      </c>
      <c r="C116" s="228">
        <f t="shared" si="19"/>
        <v>14221.176506425816</v>
      </c>
      <c r="D116" s="228">
        <f t="shared" si="13"/>
        <v>1208.0124474567565</v>
      </c>
      <c r="E116" s="225">
        <f t="shared" si="11"/>
        <v>1420909.6381951249</v>
      </c>
      <c r="F116" s="228">
        <f t="shared" si="14"/>
        <v>1540974.4783527937</v>
      </c>
      <c r="G116" s="228">
        <f t="shared" si="15"/>
        <v>1620064.8401576681</v>
      </c>
      <c r="H116" s="230">
        <f t="shared" si="20"/>
        <v>0.12</v>
      </c>
      <c r="I116" s="226">
        <f t="shared" si="12"/>
        <v>105</v>
      </c>
      <c r="J116" s="227">
        <f t="shared" si="21"/>
        <v>47818</v>
      </c>
      <c r="K116" s="231">
        <f t="shared" si="16"/>
        <v>15429.188953882573</v>
      </c>
      <c r="Q116" s="11">
        <f>IF(J116&lt;'5-Year Monthly P&amp;L'!P$2,1,IF(AND('Financing - Injection 1'!J116&gt;='5-Year Monthly P&amp;L'!P$2,'Financing - Injection 1'!J116&lt;'5-Year Monthly P&amp;L'!AB$2),2,IF(AND('Financing - Injection 1'!J116&gt;='5-Year Monthly P&amp;L'!AB$2,'Financing - Injection 1'!J116&lt;'5-Year Monthly P&amp;L'!AN$2),3,IF(AND('Financing - Injection 1'!J116&gt;='5-Year Monthly P&amp;L'!AN$2,'Financing - Injection 1'!J116&lt;'5-Year Monthly P&amp;L'!AZ$2),4,IF('Financing - Injection 1'!J116&gt;='5-Year Monthly P&amp;L'!AZ$2,5)))))</f>
        <v>5</v>
      </c>
      <c r="R116" s="215">
        <f t="shared" si="17"/>
        <v>1208.0124474567565</v>
      </c>
      <c r="S116" s="215">
        <f t="shared" si="18"/>
        <v>15429.188953882573</v>
      </c>
    </row>
    <row r="117" spans="1:19" x14ac:dyDescent="0.2">
      <c r="A117" s="12">
        <v>106</v>
      </c>
      <c r="B117" s="228">
        <f>IF(I117&gt;($B$4*$B$6),"0",PMT(H117/$B$6,COUNT(I117:$I$1000),-E116))</f>
        <v>15429.188953882573</v>
      </c>
      <c r="C117" s="228">
        <f t="shared" si="19"/>
        <v>14209.096381951249</v>
      </c>
      <c r="D117" s="228">
        <f t="shared" si="13"/>
        <v>1220.0925719313236</v>
      </c>
      <c r="E117" s="225">
        <f t="shared" si="11"/>
        <v>1419689.5456231935</v>
      </c>
      <c r="F117" s="228">
        <f t="shared" si="14"/>
        <v>1555183.5747347451</v>
      </c>
      <c r="G117" s="228">
        <f t="shared" si="15"/>
        <v>1635494.0291115507</v>
      </c>
      <c r="H117" s="230">
        <f t="shared" si="20"/>
        <v>0.12</v>
      </c>
      <c r="I117" s="226">
        <f t="shared" si="12"/>
        <v>106</v>
      </c>
      <c r="J117" s="227">
        <f t="shared" si="21"/>
        <v>47849</v>
      </c>
      <c r="K117" s="231">
        <f t="shared" si="16"/>
        <v>15429.188953882573</v>
      </c>
      <c r="Q117" s="11">
        <f>IF(J117&lt;'5-Year Monthly P&amp;L'!P$2,1,IF(AND('Financing - Injection 1'!J117&gt;='5-Year Monthly P&amp;L'!P$2,'Financing - Injection 1'!J117&lt;'5-Year Monthly P&amp;L'!AB$2),2,IF(AND('Financing - Injection 1'!J117&gt;='5-Year Monthly P&amp;L'!AB$2,'Financing - Injection 1'!J117&lt;'5-Year Monthly P&amp;L'!AN$2),3,IF(AND('Financing - Injection 1'!J117&gt;='5-Year Monthly P&amp;L'!AN$2,'Financing - Injection 1'!J117&lt;'5-Year Monthly P&amp;L'!AZ$2),4,IF('Financing - Injection 1'!J117&gt;='5-Year Monthly P&amp;L'!AZ$2,5)))))</f>
        <v>5</v>
      </c>
      <c r="R117" s="215">
        <f t="shared" si="17"/>
        <v>1220.0925719313236</v>
      </c>
      <c r="S117" s="215">
        <f t="shared" si="18"/>
        <v>15429.188953882573</v>
      </c>
    </row>
    <row r="118" spans="1:19" x14ac:dyDescent="0.2">
      <c r="A118" s="12">
        <v>107</v>
      </c>
      <c r="B118" s="228">
        <f>IF(I118&gt;($B$4*$B$6),"0",PMT(H118/$B$6,COUNT(I118:$I$1000),-E117))</f>
        <v>15429.188953882571</v>
      </c>
      <c r="C118" s="228">
        <f t="shared" si="19"/>
        <v>14196.895456231934</v>
      </c>
      <c r="D118" s="228">
        <f t="shared" si="13"/>
        <v>1232.2934976506367</v>
      </c>
      <c r="E118" s="225">
        <f t="shared" si="11"/>
        <v>1418457.2521255428</v>
      </c>
      <c r="F118" s="228">
        <f t="shared" si="14"/>
        <v>1569380.470190977</v>
      </c>
      <c r="G118" s="228">
        <f t="shared" si="15"/>
        <v>1650923.2180654332</v>
      </c>
      <c r="H118" s="230">
        <f t="shared" si="20"/>
        <v>0.12</v>
      </c>
      <c r="I118" s="226">
        <f t="shared" si="12"/>
        <v>107</v>
      </c>
      <c r="J118" s="227">
        <f t="shared" si="21"/>
        <v>47880</v>
      </c>
      <c r="K118" s="231">
        <f t="shared" si="16"/>
        <v>15429.188953882571</v>
      </c>
      <c r="Q118" s="11">
        <f>IF(J118&lt;'5-Year Monthly P&amp;L'!P$2,1,IF(AND('Financing - Injection 1'!J118&gt;='5-Year Monthly P&amp;L'!P$2,'Financing - Injection 1'!J118&lt;'5-Year Monthly P&amp;L'!AB$2),2,IF(AND('Financing - Injection 1'!J118&gt;='5-Year Monthly P&amp;L'!AB$2,'Financing - Injection 1'!J118&lt;'5-Year Monthly P&amp;L'!AN$2),3,IF(AND('Financing - Injection 1'!J118&gt;='5-Year Monthly P&amp;L'!AN$2,'Financing - Injection 1'!J118&lt;'5-Year Monthly P&amp;L'!AZ$2),4,IF('Financing - Injection 1'!J118&gt;='5-Year Monthly P&amp;L'!AZ$2,5)))))</f>
        <v>5</v>
      </c>
      <c r="R118" s="215">
        <f t="shared" si="17"/>
        <v>1232.2934976506367</v>
      </c>
      <c r="S118" s="215">
        <f t="shared" si="18"/>
        <v>15429.188953882571</v>
      </c>
    </row>
    <row r="119" spans="1:19" x14ac:dyDescent="0.2">
      <c r="A119" s="12">
        <v>108</v>
      </c>
      <c r="B119" s="228">
        <f>IF(I119&gt;($B$4*$B$6),"0",PMT(H119/$B$6,COUNT(I119:$I$1000),-E118))</f>
        <v>15429.188953882573</v>
      </c>
      <c r="C119" s="228">
        <f t="shared" si="19"/>
        <v>14184.572521255426</v>
      </c>
      <c r="D119" s="228">
        <f t="shared" si="13"/>
        <v>1244.6164326271464</v>
      </c>
      <c r="E119" s="225">
        <f t="shared" si="11"/>
        <v>1417212.6356929156</v>
      </c>
      <c r="F119" s="228">
        <f t="shared" si="14"/>
        <v>1583565.0427122323</v>
      </c>
      <c r="G119" s="228">
        <f t="shared" si="15"/>
        <v>1666352.4070193158</v>
      </c>
      <c r="H119" s="230">
        <f t="shared" si="20"/>
        <v>0.12</v>
      </c>
      <c r="I119" s="226">
        <f t="shared" si="12"/>
        <v>108</v>
      </c>
      <c r="J119" s="227">
        <f t="shared" si="21"/>
        <v>47908</v>
      </c>
      <c r="K119" s="231">
        <f t="shared" si="16"/>
        <v>15429.188953882573</v>
      </c>
      <c r="Q119" s="11">
        <f>IF(J119&lt;'5-Year Monthly P&amp;L'!P$2,1,IF(AND('Financing - Injection 1'!J119&gt;='5-Year Monthly P&amp;L'!P$2,'Financing - Injection 1'!J119&lt;'5-Year Monthly P&amp;L'!AB$2),2,IF(AND('Financing - Injection 1'!J119&gt;='5-Year Monthly P&amp;L'!AB$2,'Financing - Injection 1'!J119&lt;'5-Year Monthly P&amp;L'!AN$2),3,IF(AND('Financing - Injection 1'!J119&gt;='5-Year Monthly P&amp;L'!AN$2,'Financing - Injection 1'!J119&lt;'5-Year Monthly P&amp;L'!AZ$2),4,IF('Financing - Injection 1'!J119&gt;='5-Year Monthly P&amp;L'!AZ$2,5)))))</f>
        <v>5</v>
      </c>
      <c r="R119" s="215">
        <f t="shared" si="17"/>
        <v>1244.6164326271464</v>
      </c>
      <c r="S119" s="215">
        <f t="shared" si="18"/>
        <v>15429.188953882573</v>
      </c>
    </row>
    <row r="120" spans="1:19" x14ac:dyDescent="0.2">
      <c r="A120" s="12">
        <v>109</v>
      </c>
      <c r="B120" s="228">
        <f>IF(I120&gt;($B$4*$B$6),"0",PMT(H120/$B$6,COUNT(I120:$I$1000),-E119))</f>
        <v>15429.188953882573</v>
      </c>
      <c r="C120" s="228">
        <f t="shared" si="19"/>
        <v>14172.126356929155</v>
      </c>
      <c r="D120" s="228">
        <f t="shared" si="13"/>
        <v>1257.0625969534176</v>
      </c>
      <c r="E120" s="225">
        <f t="shared" si="11"/>
        <v>1415955.5730959622</v>
      </c>
      <c r="F120" s="228">
        <f t="shared" si="14"/>
        <v>1597737.1690691614</v>
      </c>
      <c r="G120" s="228">
        <f t="shared" si="15"/>
        <v>1681781.5959731983</v>
      </c>
      <c r="H120" s="230">
        <f t="shared" si="20"/>
        <v>0.12</v>
      </c>
      <c r="I120" s="226">
        <f t="shared" si="12"/>
        <v>109</v>
      </c>
      <c r="J120" s="227">
        <f t="shared" si="21"/>
        <v>47939</v>
      </c>
      <c r="K120" s="231">
        <f t="shared" si="16"/>
        <v>15429.188953882573</v>
      </c>
      <c r="Q120" s="11">
        <f>IF(J120&lt;'5-Year Monthly P&amp;L'!P$2,1,IF(AND('Financing - Injection 1'!J120&gt;='5-Year Monthly P&amp;L'!P$2,'Financing - Injection 1'!J120&lt;'5-Year Monthly P&amp;L'!AB$2),2,IF(AND('Financing - Injection 1'!J120&gt;='5-Year Monthly P&amp;L'!AB$2,'Financing - Injection 1'!J120&lt;'5-Year Monthly P&amp;L'!AN$2),3,IF(AND('Financing - Injection 1'!J120&gt;='5-Year Monthly P&amp;L'!AN$2,'Financing - Injection 1'!J120&lt;'5-Year Monthly P&amp;L'!AZ$2),4,IF('Financing - Injection 1'!J120&gt;='5-Year Monthly P&amp;L'!AZ$2,5)))))</f>
        <v>5</v>
      </c>
      <c r="R120" s="215">
        <f t="shared" si="17"/>
        <v>1257.0625969534176</v>
      </c>
      <c r="S120" s="215">
        <f t="shared" si="18"/>
        <v>15429.188953882573</v>
      </c>
    </row>
    <row r="121" spans="1:19" x14ac:dyDescent="0.2">
      <c r="A121" s="12">
        <v>110</v>
      </c>
      <c r="B121" s="228">
        <f>IF(I121&gt;($B$4*$B$6),"0",PMT(H121/$B$6,COUNT(I121:$I$1000),-E120))</f>
        <v>15429.188953882571</v>
      </c>
      <c r="C121" s="228">
        <f t="shared" si="19"/>
        <v>14159.555730959621</v>
      </c>
      <c r="D121" s="228">
        <f t="shared" si="13"/>
        <v>1269.6332229229502</v>
      </c>
      <c r="E121" s="225">
        <f t="shared" si="11"/>
        <v>1414685.9398730393</v>
      </c>
      <c r="F121" s="228">
        <f t="shared" si="14"/>
        <v>1611896.724800121</v>
      </c>
      <c r="G121" s="228">
        <f t="shared" si="15"/>
        <v>1697210.7849270809</v>
      </c>
      <c r="H121" s="230">
        <f t="shared" si="20"/>
        <v>0.12</v>
      </c>
      <c r="I121" s="226">
        <f t="shared" si="12"/>
        <v>110</v>
      </c>
      <c r="J121" s="227">
        <f t="shared" si="21"/>
        <v>47969</v>
      </c>
      <c r="K121" s="231">
        <f t="shared" si="16"/>
        <v>15429.188953882571</v>
      </c>
      <c r="Q121" s="11">
        <f>IF(J121&lt;'5-Year Monthly P&amp;L'!P$2,1,IF(AND('Financing - Injection 1'!J121&gt;='5-Year Monthly P&amp;L'!P$2,'Financing - Injection 1'!J121&lt;'5-Year Monthly P&amp;L'!AB$2),2,IF(AND('Financing - Injection 1'!J121&gt;='5-Year Monthly P&amp;L'!AB$2,'Financing - Injection 1'!J121&lt;'5-Year Monthly P&amp;L'!AN$2),3,IF(AND('Financing - Injection 1'!J121&gt;='5-Year Monthly P&amp;L'!AN$2,'Financing - Injection 1'!J121&lt;'5-Year Monthly P&amp;L'!AZ$2),4,IF('Financing - Injection 1'!J121&gt;='5-Year Monthly P&amp;L'!AZ$2,5)))))</f>
        <v>5</v>
      </c>
      <c r="R121" s="215">
        <f t="shared" si="17"/>
        <v>1269.6332229229502</v>
      </c>
      <c r="S121" s="215">
        <f t="shared" si="18"/>
        <v>15429.188953882571</v>
      </c>
    </row>
    <row r="122" spans="1:19" x14ac:dyDescent="0.2">
      <c r="A122" s="12">
        <v>111</v>
      </c>
      <c r="B122" s="228">
        <f>IF(I122&gt;($B$4*$B$6),"0",PMT(H122/$B$6,COUNT(I122:$I$1000),-E121))</f>
        <v>15429.188953882571</v>
      </c>
      <c r="C122" s="228">
        <f t="shared" si="19"/>
        <v>14146.859398730392</v>
      </c>
      <c r="D122" s="228">
        <f t="shared" si="13"/>
        <v>1282.3295551521787</v>
      </c>
      <c r="E122" s="225">
        <f t="shared" si="11"/>
        <v>1413403.610317887</v>
      </c>
      <c r="F122" s="228">
        <f t="shared" si="14"/>
        <v>1626043.5841988514</v>
      </c>
      <c r="G122" s="228">
        <f t="shared" si="15"/>
        <v>1712639.9738809634</v>
      </c>
      <c r="H122" s="230">
        <f t="shared" si="20"/>
        <v>0.12</v>
      </c>
      <c r="I122" s="226">
        <f t="shared" si="12"/>
        <v>111</v>
      </c>
      <c r="J122" s="227">
        <f t="shared" si="21"/>
        <v>48000</v>
      </c>
      <c r="K122" s="231">
        <f t="shared" si="16"/>
        <v>15429.188953882571</v>
      </c>
      <c r="Q122" s="11">
        <f>IF(J122&lt;'5-Year Monthly P&amp;L'!P$2,1,IF(AND('Financing - Injection 1'!J122&gt;='5-Year Monthly P&amp;L'!P$2,'Financing - Injection 1'!J122&lt;'5-Year Monthly P&amp;L'!AB$2),2,IF(AND('Financing - Injection 1'!J122&gt;='5-Year Monthly P&amp;L'!AB$2,'Financing - Injection 1'!J122&lt;'5-Year Monthly P&amp;L'!AN$2),3,IF(AND('Financing - Injection 1'!J122&gt;='5-Year Monthly P&amp;L'!AN$2,'Financing - Injection 1'!J122&lt;'5-Year Monthly P&amp;L'!AZ$2),4,IF('Financing - Injection 1'!J122&gt;='5-Year Monthly P&amp;L'!AZ$2,5)))))</f>
        <v>5</v>
      </c>
      <c r="R122" s="215">
        <f t="shared" si="17"/>
        <v>1282.3295551521787</v>
      </c>
      <c r="S122" s="215">
        <f t="shared" si="18"/>
        <v>15429.188953882571</v>
      </c>
    </row>
    <row r="123" spans="1:19" x14ac:dyDescent="0.2">
      <c r="A123" s="12">
        <v>112</v>
      </c>
      <c r="B123" s="228">
        <f>IF(I123&gt;($B$4*$B$6),"0",PMT(H123/$B$6,COUNT(I123:$I$1000),-E122))</f>
        <v>15429.188953882571</v>
      </c>
      <c r="C123" s="228">
        <f t="shared" si="19"/>
        <v>14134.036103178871</v>
      </c>
      <c r="D123" s="228">
        <f t="shared" si="13"/>
        <v>1295.1528507037001</v>
      </c>
      <c r="E123" s="225">
        <f t="shared" si="11"/>
        <v>1412108.4574671832</v>
      </c>
      <c r="F123" s="228">
        <f t="shared" si="14"/>
        <v>1640177.6203020304</v>
      </c>
      <c r="G123" s="228">
        <f t="shared" si="15"/>
        <v>1728069.1628348459</v>
      </c>
      <c r="H123" s="230">
        <f t="shared" si="20"/>
        <v>0.12</v>
      </c>
      <c r="I123" s="226">
        <f t="shared" si="12"/>
        <v>112</v>
      </c>
      <c r="J123" s="227">
        <f t="shared" si="21"/>
        <v>48030</v>
      </c>
      <c r="K123" s="231">
        <f t="shared" si="16"/>
        <v>15429.188953882571</v>
      </c>
      <c r="Q123" s="11">
        <f>IF(J123&lt;'5-Year Monthly P&amp;L'!P$2,1,IF(AND('Financing - Injection 1'!J123&gt;='5-Year Monthly P&amp;L'!P$2,'Financing - Injection 1'!J123&lt;'5-Year Monthly P&amp;L'!AB$2),2,IF(AND('Financing - Injection 1'!J123&gt;='5-Year Monthly P&amp;L'!AB$2,'Financing - Injection 1'!J123&lt;'5-Year Monthly P&amp;L'!AN$2),3,IF(AND('Financing - Injection 1'!J123&gt;='5-Year Monthly P&amp;L'!AN$2,'Financing - Injection 1'!J123&lt;'5-Year Monthly P&amp;L'!AZ$2),4,IF('Financing - Injection 1'!J123&gt;='5-Year Monthly P&amp;L'!AZ$2,5)))))</f>
        <v>5</v>
      </c>
      <c r="R123" s="215">
        <f t="shared" si="17"/>
        <v>1295.1528507037001</v>
      </c>
      <c r="S123" s="215">
        <f t="shared" si="18"/>
        <v>15429.188953882571</v>
      </c>
    </row>
    <row r="124" spans="1:19" x14ac:dyDescent="0.2">
      <c r="A124" s="12">
        <v>113</v>
      </c>
      <c r="B124" s="228">
        <f>IF(I124&gt;($B$4*$B$6),"0",PMT(H124/$B$6,COUNT(I124:$I$1000),-E123))</f>
        <v>15429.188953882571</v>
      </c>
      <c r="C124" s="228">
        <f t="shared" si="19"/>
        <v>14121.084574671831</v>
      </c>
      <c r="D124" s="228">
        <f t="shared" si="13"/>
        <v>1308.1043792107394</v>
      </c>
      <c r="E124" s="225">
        <f t="shared" si="11"/>
        <v>1410800.3530879724</v>
      </c>
      <c r="F124" s="228">
        <f t="shared" si="14"/>
        <v>1654298.7048767023</v>
      </c>
      <c r="G124" s="228">
        <f t="shared" si="15"/>
        <v>1743498.3517887285</v>
      </c>
      <c r="H124" s="230">
        <f t="shared" si="20"/>
        <v>0.12</v>
      </c>
      <c r="I124" s="226">
        <f t="shared" si="12"/>
        <v>113</v>
      </c>
      <c r="J124" s="227">
        <f t="shared" si="21"/>
        <v>48061</v>
      </c>
      <c r="K124" s="231">
        <f t="shared" si="16"/>
        <v>15429.188953882571</v>
      </c>
      <c r="Q124" s="11">
        <f>IF(J124&lt;'5-Year Monthly P&amp;L'!P$2,1,IF(AND('Financing - Injection 1'!J124&gt;='5-Year Monthly P&amp;L'!P$2,'Financing - Injection 1'!J124&lt;'5-Year Monthly P&amp;L'!AB$2),2,IF(AND('Financing - Injection 1'!J124&gt;='5-Year Monthly P&amp;L'!AB$2,'Financing - Injection 1'!J124&lt;'5-Year Monthly P&amp;L'!AN$2),3,IF(AND('Financing - Injection 1'!J124&gt;='5-Year Monthly P&amp;L'!AN$2,'Financing - Injection 1'!J124&lt;'5-Year Monthly P&amp;L'!AZ$2),4,IF('Financing - Injection 1'!J124&gt;='5-Year Monthly P&amp;L'!AZ$2,5)))))</f>
        <v>5</v>
      </c>
      <c r="R124" s="215">
        <f t="shared" si="17"/>
        <v>1308.1043792107394</v>
      </c>
      <c r="S124" s="215">
        <f t="shared" si="18"/>
        <v>15429.188953882571</v>
      </c>
    </row>
    <row r="125" spans="1:19" x14ac:dyDescent="0.2">
      <c r="A125" s="12">
        <v>114</v>
      </c>
      <c r="B125" s="228">
        <f>IF(I125&gt;($B$4*$B$6),"0",PMT(H125/$B$6,COUNT(I125:$I$1000),-E124))</f>
        <v>15429.188953882565</v>
      </c>
      <c r="C125" s="228">
        <f t="shared" si="19"/>
        <v>14108.003530879723</v>
      </c>
      <c r="D125" s="228">
        <f t="shared" si="13"/>
        <v>1321.1854230028421</v>
      </c>
      <c r="E125" s="225">
        <f t="shared" si="11"/>
        <v>1409479.1676649696</v>
      </c>
      <c r="F125" s="228">
        <f t="shared" si="14"/>
        <v>1668406.708407582</v>
      </c>
      <c r="G125" s="228">
        <f t="shared" si="15"/>
        <v>1758927.540742611</v>
      </c>
      <c r="H125" s="230">
        <f t="shared" si="20"/>
        <v>0.12</v>
      </c>
      <c r="I125" s="226">
        <f t="shared" si="12"/>
        <v>114</v>
      </c>
      <c r="J125" s="227">
        <f t="shared" si="21"/>
        <v>48092</v>
      </c>
      <c r="K125" s="231">
        <f t="shared" si="16"/>
        <v>15429.188953882565</v>
      </c>
      <c r="Q125" s="11">
        <f>IF(J125&lt;'5-Year Monthly P&amp;L'!P$2,1,IF(AND('Financing - Injection 1'!J125&gt;='5-Year Monthly P&amp;L'!P$2,'Financing - Injection 1'!J125&lt;'5-Year Monthly P&amp;L'!AB$2),2,IF(AND('Financing - Injection 1'!J125&gt;='5-Year Monthly P&amp;L'!AB$2,'Financing - Injection 1'!J125&lt;'5-Year Monthly P&amp;L'!AN$2),3,IF(AND('Financing - Injection 1'!J125&gt;='5-Year Monthly P&amp;L'!AN$2,'Financing - Injection 1'!J125&lt;'5-Year Monthly P&amp;L'!AZ$2),4,IF('Financing - Injection 1'!J125&gt;='5-Year Monthly P&amp;L'!AZ$2,5)))))</f>
        <v>5</v>
      </c>
      <c r="R125" s="215">
        <f t="shared" si="17"/>
        <v>1321.1854230028421</v>
      </c>
      <c r="S125" s="215">
        <f t="shared" si="18"/>
        <v>15429.188953882565</v>
      </c>
    </row>
    <row r="126" spans="1:19" x14ac:dyDescent="0.2">
      <c r="A126" s="12">
        <v>115</v>
      </c>
      <c r="B126" s="228">
        <f>IF(I126&gt;($B$4*$B$6),"0",PMT(H126/$B$6,COUNT(I126:$I$1000),-E125))</f>
        <v>15429.188953882567</v>
      </c>
      <c r="C126" s="228">
        <f t="shared" si="19"/>
        <v>14094.791676649695</v>
      </c>
      <c r="D126" s="228">
        <f t="shared" si="13"/>
        <v>1334.3972772328725</v>
      </c>
      <c r="E126" s="225">
        <f t="shared" si="11"/>
        <v>1408144.7703877366</v>
      </c>
      <c r="F126" s="228">
        <f t="shared" si="14"/>
        <v>1682501.5000842316</v>
      </c>
      <c r="G126" s="228">
        <f t="shared" si="15"/>
        <v>1774356.7296964936</v>
      </c>
      <c r="H126" s="230">
        <f t="shared" si="20"/>
        <v>0.12</v>
      </c>
      <c r="I126" s="226">
        <f t="shared" si="12"/>
        <v>115</v>
      </c>
      <c r="J126" s="227">
        <f t="shared" si="21"/>
        <v>48122</v>
      </c>
      <c r="K126" s="231">
        <f t="shared" si="16"/>
        <v>15429.188953882567</v>
      </c>
      <c r="Q126" s="11">
        <f>IF(J126&lt;'5-Year Monthly P&amp;L'!P$2,1,IF(AND('Financing - Injection 1'!J126&gt;='5-Year Monthly P&amp;L'!P$2,'Financing - Injection 1'!J126&lt;'5-Year Monthly P&amp;L'!AB$2),2,IF(AND('Financing - Injection 1'!J126&gt;='5-Year Monthly P&amp;L'!AB$2,'Financing - Injection 1'!J126&lt;'5-Year Monthly P&amp;L'!AN$2),3,IF(AND('Financing - Injection 1'!J126&gt;='5-Year Monthly P&amp;L'!AN$2,'Financing - Injection 1'!J126&lt;'5-Year Monthly P&amp;L'!AZ$2),4,IF('Financing - Injection 1'!J126&gt;='5-Year Monthly P&amp;L'!AZ$2,5)))))</f>
        <v>5</v>
      </c>
      <c r="R126" s="215">
        <f t="shared" si="17"/>
        <v>1334.3972772328725</v>
      </c>
      <c r="S126" s="215">
        <f t="shared" si="18"/>
        <v>15429.188953882567</v>
      </c>
    </row>
    <row r="127" spans="1:19" x14ac:dyDescent="0.2">
      <c r="A127" s="12">
        <v>116</v>
      </c>
      <c r="B127" s="228">
        <f>IF(I127&gt;($B$4*$B$6),"0",PMT(H127/$B$6,COUNT(I127:$I$1000),-E126))</f>
        <v>15429.188953882567</v>
      </c>
      <c r="C127" s="228">
        <f t="shared" si="19"/>
        <v>14081.447703877364</v>
      </c>
      <c r="D127" s="228">
        <f t="shared" si="13"/>
        <v>1347.7412500052033</v>
      </c>
      <c r="E127" s="225">
        <f t="shared" si="11"/>
        <v>1406797.0291377313</v>
      </c>
      <c r="F127" s="228">
        <f t="shared" si="14"/>
        <v>1696582.9477881091</v>
      </c>
      <c r="G127" s="228">
        <f t="shared" si="15"/>
        <v>1789785.9186503761</v>
      </c>
      <c r="H127" s="230">
        <f t="shared" si="20"/>
        <v>0.12</v>
      </c>
      <c r="I127" s="226">
        <f t="shared" si="12"/>
        <v>116</v>
      </c>
      <c r="J127" s="227">
        <f t="shared" si="21"/>
        <v>48153</v>
      </c>
      <c r="K127" s="231">
        <f t="shared" si="16"/>
        <v>15429.188953882567</v>
      </c>
      <c r="Q127" s="11">
        <f>IF(J127&lt;'5-Year Monthly P&amp;L'!P$2,1,IF(AND('Financing - Injection 1'!J127&gt;='5-Year Monthly P&amp;L'!P$2,'Financing - Injection 1'!J127&lt;'5-Year Monthly P&amp;L'!AB$2),2,IF(AND('Financing - Injection 1'!J127&gt;='5-Year Monthly P&amp;L'!AB$2,'Financing - Injection 1'!J127&lt;'5-Year Monthly P&amp;L'!AN$2),3,IF(AND('Financing - Injection 1'!J127&gt;='5-Year Monthly P&amp;L'!AN$2,'Financing - Injection 1'!J127&lt;'5-Year Monthly P&amp;L'!AZ$2),4,IF('Financing - Injection 1'!J127&gt;='5-Year Monthly P&amp;L'!AZ$2,5)))))</f>
        <v>5</v>
      </c>
      <c r="R127" s="215">
        <f t="shared" si="17"/>
        <v>1347.7412500052033</v>
      </c>
      <c r="S127" s="215">
        <f t="shared" si="18"/>
        <v>15429.188953882567</v>
      </c>
    </row>
    <row r="128" spans="1:19" x14ac:dyDescent="0.2">
      <c r="A128" s="12">
        <v>117</v>
      </c>
      <c r="B128" s="228">
        <f>IF(I128&gt;($B$4*$B$6),"0",PMT(H128/$B$6,COUNT(I128:$I$1000),-E127))</f>
        <v>15429.188953882565</v>
      </c>
      <c r="C128" s="228">
        <f t="shared" si="19"/>
        <v>14067.970291377313</v>
      </c>
      <c r="D128" s="228">
        <f t="shared" si="13"/>
        <v>1361.2186625052527</v>
      </c>
      <c r="E128" s="225">
        <f t="shared" si="11"/>
        <v>1405435.810475226</v>
      </c>
      <c r="F128" s="228">
        <f t="shared" si="14"/>
        <v>1710650.9180794863</v>
      </c>
      <c r="G128" s="228">
        <f t="shared" si="15"/>
        <v>1805215.1076042587</v>
      </c>
      <c r="H128" s="230">
        <f t="shared" si="20"/>
        <v>0.12</v>
      </c>
      <c r="I128" s="226">
        <f t="shared" si="12"/>
        <v>117</v>
      </c>
      <c r="J128" s="227">
        <f t="shared" si="21"/>
        <v>48183</v>
      </c>
      <c r="K128" s="231">
        <f t="shared" si="16"/>
        <v>15429.188953882565</v>
      </c>
      <c r="Q128" s="11">
        <f>IF(J128&lt;'5-Year Monthly P&amp;L'!P$2,1,IF(AND('Financing - Injection 1'!J128&gt;='5-Year Monthly P&amp;L'!P$2,'Financing - Injection 1'!J128&lt;'5-Year Monthly P&amp;L'!AB$2),2,IF(AND('Financing - Injection 1'!J128&gt;='5-Year Monthly P&amp;L'!AB$2,'Financing - Injection 1'!J128&lt;'5-Year Monthly P&amp;L'!AN$2),3,IF(AND('Financing - Injection 1'!J128&gt;='5-Year Monthly P&amp;L'!AN$2,'Financing - Injection 1'!J128&lt;'5-Year Monthly P&amp;L'!AZ$2),4,IF('Financing - Injection 1'!J128&gt;='5-Year Monthly P&amp;L'!AZ$2,5)))))</f>
        <v>5</v>
      </c>
      <c r="R128" s="215">
        <f t="shared" si="17"/>
        <v>1361.2186625052527</v>
      </c>
      <c r="S128" s="215">
        <f t="shared" si="18"/>
        <v>15429.188953882565</v>
      </c>
    </row>
    <row r="129" spans="1:19" x14ac:dyDescent="0.2">
      <c r="A129" s="12">
        <v>118</v>
      </c>
      <c r="B129" s="228">
        <f>IF(I129&gt;($B$4*$B$6),"0",PMT(H129/$B$6,COUNT(I129:$I$1000),-E128))</f>
        <v>15429.188953882565</v>
      </c>
      <c r="C129" s="228">
        <f t="shared" si="19"/>
        <v>14054.35810475226</v>
      </c>
      <c r="D129" s="228">
        <f t="shared" si="13"/>
        <v>1374.8308491303051</v>
      </c>
      <c r="E129" s="225">
        <f t="shared" si="11"/>
        <v>1404060.9796260956</v>
      </c>
      <c r="F129" s="228">
        <f t="shared" si="14"/>
        <v>1724705.2761842385</v>
      </c>
      <c r="G129" s="228">
        <f t="shared" si="15"/>
        <v>1820644.2965581412</v>
      </c>
      <c r="H129" s="230">
        <f t="shared" si="20"/>
        <v>0.12</v>
      </c>
      <c r="I129" s="226">
        <f t="shared" si="12"/>
        <v>118</v>
      </c>
      <c r="J129" s="227">
        <f t="shared" si="21"/>
        <v>48214</v>
      </c>
      <c r="K129" s="231">
        <f t="shared" si="16"/>
        <v>15429.188953882565</v>
      </c>
      <c r="Q129" s="11">
        <f>IF(J129&lt;'5-Year Monthly P&amp;L'!P$2,1,IF(AND('Financing - Injection 1'!J129&gt;='5-Year Monthly P&amp;L'!P$2,'Financing - Injection 1'!J129&lt;'5-Year Monthly P&amp;L'!AB$2),2,IF(AND('Financing - Injection 1'!J129&gt;='5-Year Monthly P&amp;L'!AB$2,'Financing - Injection 1'!J129&lt;'5-Year Monthly P&amp;L'!AN$2),3,IF(AND('Financing - Injection 1'!J129&gt;='5-Year Monthly P&amp;L'!AN$2,'Financing - Injection 1'!J129&lt;'5-Year Monthly P&amp;L'!AZ$2),4,IF('Financing - Injection 1'!J129&gt;='5-Year Monthly P&amp;L'!AZ$2,5)))))</f>
        <v>5</v>
      </c>
      <c r="R129" s="215">
        <f t="shared" si="17"/>
        <v>1374.8308491303051</v>
      </c>
      <c r="S129" s="215">
        <f t="shared" si="18"/>
        <v>15429.188953882565</v>
      </c>
    </row>
    <row r="130" spans="1:19" x14ac:dyDescent="0.2">
      <c r="A130" s="12">
        <v>119</v>
      </c>
      <c r="B130" s="228">
        <f>IF(I130&gt;($B$4*$B$6),"0",PMT(H130/$B$6,COUNT(I130:$I$1000),-E129))</f>
        <v>15429.188953882565</v>
      </c>
      <c r="C130" s="228">
        <f t="shared" si="19"/>
        <v>14040.609796260957</v>
      </c>
      <c r="D130" s="228">
        <f t="shared" si="13"/>
        <v>1388.5791576216088</v>
      </c>
      <c r="E130" s="225">
        <f t="shared" si="11"/>
        <v>1402672.400468474</v>
      </c>
      <c r="F130" s="228">
        <f t="shared" si="14"/>
        <v>1738745.8859804994</v>
      </c>
      <c r="G130" s="228">
        <f t="shared" si="15"/>
        <v>1836073.4855120238</v>
      </c>
      <c r="H130" s="230">
        <f t="shared" si="20"/>
        <v>0.12</v>
      </c>
      <c r="I130" s="226">
        <f t="shared" si="12"/>
        <v>119</v>
      </c>
      <c r="J130" s="227">
        <f t="shared" si="21"/>
        <v>48245</v>
      </c>
      <c r="K130" s="231">
        <f t="shared" si="16"/>
        <v>15429.188953882565</v>
      </c>
      <c r="Q130" s="11">
        <f>IF(J130&lt;'5-Year Monthly P&amp;L'!P$2,1,IF(AND('Financing - Injection 1'!J130&gt;='5-Year Monthly P&amp;L'!P$2,'Financing - Injection 1'!J130&lt;'5-Year Monthly P&amp;L'!AB$2),2,IF(AND('Financing - Injection 1'!J130&gt;='5-Year Monthly P&amp;L'!AB$2,'Financing - Injection 1'!J130&lt;'5-Year Monthly P&amp;L'!AN$2),3,IF(AND('Financing - Injection 1'!J130&gt;='5-Year Monthly P&amp;L'!AN$2,'Financing - Injection 1'!J130&lt;'5-Year Monthly P&amp;L'!AZ$2),4,IF('Financing - Injection 1'!J130&gt;='5-Year Monthly P&amp;L'!AZ$2,5)))))</f>
        <v>5</v>
      </c>
      <c r="R130" s="215">
        <f t="shared" si="17"/>
        <v>1388.5791576216088</v>
      </c>
      <c r="S130" s="215">
        <f t="shared" si="18"/>
        <v>15429.188953882565</v>
      </c>
    </row>
    <row r="131" spans="1:19" x14ac:dyDescent="0.2">
      <c r="A131" s="12">
        <v>120</v>
      </c>
      <c r="B131" s="228">
        <f>IF(I131&gt;($B$4*$B$6),"0",PMT(H131/$B$6,COUNT(I131:$I$1000),-E130))</f>
        <v>15429.188953882565</v>
      </c>
      <c r="C131" s="228">
        <f t="shared" si="19"/>
        <v>14026.724004684738</v>
      </c>
      <c r="D131" s="228">
        <f t="shared" si="13"/>
        <v>1402.4649491978271</v>
      </c>
      <c r="E131" s="225">
        <f t="shared" si="11"/>
        <v>1401269.9355192762</v>
      </c>
      <c r="F131" s="228">
        <f t="shared" si="14"/>
        <v>1752772.6099851842</v>
      </c>
      <c r="G131" s="228">
        <f t="shared" si="15"/>
        <v>1851502.6744659063</v>
      </c>
      <c r="H131" s="230">
        <f t="shared" si="20"/>
        <v>0.12</v>
      </c>
      <c r="I131" s="226">
        <f t="shared" si="12"/>
        <v>120</v>
      </c>
      <c r="J131" s="227">
        <f t="shared" si="21"/>
        <v>48274</v>
      </c>
      <c r="K131" s="231">
        <f t="shared" si="16"/>
        <v>15429.188953882565</v>
      </c>
      <c r="Q131" s="11">
        <f>IF(J131&lt;'5-Year Monthly P&amp;L'!P$2,1,IF(AND('Financing - Injection 1'!J131&gt;='5-Year Monthly P&amp;L'!P$2,'Financing - Injection 1'!J131&lt;'5-Year Monthly P&amp;L'!AB$2),2,IF(AND('Financing - Injection 1'!J131&gt;='5-Year Monthly P&amp;L'!AB$2,'Financing - Injection 1'!J131&lt;'5-Year Monthly P&amp;L'!AN$2),3,IF(AND('Financing - Injection 1'!J131&gt;='5-Year Monthly P&amp;L'!AN$2,'Financing - Injection 1'!J131&lt;'5-Year Monthly P&amp;L'!AZ$2),4,IF('Financing - Injection 1'!J131&gt;='5-Year Monthly P&amp;L'!AZ$2,5)))))</f>
        <v>5</v>
      </c>
      <c r="R131" s="215">
        <f t="shared" si="17"/>
        <v>1402.4649491978271</v>
      </c>
      <c r="S131" s="215">
        <f t="shared" si="18"/>
        <v>15429.188953882565</v>
      </c>
    </row>
    <row r="132" spans="1:19" x14ac:dyDescent="0.2">
      <c r="A132" s="12">
        <v>121</v>
      </c>
      <c r="B132" s="228">
        <f>IF(I132&gt;($B$4*$B$6),"0",PMT(H132/$B$6,COUNT(I132:$I$1000),-E131))</f>
        <v>15429.188953882564</v>
      </c>
      <c r="C132" s="228">
        <f t="shared" si="19"/>
        <v>14012.699355192761</v>
      </c>
      <c r="D132" s="228">
        <f t="shared" si="13"/>
        <v>1416.4895986898027</v>
      </c>
      <c r="E132" s="225">
        <f t="shared" si="11"/>
        <v>1399853.4459205864</v>
      </c>
      <c r="F132" s="228">
        <f t="shared" si="14"/>
        <v>1766785.3093403769</v>
      </c>
      <c r="G132" s="228">
        <f t="shared" si="15"/>
        <v>1866931.8634197889</v>
      </c>
      <c r="H132" s="230">
        <f t="shared" si="20"/>
        <v>0.12</v>
      </c>
      <c r="I132" s="226">
        <f t="shared" si="12"/>
        <v>121</v>
      </c>
      <c r="J132" s="227">
        <f t="shared" si="21"/>
        <v>48305</v>
      </c>
      <c r="K132" s="231">
        <f t="shared" si="16"/>
        <v>15429.188953882564</v>
      </c>
      <c r="Q132" s="11">
        <f>IF(J132&lt;'5-Year Monthly P&amp;L'!P$2,1,IF(AND('Financing - Injection 1'!J132&gt;='5-Year Monthly P&amp;L'!P$2,'Financing - Injection 1'!J132&lt;'5-Year Monthly P&amp;L'!AB$2),2,IF(AND('Financing - Injection 1'!J132&gt;='5-Year Monthly P&amp;L'!AB$2,'Financing - Injection 1'!J132&lt;'5-Year Monthly P&amp;L'!AN$2),3,IF(AND('Financing - Injection 1'!J132&gt;='5-Year Monthly P&amp;L'!AN$2,'Financing - Injection 1'!J132&lt;'5-Year Monthly P&amp;L'!AZ$2),4,IF('Financing - Injection 1'!J132&gt;='5-Year Monthly P&amp;L'!AZ$2,5)))))</f>
        <v>5</v>
      </c>
      <c r="R132" s="215">
        <f t="shared" si="17"/>
        <v>1416.4895986898027</v>
      </c>
      <c r="S132" s="215">
        <f t="shared" si="18"/>
        <v>15429.188953882564</v>
      </c>
    </row>
    <row r="133" spans="1:19" x14ac:dyDescent="0.2">
      <c r="A133" s="12">
        <v>122</v>
      </c>
      <c r="B133" s="228">
        <f>IF(I133&gt;($B$4*$B$6),"0",PMT(H133/$B$6,COUNT(I133:$I$1000),-E132))</f>
        <v>15429.188953882565</v>
      </c>
      <c r="C133" s="228">
        <f t="shared" si="19"/>
        <v>13998.534459205863</v>
      </c>
      <c r="D133" s="228">
        <f t="shared" si="13"/>
        <v>1430.6544946767026</v>
      </c>
      <c r="E133" s="225">
        <f t="shared" si="11"/>
        <v>1398422.7914259096</v>
      </c>
      <c r="F133" s="228">
        <f t="shared" si="14"/>
        <v>1780783.8437995827</v>
      </c>
      <c r="G133" s="228">
        <f t="shared" si="15"/>
        <v>1882361.0523736714</v>
      </c>
      <c r="H133" s="230">
        <f t="shared" si="20"/>
        <v>0.12</v>
      </c>
      <c r="I133" s="226">
        <f t="shared" si="12"/>
        <v>122</v>
      </c>
      <c r="J133" s="227">
        <f t="shared" si="21"/>
        <v>48335</v>
      </c>
      <c r="K133" s="231">
        <f t="shared" si="16"/>
        <v>15429.188953882565</v>
      </c>
      <c r="Q133" s="11">
        <f>IF(J133&lt;'5-Year Monthly P&amp;L'!P$2,1,IF(AND('Financing - Injection 1'!J133&gt;='5-Year Monthly P&amp;L'!P$2,'Financing - Injection 1'!J133&lt;'5-Year Monthly P&amp;L'!AB$2),2,IF(AND('Financing - Injection 1'!J133&gt;='5-Year Monthly P&amp;L'!AB$2,'Financing - Injection 1'!J133&lt;'5-Year Monthly P&amp;L'!AN$2),3,IF(AND('Financing - Injection 1'!J133&gt;='5-Year Monthly P&amp;L'!AN$2,'Financing - Injection 1'!J133&lt;'5-Year Monthly P&amp;L'!AZ$2),4,IF('Financing - Injection 1'!J133&gt;='5-Year Monthly P&amp;L'!AZ$2,5)))))</f>
        <v>5</v>
      </c>
      <c r="R133" s="215">
        <f t="shared" si="17"/>
        <v>1430.6544946767026</v>
      </c>
      <c r="S133" s="215">
        <f t="shared" si="18"/>
        <v>15429.188953882565</v>
      </c>
    </row>
    <row r="134" spans="1:19" x14ac:dyDescent="0.2">
      <c r="A134" s="12">
        <v>123</v>
      </c>
      <c r="B134" s="228">
        <f>IF(I134&gt;($B$4*$B$6),"0",PMT(H134/$B$6,COUNT(I134:$I$1000),-E133))</f>
        <v>15429.188953882564</v>
      </c>
      <c r="C134" s="228">
        <f t="shared" si="19"/>
        <v>13984.227914259094</v>
      </c>
      <c r="D134" s="228">
        <f t="shared" si="13"/>
        <v>1444.9610396234693</v>
      </c>
      <c r="E134" s="225">
        <f t="shared" si="11"/>
        <v>1396977.8303862861</v>
      </c>
      <c r="F134" s="228">
        <f t="shared" si="14"/>
        <v>1794768.0717138418</v>
      </c>
      <c r="G134" s="228">
        <f t="shared" si="15"/>
        <v>1897790.241327554</v>
      </c>
      <c r="H134" s="230">
        <f t="shared" si="20"/>
        <v>0.12</v>
      </c>
      <c r="I134" s="226">
        <f t="shared" si="12"/>
        <v>123</v>
      </c>
      <c r="J134" s="227">
        <f t="shared" si="21"/>
        <v>48366</v>
      </c>
      <c r="K134" s="231">
        <f t="shared" si="16"/>
        <v>15429.188953882564</v>
      </c>
      <c r="Q134" s="11">
        <f>IF(J134&lt;'5-Year Monthly P&amp;L'!P$2,1,IF(AND('Financing - Injection 1'!J134&gt;='5-Year Monthly P&amp;L'!P$2,'Financing - Injection 1'!J134&lt;'5-Year Monthly P&amp;L'!AB$2),2,IF(AND('Financing - Injection 1'!J134&gt;='5-Year Monthly P&amp;L'!AB$2,'Financing - Injection 1'!J134&lt;'5-Year Monthly P&amp;L'!AN$2),3,IF(AND('Financing - Injection 1'!J134&gt;='5-Year Monthly P&amp;L'!AN$2,'Financing - Injection 1'!J134&lt;'5-Year Monthly P&amp;L'!AZ$2),4,IF('Financing - Injection 1'!J134&gt;='5-Year Monthly P&amp;L'!AZ$2,5)))))</f>
        <v>5</v>
      </c>
      <c r="R134" s="215">
        <f t="shared" si="17"/>
        <v>1444.9610396234693</v>
      </c>
      <c r="S134" s="215">
        <f t="shared" si="18"/>
        <v>15429.188953882564</v>
      </c>
    </row>
    <row r="135" spans="1:19" x14ac:dyDescent="0.2">
      <c r="A135" s="12">
        <v>124</v>
      </c>
      <c r="B135" s="228">
        <f>IF(I135&gt;($B$4*$B$6),"0",PMT(H135/$B$6,COUNT(I135:$I$1000),-E134))</f>
        <v>15429.188953882564</v>
      </c>
      <c r="C135" s="228">
        <f t="shared" si="19"/>
        <v>13969.77830386286</v>
      </c>
      <c r="D135" s="228">
        <f t="shared" si="13"/>
        <v>1459.4106500197031</v>
      </c>
      <c r="E135" s="225">
        <f t="shared" si="11"/>
        <v>1395518.4197362664</v>
      </c>
      <c r="F135" s="228">
        <f t="shared" si="14"/>
        <v>1808737.8500177045</v>
      </c>
      <c r="G135" s="228">
        <f t="shared" si="15"/>
        <v>1913219.4302814365</v>
      </c>
      <c r="H135" s="230">
        <f t="shared" si="20"/>
        <v>0.12</v>
      </c>
      <c r="I135" s="226">
        <f t="shared" si="12"/>
        <v>124</v>
      </c>
      <c r="J135" s="227">
        <f t="shared" si="21"/>
        <v>48396</v>
      </c>
      <c r="K135" s="231">
        <f t="shared" si="16"/>
        <v>15429.188953882564</v>
      </c>
      <c r="Q135" s="11">
        <f>IF(J135&lt;'5-Year Monthly P&amp;L'!P$2,1,IF(AND('Financing - Injection 1'!J135&gt;='5-Year Monthly P&amp;L'!P$2,'Financing - Injection 1'!J135&lt;'5-Year Monthly P&amp;L'!AB$2),2,IF(AND('Financing - Injection 1'!J135&gt;='5-Year Monthly P&amp;L'!AB$2,'Financing - Injection 1'!J135&lt;'5-Year Monthly P&amp;L'!AN$2),3,IF(AND('Financing - Injection 1'!J135&gt;='5-Year Monthly P&amp;L'!AN$2,'Financing - Injection 1'!J135&lt;'5-Year Monthly P&amp;L'!AZ$2),4,IF('Financing - Injection 1'!J135&gt;='5-Year Monthly P&amp;L'!AZ$2,5)))))</f>
        <v>5</v>
      </c>
      <c r="R135" s="215">
        <f t="shared" si="17"/>
        <v>1459.4106500197031</v>
      </c>
      <c r="S135" s="215">
        <f t="shared" si="18"/>
        <v>15429.188953882564</v>
      </c>
    </row>
    <row r="136" spans="1:19" x14ac:dyDescent="0.2">
      <c r="A136" s="12">
        <v>125</v>
      </c>
      <c r="B136" s="228">
        <f>IF(I136&gt;($B$4*$B$6),"0",PMT(H136/$B$6,COUNT(I136:$I$1000),-E135))</f>
        <v>15429.188953882564</v>
      </c>
      <c r="C136" s="228">
        <f t="shared" si="19"/>
        <v>13955.184197362663</v>
      </c>
      <c r="D136" s="228">
        <f t="shared" si="13"/>
        <v>1474.0047565199002</v>
      </c>
      <c r="E136" s="225">
        <f t="shared" si="11"/>
        <v>1394044.4149797466</v>
      </c>
      <c r="F136" s="228">
        <f t="shared" si="14"/>
        <v>1822693.0342150673</v>
      </c>
      <c r="G136" s="228">
        <f t="shared" si="15"/>
        <v>1928648.6192353191</v>
      </c>
      <c r="H136" s="230">
        <f t="shared" si="20"/>
        <v>0.12</v>
      </c>
      <c r="I136" s="226">
        <f t="shared" si="12"/>
        <v>125</v>
      </c>
      <c r="J136" s="227">
        <f t="shared" si="21"/>
        <v>48427</v>
      </c>
      <c r="K136" s="231">
        <f t="shared" si="16"/>
        <v>15429.188953882564</v>
      </c>
      <c r="Q136" s="11">
        <f>IF(J136&lt;'5-Year Monthly P&amp;L'!P$2,1,IF(AND('Financing - Injection 1'!J136&gt;='5-Year Monthly P&amp;L'!P$2,'Financing - Injection 1'!J136&lt;'5-Year Monthly P&amp;L'!AB$2),2,IF(AND('Financing - Injection 1'!J136&gt;='5-Year Monthly P&amp;L'!AB$2,'Financing - Injection 1'!J136&lt;'5-Year Monthly P&amp;L'!AN$2),3,IF(AND('Financing - Injection 1'!J136&gt;='5-Year Monthly P&amp;L'!AN$2,'Financing - Injection 1'!J136&lt;'5-Year Monthly P&amp;L'!AZ$2),4,IF('Financing - Injection 1'!J136&gt;='5-Year Monthly P&amp;L'!AZ$2,5)))))</f>
        <v>5</v>
      </c>
      <c r="R136" s="215">
        <f t="shared" si="17"/>
        <v>1474.0047565199002</v>
      </c>
      <c r="S136" s="215">
        <f t="shared" si="18"/>
        <v>15429.188953882564</v>
      </c>
    </row>
    <row r="137" spans="1:19" x14ac:dyDescent="0.2">
      <c r="A137" s="12">
        <v>126</v>
      </c>
      <c r="B137" s="228">
        <f>IF(I137&gt;($B$4*$B$6),"0",PMT(H137/$B$6,COUNT(I137:$I$1000),-E136))</f>
        <v>15429.188953882564</v>
      </c>
      <c r="C137" s="228">
        <f t="shared" si="19"/>
        <v>13940.444149797464</v>
      </c>
      <c r="D137" s="228">
        <f t="shared" si="13"/>
        <v>1488.7448040850995</v>
      </c>
      <c r="E137" s="225">
        <f t="shared" si="11"/>
        <v>1392555.6701756616</v>
      </c>
      <c r="F137" s="228">
        <f t="shared" si="14"/>
        <v>1836633.4783648648</v>
      </c>
      <c r="G137" s="228">
        <f t="shared" si="15"/>
        <v>1944077.8081892016</v>
      </c>
      <c r="H137" s="230">
        <f t="shared" si="20"/>
        <v>0.12</v>
      </c>
      <c r="I137" s="226">
        <f t="shared" si="12"/>
        <v>126</v>
      </c>
      <c r="J137" s="227">
        <f t="shared" si="21"/>
        <v>48458</v>
      </c>
      <c r="K137" s="231">
        <f t="shared" si="16"/>
        <v>15429.188953882564</v>
      </c>
      <c r="Q137" s="11">
        <f>IF(J137&lt;'5-Year Monthly P&amp;L'!P$2,1,IF(AND('Financing - Injection 1'!J137&gt;='5-Year Monthly P&amp;L'!P$2,'Financing - Injection 1'!J137&lt;'5-Year Monthly P&amp;L'!AB$2),2,IF(AND('Financing - Injection 1'!J137&gt;='5-Year Monthly P&amp;L'!AB$2,'Financing - Injection 1'!J137&lt;'5-Year Monthly P&amp;L'!AN$2),3,IF(AND('Financing - Injection 1'!J137&gt;='5-Year Monthly P&amp;L'!AN$2,'Financing - Injection 1'!J137&lt;'5-Year Monthly P&amp;L'!AZ$2),4,IF('Financing - Injection 1'!J137&gt;='5-Year Monthly P&amp;L'!AZ$2,5)))))</f>
        <v>5</v>
      </c>
      <c r="R137" s="215">
        <f t="shared" si="17"/>
        <v>1488.7448040850995</v>
      </c>
      <c r="S137" s="215">
        <f t="shared" si="18"/>
        <v>15429.188953882564</v>
      </c>
    </row>
    <row r="138" spans="1:19" x14ac:dyDescent="0.2">
      <c r="A138" s="12">
        <v>127</v>
      </c>
      <c r="B138" s="228">
        <f>IF(I138&gt;($B$4*$B$6),"0",PMT(H138/$B$6,COUNT(I138:$I$1000),-E137))</f>
        <v>15429.188953882565</v>
      </c>
      <c r="C138" s="228">
        <f t="shared" si="19"/>
        <v>13925.556701756615</v>
      </c>
      <c r="D138" s="228">
        <f t="shared" si="13"/>
        <v>1503.6322521259499</v>
      </c>
      <c r="E138" s="225">
        <f t="shared" si="11"/>
        <v>1391052.0379235356</v>
      </c>
      <c r="F138" s="228">
        <f t="shared" si="14"/>
        <v>1850559.0350666214</v>
      </c>
      <c r="G138" s="228">
        <f t="shared" si="15"/>
        <v>1959506.9971430842</v>
      </c>
      <c r="H138" s="230">
        <f t="shared" si="20"/>
        <v>0.12</v>
      </c>
      <c r="I138" s="226">
        <f t="shared" si="12"/>
        <v>127</v>
      </c>
      <c r="J138" s="227">
        <f t="shared" si="21"/>
        <v>48488</v>
      </c>
      <c r="K138" s="231">
        <f t="shared" si="16"/>
        <v>15429.188953882565</v>
      </c>
      <c r="Q138" s="11">
        <f>IF(J138&lt;'5-Year Monthly P&amp;L'!P$2,1,IF(AND('Financing - Injection 1'!J138&gt;='5-Year Monthly P&amp;L'!P$2,'Financing - Injection 1'!J138&lt;'5-Year Monthly P&amp;L'!AB$2),2,IF(AND('Financing - Injection 1'!J138&gt;='5-Year Monthly P&amp;L'!AB$2,'Financing - Injection 1'!J138&lt;'5-Year Monthly P&amp;L'!AN$2),3,IF(AND('Financing - Injection 1'!J138&gt;='5-Year Monthly P&amp;L'!AN$2,'Financing - Injection 1'!J138&lt;'5-Year Monthly P&amp;L'!AZ$2),4,IF('Financing - Injection 1'!J138&gt;='5-Year Monthly P&amp;L'!AZ$2,5)))))</f>
        <v>5</v>
      </c>
      <c r="R138" s="215">
        <f t="shared" si="17"/>
        <v>1503.6322521259499</v>
      </c>
      <c r="S138" s="215">
        <f t="shared" si="18"/>
        <v>15429.188953882565</v>
      </c>
    </row>
    <row r="139" spans="1:19" x14ac:dyDescent="0.2">
      <c r="A139" s="12">
        <v>128</v>
      </c>
      <c r="B139" s="228">
        <f>IF(I139&gt;($B$4*$B$6),"0",PMT(H139/$B$6,COUNT(I139:$I$1000),-E138))</f>
        <v>15429.188953882565</v>
      </c>
      <c r="C139" s="228">
        <f t="shared" si="19"/>
        <v>13910.520379235355</v>
      </c>
      <c r="D139" s="228">
        <f t="shared" si="13"/>
        <v>1518.6685746472103</v>
      </c>
      <c r="E139" s="225">
        <f t="shared" si="11"/>
        <v>1389533.3693488883</v>
      </c>
      <c r="F139" s="228">
        <f t="shared" si="14"/>
        <v>1864469.5554458566</v>
      </c>
      <c r="G139" s="228">
        <f t="shared" si="15"/>
        <v>1974936.1860969667</v>
      </c>
      <c r="H139" s="230">
        <f t="shared" si="20"/>
        <v>0.12</v>
      </c>
      <c r="I139" s="226">
        <f t="shared" si="12"/>
        <v>128</v>
      </c>
      <c r="J139" s="227">
        <f t="shared" si="21"/>
        <v>48519</v>
      </c>
      <c r="K139" s="231">
        <f t="shared" si="16"/>
        <v>15429.188953882565</v>
      </c>
      <c r="Q139" s="11">
        <f>IF(J139&lt;'5-Year Monthly P&amp;L'!P$2,1,IF(AND('Financing - Injection 1'!J139&gt;='5-Year Monthly P&amp;L'!P$2,'Financing - Injection 1'!J139&lt;'5-Year Monthly P&amp;L'!AB$2),2,IF(AND('Financing - Injection 1'!J139&gt;='5-Year Monthly P&amp;L'!AB$2,'Financing - Injection 1'!J139&lt;'5-Year Monthly P&amp;L'!AN$2),3,IF(AND('Financing - Injection 1'!J139&gt;='5-Year Monthly P&amp;L'!AN$2,'Financing - Injection 1'!J139&lt;'5-Year Monthly P&amp;L'!AZ$2),4,IF('Financing - Injection 1'!J139&gt;='5-Year Monthly P&amp;L'!AZ$2,5)))))</f>
        <v>5</v>
      </c>
      <c r="R139" s="215">
        <f t="shared" si="17"/>
        <v>1518.6685746472103</v>
      </c>
      <c r="S139" s="215">
        <f t="shared" si="18"/>
        <v>15429.188953882565</v>
      </c>
    </row>
    <row r="140" spans="1:19" x14ac:dyDescent="0.2">
      <c r="A140" s="12">
        <v>129</v>
      </c>
      <c r="B140" s="228">
        <f>IF(I140&gt;($B$4*$B$6),"0",PMT(H140/$B$6,COUNT(I140:$I$1000),-E139))</f>
        <v>15429.188953882564</v>
      </c>
      <c r="C140" s="228">
        <f t="shared" si="19"/>
        <v>13895.333693488881</v>
      </c>
      <c r="D140" s="228">
        <f t="shared" si="13"/>
        <v>1533.8552603936823</v>
      </c>
      <c r="E140" s="225">
        <f t="shared" ref="E140:E203" si="22">IF(A140&gt;($B$4*$B$6),"",E139-D140)</f>
        <v>1387999.5140884947</v>
      </c>
      <c r="F140" s="228">
        <f t="shared" si="14"/>
        <v>1878364.8891393456</v>
      </c>
      <c r="G140" s="228">
        <f t="shared" si="15"/>
        <v>1990365.3750508493</v>
      </c>
      <c r="H140" s="230">
        <f t="shared" si="20"/>
        <v>0.12</v>
      </c>
      <c r="I140" s="226">
        <f t="shared" ref="I140:I203" si="23">IF($B$4*$B$6&lt;A140,"",A140)</f>
        <v>129</v>
      </c>
      <c r="J140" s="227">
        <f t="shared" si="21"/>
        <v>48549</v>
      </c>
      <c r="K140" s="231">
        <f t="shared" si="16"/>
        <v>15429.188953882564</v>
      </c>
      <c r="Q140" s="11">
        <f>IF(J140&lt;'5-Year Monthly P&amp;L'!P$2,1,IF(AND('Financing - Injection 1'!J140&gt;='5-Year Monthly P&amp;L'!P$2,'Financing - Injection 1'!J140&lt;'5-Year Monthly P&amp;L'!AB$2),2,IF(AND('Financing - Injection 1'!J140&gt;='5-Year Monthly P&amp;L'!AB$2,'Financing - Injection 1'!J140&lt;'5-Year Monthly P&amp;L'!AN$2),3,IF(AND('Financing - Injection 1'!J140&gt;='5-Year Monthly P&amp;L'!AN$2,'Financing - Injection 1'!J140&lt;'5-Year Monthly P&amp;L'!AZ$2),4,IF('Financing - Injection 1'!J140&gt;='5-Year Monthly P&amp;L'!AZ$2,5)))))</f>
        <v>5</v>
      </c>
      <c r="R140" s="215">
        <f t="shared" si="17"/>
        <v>1533.8552603936823</v>
      </c>
      <c r="S140" s="215">
        <f t="shared" si="18"/>
        <v>15429.188953882564</v>
      </c>
    </row>
    <row r="141" spans="1:19" x14ac:dyDescent="0.2">
      <c r="A141" s="12">
        <v>130</v>
      </c>
      <c r="B141" s="228">
        <f>IF(I141&gt;($B$4*$B$6),"0",PMT(H141/$B$6,COUNT(I141:$I$1000),-E140))</f>
        <v>15429.188953882565</v>
      </c>
      <c r="C141" s="228">
        <f t="shared" si="19"/>
        <v>13879.995140884947</v>
      </c>
      <c r="D141" s="228">
        <f t="shared" ref="D141:D204" si="24">IF(A141&gt;($B$4*$B$6),"0",B141-C141)</f>
        <v>1549.1938129976188</v>
      </c>
      <c r="E141" s="225">
        <f t="shared" si="22"/>
        <v>1386450.3202754972</v>
      </c>
      <c r="F141" s="228">
        <f t="shared" ref="F141:F204" si="25">IF(A140&gt;=($B$4*$B$6),"",F140+C141)</f>
        <v>1892244.8842802306</v>
      </c>
      <c r="G141" s="228">
        <f t="shared" ref="G141:G204" si="26">IF(A140&gt;=($B$4*$B$6),"",G140+B141)</f>
        <v>2005794.5640047318</v>
      </c>
      <c r="H141" s="230">
        <f t="shared" si="20"/>
        <v>0.12</v>
      </c>
      <c r="I141" s="226">
        <f t="shared" si="23"/>
        <v>130</v>
      </c>
      <c r="J141" s="227">
        <f t="shared" si="21"/>
        <v>48580</v>
      </c>
      <c r="K141" s="231">
        <f t="shared" ref="K141:K204" si="27">B141</f>
        <v>15429.188953882565</v>
      </c>
      <c r="Q141" s="11">
        <f>IF(J141&lt;'5-Year Monthly P&amp;L'!P$2,1,IF(AND('Financing - Injection 1'!J141&gt;='5-Year Monthly P&amp;L'!P$2,'Financing - Injection 1'!J141&lt;'5-Year Monthly P&amp;L'!AB$2),2,IF(AND('Financing - Injection 1'!J141&gt;='5-Year Monthly P&amp;L'!AB$2,'Financing - Injection 1'!J141&lt;'5-Year Monthly P&amp;L'!AN$2),3,IF(AND('Financing - Injection 1'!J141&gt;='5-Year Monthly P&amp;L'!AN$2,'Financing - Injection 1'!J141&lt;'5-Year Monthly P&amp;L'!AZ$2),4,IF('Financing - Injection 1'!J141&gt;='5-Year Monthly P&amp;L'!AZ$2,5)))))</f>
        <v>5</v>
      </c>
      <c r="R141" s="215">
        <f t="shared" ref="R141:R204" si="28">D141</f>
        <v>1549.1938129976188</v>
      </c>
      <c r="S141" s="215">
        <f t="shared" ref="S141:S204" si="29">B141</f>
        <v>15429.188953882565</v>
      </c>
    </row>
    <row r="142" spans="1:19" x14ac:dyDescent="0.2">
      <c r="A142" s="12">
        <v>131</v>
      </c>
      <c r="B142" s="228">
        <f>IF(I142&gt;($B$4*$B$6),"0",PMT(H142/$B$6,COUNT(I142:$I$1000),-E141))</f>
        <v>15429.188953882565</v>
      </c>
      <c r="C142" s="228">
        <f t="shared" ref="C142:C205" si="30">IFERROR(E141*H142/$B$6,0)</f>
        <v>13864.50320275497</v>
      </c>
      <c r="D142" s="228">
        <f t="shared" si="24"/>
        <v>1564.6857511275957</v>
      </c>
      <c r="E142" s="225">
        <f t="shared" si="22"/>
        <v>1384885.6345243696</v>
      </c>
      <c r="F142" s="228">
        <f t="shared" si="25"/>
        <v>1906109.3874829856</v>
      </c>
      <c r="G142" s="228">
        <f t="shared" si="26"/>
        <v>2021223.7529586144</v>
      </c>
      <c r="H142" s="230">
        <f t="shared" ref="H142:H205" si="31">H141</f>
        <v>0.12</v>
      </c>
      <c r="I142" s="226">
        <f t="shared" si="23"/>
        <v>131</v>
      </c>
      <c r="J142" s="227">
        <f t="shared" ref="J142:J205" si="32">EDATE(J141,1)</f>
        <v>48611</v>
      </c>
      <c r="K142" s="231">
        <f t="shared" si="27"/>
        <v>15429.188953882565</v>
      </c>
      <c r="Q142" s="11">
        <f>IF(J142&lt;'5-Year Monthly P&amp;L'!P$2,1,IF(AND('Financing - Injection 1'!J142&gt;='5-Year Monthly P&amp;L'!P$2,'Financing - Injection 1'!J142&lt;'5-Year Monthly P&amp;L'!AB$2),2,IF(AND('Financing - Injection 1'!J142&gt;='5-Year Monthly P&amp;L'!AB$2,'Financing - Injection 1'!J142&lt;'5-Year Monthly P&amp;L'!AN$2),3,IF(AND('Financing - Injection 1'!J142&gt;='5-Year Monthly P&amp;L'!AN$2,'Financing - Injection 1'!J142&lt;'5-Year Monthly P&amp;L'!AZ$2),4,IF('Financing - Injection 1'!J142&gt;='5-Year Monthly P&amp;L'!AZ$2,5)))))</f>
        <v>5</v>
      </c>
      <c r="R142" s="215">
        <f t="shared" si="28"/>
        <v>1564.6857511275957</v>
      </c>
      <c r="S142" s="215">
        <f t="shared" si="29"/>
        <v>15429.188953882565</v>
      </c>
    </row>
    <row r="143" spans="1:19" x14ac:dyDescent="0.2">
      <c r="A143" s="12">
        <v>132</v>
      </c>
      <c r="B143" s="228">
        <f>IF(I143&gt;($B$4*$B$6),"0",PMT(H143/$B$6,COUNT(I143:$I$1000),-E142))</f>
        <v>15429.188953882565</v>
      </c>
      <c r="C143" s="228">
        <f t="shared" si="30"/>
        <v>13848.856345243696</v>
      </c>
      <c r="D143" s="228">
        <f t="shared" si="24"/>
        <v>1580.3326086388697</v>
      </c>
      <c r="E143" s="225">
        <f t="shared" si="22"/>
        <v>1383305.3019157308</v>
      </c>
      <c r="F143" s="228">
        <f t="shared" si="25"/>
        <v>1919958.2438282294</v>
      </c>
      <c r="G143" s="228">
        <f t="shared" si="26"/>
        <v>2036652.9419124969</v>
      </c>
      <c r="H143" s="230">
        <f t="shared" si="31"/>
        <v>0.12</v>
      </c>
      <c r="I143" s="226">
        <f t="shared" si="23"/>
        <v>132</v>
      </c>
      <c r="J143" s="227">
        <f t="shared" si="32"/>
        <v>48639</v>
      </c>
      <c r="K143" s="231">
        <f t="shared" si="27"/>
        <v>15429.188953882565</v>
      </c>
      <c r="Q143" s="11">
        <f>IF(J143&lt;'5-Year Monthly P&amp;L'!P$2,1,IF(AND('Financing - Injection 1'!J143&gt;='5-Year Monthly P&amp;L'!P$2,'Financing - Injection 1'!J143&lt;'5-Year Monthly P&amp;L'!AB$2),2,IF(AND('Financing - Injection 1'!J143&gt;='5-Year Monthly P&amp;L'!AB$2,'Financing - Injection 1'!J143&lt;'5-Year Monthly P&amp;L'!AN$2),3,IF(AND('Financing - Injection 1'!J143&gt;='5-Year Monthly P&amp;L'!AN$2,'Financing - Injection 1'!J143&lt;'5-Year Monthly P&amp;L'!AZ$2),4,IF('Financing - Injection 1'!J143&gt;='5-Year Monthly P&amp;L'!AZ$2,5)))))</f>
        <v>5</v>
      </c>
      <c r="R143" s="215">
        <f t="shared" si="28"/>
        <v>1580.3326086388697</v>
      </c>
      <c r="S143" s="215">
        <f t="shared" si="29"/>
        <v>15429.188953882565</v>
      </c>
    </row>
    <row r="144" spans="1:19" x14ac:dyDescent="0.2">
      <c r="A144" s="12">
        <v>133</v>
      </c>
      <c r="B144" s="228">
        <f>IF(I144&gt;($B$4*$B$6),"0",PMT(H144/$B$6,COUNT(I144:$I$1000),-E143))</f>
        <v>15429.188953882567</v>
      </c>
      <c r="C144" s="228">
        <f t="shared" si="30"/>
        <v>13833.053019157307</v>
      </c>
      <c r="D144" s="228">
        <f t="shared" si="24"/>
        <v>1596.1359347252601</v>
      </c>
      <c r="E144" s="225">
        <f t="shared" si="22"/>
        <v>1381709.1659810056</v>
      </c>
      <c r="F144" s="228">
        <f t="shared" si="25"/>
        <v>1933791.2968473868</v>
      </c>
      <c r="G144" s="228">
        <f t="shared" si="26"/>
        <v>2052082.1308663795</v>
      </c>
      <c r="H144" s="230">
        <f t="shared" si="31"/>
        <v>0.12</v>
      </c>
      <c r="I144" s="226">
        <f t="shared" si="23"/>
        <v>133</v>
      </c>
      <c r="J144" s="227">
        <f t="shared" si="32"/>
        <v>48670</v>
      </c>
      <c r="K144" s="231">
        <f t="shared" si="27"/>
        <v>15429.188953882567</v>
      </c>
      <c r="Q144" s="11">
        <f>IF(J144&lt;'5-Year Monthly P&amp;L'!P$2,1,IF(AND('Financing - Injection 1'!J144&gt;='5-Year Monthly P&amp;L'!P$2,'Financing - Injection 1'!J144&lt;'5-Year Monthly P&amp;L'!AB$2),2,IF(AND('Financing - Injection 1'!J144&gt;='5-Year Monthly P&amp;L'!AB$2,'Financing - Injection 1'!J144&lt;'5-Year Monthly P&amp;L'!AN$2),3,IF(AND('Financing - Injection 1'!J144&gt;='5-Year Monthly P&amp;L'!AN$2,'Financing - Injection 1'!J144&lt;'5-Year Monthly P&amp;L'!AZ$2),4,IF('Financing - Injection 1'!J144&gt;='5-Year Monthly P&amp;L'!AZ$2,5)))))</f>
        <v>5</v>
      </c>
      <c r="R144" s="215">
        <f t="shared" si="28"/>
        <v>1596.1359347252601</v>
      </c>
      <c r="S144" s="215">
        <f t="shared" si="29"/>
        <v>15429.188953882567</v>
      </c>
    </row>
    <row r="145" spans="1:19" x14ac:dyDescent="0.2">
      <c r="A145" s="12">
        <v>134</v>
      </c>
      <c r="B145" s="228">
        <f>IF(I145&gt;($B$4*$B$6),"0",PMT(H145/$B$6,COUNT(I145:$I$1000),-E144))</f>
        <v>15429.188953882567</v>
      </c>
      <c r="C145" s="228">
        <f t="shared" si="30"/>
        <v>13817.091659810058</v>
      </c>
      <c r="D145" s="228">
        <f t="shared" si="24"/>
        <v>1612.0972940725096</v>
      </c>
      <c r="E145" s="225">
        <f t="shared" si="22"/>
        <v>1380097.068686933</v>
      </c>
      <c r="F145" s="228">
        <f t="shared" si="25"/>
        <v>1947608.3885071969</v>
      </c>
      <c r="G145" s="228">
        <f t="shared" si="26"/>
        <v>2067511.319820262</v>
      </c>
      <c r="H145" s="230">
        <f t="shared" si="31"/>
        <v>0.12</v>
      </c>
      <c r="I145" s="226">
        <f t="shared" si="23"/>
        <v>134</v>
      </c>
      <c r="J145" s="227">
        <f t="shared" si="32"/>
        <v>48700</v>
      </c>
      <c r="K145" s="231">
        <f t="shared" si="27"/>
        <v>15429.188953882567</v>
      </c>
      <c r="Q145" s="11">
        <f>IF(J145&lt;'5-Year Monthly P&amp;L'!P$2,1,IF(AND('Financing - Injection 1'!J145&gt;='5-Year Monthly P&amp;L'!P$2,'Financing - Injection 1'!J145&lt;'5-Year Monthly P&amp;L'!AB$2),2,IF(AND('Financing - Injection 1'!J145&gt;='5-Year Monthly P&amp;L'!AB$2,'Financing - Injection 1'!J145&lt;'5-Year Monthly P&amp;L'!AN$2),3,IF(AND('Financing - Injection 1'!J145&gt;='5-Year Monthly P&amp;L'!AN$2,'Financing - Injection 1'!J145&lt;'5-Year Monthly P&amp;L'!AZ$2),4,IF('Financing - Injection 1'!J145&gt;='5-Year Monthly P&amp;L'!AZ$2,5)))))</f>
        <v>5</v>
      </c>
      <c r="R145" s="215">
        <f t="shared" si="28"/>
        <v>1612.0972940725096</v>
      </c>
      <c r="S145" s="215">
        <f t="shared" si="29"/>
        <v>15429.188953882567</v>
      </c>
    </row>
    <row r="146" spans="1:19" x14ac:dyDescent="0.2">
      <c r="A146" s="12">
        <v>135</v>
      </c>
      <c r="B146" s="228">
        <f>IF(I146&gt;($B$4*$B$6),"0",PMT(H146/$B$6,COUNT(I146:$I$1000),-E145))</f>
        <v>15429.188953882567</v>
      </c>
      <c r="C146" s="228">
        <f t="shared" si="30"/>
        <v>13800.97068686933</v>
      </c>
      <c r="D146" s="228">
        <f t="shared" si="24"/>
        <v>1628.218267013237</v>
      </c>
      <c r="E146" s="225">
        <f t="shared" si="22"/>
        <v>1378468.8504199197</v>
      </c>
      <c r="F146" s="228">
        <f t="shared" si="25"/>
        <v>1961409.3591940661</v>
      </c>
      <c r="G146" s="228">
        <f t="shared" si="26"/>
        <v>2082940.5087741446</v>
      </c>
      <c r="H146" s="230">
        <f t="shared" si="31"/>
        <v>0.12</v>
      </c>
      <c r="I146" s="226">
        <f t="shared" si="23"/>
        <v>135</v>
      </c>
      <c r="J146" s="227">
        <f t="shared" si="32"/>
        <v>48731</v>
      </c>
      <c r="K146" s="231">
        <f t="shared" si="27"/>
        <v>15429.188953882567</v>
      </c>
      <c r="Q146" s="11">
        <f>IF(J146&lt;'5-Year Monthly P&amp;L'!P$2,1,IF(AND('Financing - Injection 1'!J146&gt;='5-Year Monthly P&amp;L'!P$2,'Financing - Injection 1'!J146&lt;'5-Year Monthly P&amp;L'!AB$2),2,IF(AND('Financing - Injection 1'!J146&gt;='5-Year Monthly P&amp;L'!AB$2,'Financing - Injection 1'!J146&lt;'5-Year Monthly P&amp;L'!AN$2),3,IF(AND('Financing - Injection 1'!J146&gt;='5-Year Monthly P&amp;L'!AN$2,'Financing - Injection 1'!J146&lt;'5-Year Monthly P&amp;L'!AZ$2),4,IF('Financing - Injection 1'!J146&gt;='5-Year Monthly P&amp;L'!AZ$2,5)))))</f>
        <v>5</v>
      </c>
      <c r="R146" s="215">
        <f t="shared" si="28"/>
        <v>1628.218267013237</v>
      </c>
      <c r="S146" s="215">
        <f t="shared" si="29"/>
        <v>15429.188953882567</v>
      </c>
    </row>
    <row r="147" spans="1:19" x14ac:dyDescent="0.2">
      <c r="A147" s="12">
        <v>136</v>
      </c>
      <c r="B147" s="228">
        <f>IF(I147&gt;($B$4*$B$6),"0",PMT(H147/$B$6,COUNT(I147:$I$1000),-E146))</f>
        <v>15429.188953882567</v>
      </c>
      <c r="C147" s="228">
        <f t="shared" si="30"/>
        <v>13784.688504199197</v>
      </c>
      <c r="D147" s="228">
        <f t="shared" si="24"/>
        <v>1644.5004496833699</v>
      </c>
      <c r="E147" s="225">
        <f t="shared" si="22"/>
        <v>1376824.3499702364</v>
      </c>
      <c r="F147" s="228">
        <f t="shared" si="25"/>
        <v>1975194.0476982654</v>
      </c>
      <c r="G147" s="228">
        <f t="shared" si="26"/>
        <v>2098369.6977280271</v>
      </c>
      <c r="H147" s="230">
        <f t="shared" si="31"/>
        <v>0.12</v>
      </c>
      <c r="I147" s="226">
        <f t="shared" si="23"/>
        <v>136</v>
      </c>
      <c r="J147" s="227">
        <f t="shared" si="32"/>
        <v>48761</v>
      </c>
      <c r="K147" s="231">
        <f t="shared" si="27"/>
        <v>15429.188953882567</v>
      </c>
      <c r="Q147" s="11">
        <f>IF(J147&lt;'5-Year Monthly P&amp;L'!P$2,1,IF(AND('Financing - Injection 1'!J147&gt;='5-Year Monthly P&amp;L'!P$2,'Financing - Injection 1'!J147&lt;'5-Year Monthly P&amp;L'!AB$2),2,IF(AND('Financing - Injection 1'!J147&gt;='5-Year Monthly P&amp;L'!AB$2,'Financing - Injection 1'!J147&lt;'5-Year Monthly P&amp;L'!AN$2),3,IF(AND('Financing - Injection 1'!J147&gt;='5-Year Monthly P&amp;L'!AN$2,'Financing - Injection 1'!J147&lt;'5-Year Monthly P&amp;L'!AZ$2),4,IF('Financing - Injection 1'!J147&gt;='5-Year Monthly P&amp;L'!AZ$2,5)))))</f>
        <v>5</v>
      </c>
      <c r="R147" s="215">
        <f t="shared" si="28"/>
        <v>1644.5004496833699</v>
      </c>
      <c r="S147" s="215">
        <f t="shared" si="29"/>
        <v>15429.188953882567</v>
      </c>
    </row>
    <row r="148" spans="1:19" x14ac:dyDescent="0.2">
      <c r="A148" s="12">
        <v>137</v>
      </c>
      <c r="B148" s="228">
        <f>IF(I148&gt;($B$4*$B$6),"0",PMT(H148/$B$6,COUNT(I148:$I$1000),-E147))</f>
        <v>15429.188953882565</v>
      </c>
      <c r="C148" s="228">
        <f t="shared" si="30"/>
        <v>13768.243499702365</v>
      </c>
      <c r="D148" s="228">
        <f t="shared" si="24"/>
        <v>1660.9454541802006</v>
      </c>
      <c r="E148" s="225">
        <f t="shared" si="22"/>
        <v>1375163.4045160562</v>
      </c>
      <c r="F148" s="228">
        <f t="shared" si="25"/>
        <v>1988962.2911979677</v>
      </c>
      <c r="G148" s="228">
        <f t="shared" si="26"/>
        <v>2113798.8866819097</v>
      </c>
      <c r="H148" s="230">
        <f t="shared" si="31"/>
        <v>0.12</v>
      </c>
      <c r="I148" s="226">
        <f t="shared" si="23"/>
        <v>137</v>
      </c>
      <c r="J148" s="227">
        <f t="shared" si="32"/>
        <v>48792</v>
      </c>
      <c r="K148" s="231">
        <f t="shared" si="27"/>
        <v>15429.188953882565</v>
      </c>
      <c r="Q148" s="11">
        <f>IF(J148&lt;'5-Year Monthly P&amp;L'!P$2,1,IF(AND('Financing - Injection 1'!J148&gt;='5-Year Monthly P&amp;L'!P$2,'Financing - Injection 1'!J148&lt;'5-Year Monthly P&amp;L'!AB$2),2,IF(AND('Financing - Injection 1'!J148&gt;='5-Year Monthly P&amp;L'!AB$2,'Financing - Injection 1'!J148&lt;'5-Year Monthly P&amp;L'!AN$2),3,IF(AND('Financing - Injection 1'!J148&gt;='5-Year Monthly P&amp;L'!AN$2,'Financing - Injection 1'!J148&lt;'5-Year Monthly P&amp;L'!AZ$2),4,IF('Financing - Injection 1'!J148&gt;='5-Year Monthly P&amp;L'!AZ$2,5)))))</f>
        <v>5</v>
      </c>
      <c r="R148" s="215">
        <f t="shared" si="28"/>
        <v>1660.9454541802006</v>
      </c>
      <c r="S148" s="215">
        <f t="shared" si="29"/>
        <v>15429.188953882565</v>
      </c>
    </row>
    <row r="149" spans="1:19" x14ac:dyDescent="0.2">
      <c r="A149" s="12">
        <v>138</v>
      </c>
      <c r="B149" s="228">
        <f>IF(I149&gt;($B$4*$B$6),"0",PMT(H149/$B$6,COUNT(I149:$I$1000),-E148))</f>
        <v>15429.188953882565</v>
      </c>
      <c r="C149" s="228">
        <f t="shared" si="30"/>
        <v>13751.634045160563</v>
      </c>
      <c r="D149" s="228">
        <f t="shared" si="24"/>
        <v>1677.5549087220024</v>
      </c>
      <c r="E149" s="225">
        <f t="shared" si="22"/>
        <v>1373485.8496073342</v>
      </c>
      <c r="F149" s="228">
        <f t="shared" si="25"/>
        <v>2002713.9252431283</v>
      </c>
      <c r="G149" s="228">
        <f t="shared" si="26"/>
        <v>2129228.0756357922</v>
      </c>
      <c r="H149" s="230">
        <f t="shared" si="31"/>
        <v>0.12</v>
      </c>
      <c r="I149" s="226">
        <f t="shared" si="23"/>
        <v>138</v>
      </c>
      <c r="J149" s="227">
        <f t="shared" si="32"/>
        <v>48823</v>
      </c>
      <c r="K149" s="231">
        <f t="shared" si="27"/>
        <v>15429.188953882565</v>
      </c>
      <c r="Q149" s="11">
        <f>IF(J149&lt;'5-Year Monthly P&amp;L'!P$2,1,IF(AND('Financing - Injection 1'!J149&gt;='5-Year Monthly P&amp;L'!P$2,'Financing - Injection 1'!J149&lt;'5-Year Monthly P&amp;L'!AB$2),2,IF(AND('Financing - Injection 1'!J149&gt;='5-Year Monthly P&amp;L'!AB$2,'Financing - Injection 1'!J149&lt;'5-Year Monthly P&amp;L'!AN$2),3,IF(AND('Financing - Injection 1'!J149&gt;='5-Year Monthly P&amp;L'!AN$2,'Financing - Injection 1'!J149&lt;'5-Year Monthly P&amp;L'!AZ$2),4,IF('Financing - Injection 1'!J149&gt;='5-Year Monthly P&amp;L'!AZ$2,5)))))</f>
        <v>5</v>
      </c>
      <c r="R149" s="215">
        <f t="shared" si="28"/>
        <v>1677.5549087220024</v>
      </c>
      <c r="S149" s="215">
        <f t="shared" si="29"/>
        <v>15429.188953882565</v>
      </c>
    </row>
    <row r="150" spans="1:19" x14ac:dyDescent="0.2">
      <c r="A150" s="12">
        <v>139</v>
      </c>
      <c r="B150" s="228">
        <f>IF(I150&gt;($B$4*$B$6),"0",PMT(H150/$B$6,COUNT(I150:$I$1000),-E149))</f>
        <v>15429.188953882567</v>
      </c>
      <c r="C150" s="228">
        <f t="shared" si="30"/>
        <v>13734.858496073342</v>
      </c>
      <c r="D150" s="228">
        <f t="shared" si="24"/>
        <v>1694.3304578092248</v>
      </c>
      <c r="E150" s="225">
        <f t="shared" si="22"/>
        <v>1371791.5191495251</v>
      </c>
      <c r="F150" s="228">
        <f t="shared" si="25"/>
        <v>2016448.7837392017</v>
      </c>
      <c r="G150" s="228">
        <f t="shared" si="26"/>
        <v>2144657.2645896748</v>
      </c>
      <c r="H150" s="230">
        <f t="shared" si="31"/>
        <v>0.12</v>
      </c>
      <c r="I150" s="226">
        <f t="shared" si="23"/>
        <v>139</v>
      </c>
      <c r="J150" s="227">
        <f t="shared" si="32"/>
        <v>48853</v>
      </c>
      <c r="K150" s="231">
        <f t="shared" si="27"/>
        <v>15429.188953882567</v>
      </c>
      <c r="Q150" s="11">
        <f>IF(J150&lt;'5-Year Monthly P&amp;L'!P$2,1,IF(AND('Financing - Injection 1'!J150&gt;='5-Year Monthly P&amp;L'!P$2,'Financing - Injection 1'!J150&lt;'5-Year Monthly P&amp;L'!AB$2),2,IF(AND('Financing - Injection 1'!J150&gt;='5-Year Monthly P&amp;L'!AB$2,'Financing - Injection 1'!J150&lt;'5-Year Monthly P&amp;L'!AN$2),3,IF(AND('Financing - Injection 1'!J150&gt;='5-Year Monthly P&amp;L'!AN$2,'Financing - Injection 1'!J150&lt;'5-Year Monthly P&amp;L'!AZ$2),4,IF('Financing - Injection 1'!J150&gt;='5-Year Monthly P&amp;L'!AZ$2,5)))))</f>
        <v>5</v>
      </c>
      <c r="R150" s="215">
        <f t="shared" si="28"/>
        <v>1694.3304578092248</v>
      </c>
      <c r="S150" s="215">
        <f t="shared" si="29"/>
        <v>15429.188953882567</v>
      </c>
    </row>
    <row r="151" spans="1:19" x14ac:dyDescent="0.2">
      <c r="A151" s="12">
        <v>140</v>
      </c>
      <c r="B151" s="228">
        <f>IF(I151&gt;($B$4*$B$6),"0",PMT(H151/$B$6,COUNT(I151:$I$1000),-E150))</f>
        <v>15429.188953882567</v>
      </c>
      <c r="C151" s="228">
        <f t="shared" si="30"/>
        <v>13717.915191495251</v>
      </c>
      <c r="D151" s="228">
        <f t="shared" si="24"/>
        <v>1711.2737623873163</v>
      </c>
      <c r="E151" s="225">
        <f t="shared" si="22"/>
        <v>1370080.2453871379</v>
      </c>
      <c r="F151" s="228">
        <f t="shared" si="25"/>
        <v>2030166.698930697</v>
      </c>
      <c r="G151" s="228">
        <f t="shared" si="26"/>
        <v>2160086.4535435573</v>
      </c>
      <c r="H151" s="230">
        <f t="shared" si="31"/>
        <v>0.12</v>
      </c>
      <c r="I151" s="226">
        <f t="shared" si="23"/>
        <v>140</v>
      </c>
      <c r="J151" s="227">
        <f t="shared" si="32"/>
        <v>48884</v>
      </c>
      <c r="K151" s="231">
        <f t="shared" si="27"/>
        <v>15429.188953882567</v>
      </c>
      <c r="Q151" s="11">
        <f>IF(J151&lt;'5-Year Monthly P&amp;L'!P$2,1,IF(AND('Financing - Injection 1'!J151&gt;='5-Year Monthly P&amp;L'!P$2,'Financing - Injection 1'!J151&lt;'5-Year Monthly P&amp;L'!AB$2),2,IF(AND('Financing - Injection 1'!J151&gt;='5-Year Monthly P&amp;L'!AB$2,'Financing - Injection 1'!J151&lt;'5-Year Monthly P&amp;L'!AN$2),3,IF(AND('Financing - Injection 1'!J151&gt;='5-Year Monthly P&amp;L'!AN$2,'Financing - Injection 1'!J151&lt;'5-Year Monthly P&amp;L'!AZ$2),4,IF('Financing - Injection 1'!J151&gt;='5-Year Monthly P&amp;L'!AZ$2,5)))))</f>
        <v>5</v>
      </c>
      <c r="R151" s="215">
        <f t="shared" si="28"/>
        <v>1711.2737623873163</v>
      </c>
      <c r="S151" s="215">
        <f t="shared" si="29"/>
        <v>15429.188953882567</v>
      </c>
    </row>
    <row r="152" spans="1:19" x14ac:dyDescent="0.2">
      <c r="A152" s="12">
        <v>141</v>
      </c>
      <c r="B152" s="228">
        <f>IF(I152&gt;($B$4*$B$6),"0",PMT(H152/$B$6,COUNT(I152:$I$1000),-E151))</f>
        <v>15429.188953882567</v>
      </c>
      <c r="C152" s="228">
        <f t="shared" si="30"/>
        <v>13700.802453871378</v>
      </c>
      <c r="D152" s="228">
        <f t="shared" si="24"/>
        <v>1728.3865000111891</v>
      </c>
      <c r="E152" s="225">
        <f t="shared" si="22"/>
        <v>1368351.8588871267</v>
      </c>
      <c r="F152" s="228">
        <f t="shared" si="25"/>
        <v>2043867.5013845684</v>
      </c>
      <c r="G152" s="228">
        <f t="shared" si="26"/>
        <v>2175515.6424974399</v>
      </c>
      <c r="H152" s="230">
        <f t="shared" si="31"/>
        <v>0.12</v>
      </c>
      <c r="I152" s="226">
        <f t="shared" si="23"/>
        <v>141</v>
      </c>
      <c r="J152" s="227">
        <f t="shared" si="32"/>
        <v>48914</v>
      </c>
      <c r="K152" s="231">
        <f t="shared" si="27"/>
        <v>15429.188953882567</v>
      </c>
      <c r="Q152" s="11">
        <f>IF(J152&lt;'5-Year Monthly P&amp;L'!P$2,1,IF(AND('Financing - Injection 1'!J152&gt;='5-Year Monthly P&amp;L'!P$2,'Financing - Injection 1'!J152&lt;'5-Year Monthly P&amp;L'!AB$2),2,IF(AND('Financing - Injection 1'!J152&gt;='5-Year Monthly P&amp;L'!AB$2,'Financing - Injection 1'!J152&lt;'5-Year Monthly P&amp;L'!AN$2),3,IF(AND('Financing - Injection 1'!J152&gt;='5-Year Monthly P&amp;L'!AN$2,'Financing - Injection 1'!J152&lt;'5-Year Monthly P&amp;L'!AZ$2),4,IF('Financing - Injection 1'!J152&gt;='5-Year Monthly P&amp;L'!AZ$2,5)))))</f>
        <v>5</v>
      </c>
      <c r="R152" s="215">
        <f t="shared" si="28"/>
        <v>1728.3865000111891</v>
      </c>
      <c r="S152" s="215">
        <f t="shared" si="29"/>
        <v>15429.188953882567</v>
      </c>
    </row>
    <row r="153" spans="1:19" x14ac:dyDescent="0.2">
      <c r="A153" s="12">
        <v>142</v>
      </c>
      <c r="B153" s="228">
        <f>IF(I153&gt;($B$4*$B$6),"0",PMT(H153/$B$6,COUNT(I153:$I$1000),-E152))</f>
        <v>15429.188953882567</v>
      </c>
      <c r="C153" s="228">
        <f t="shared" si="30"/>
        <v>13683.518588871266</v>
      </c>
      <c r="D153" s="228">
        <f t="shared" si="24"/>
        <v>1745.6703650113013</v>
      </c>
      <c r="E153" s="225">
        <f t="shared" si="22"/>
        <v>1366606.1885221153</v>
      </c>
      <c r="F153" s="228">
        <f t="shared" si="25"/>
        <v>2057551.0199734396</v>
      </c>
      <c r="G153" s="228">
        <f t="shared" si="26"/>
        <v>2190944.8314513224</v>
      </c>
      <c r="H153" s="230">
        <f t="shared" si="31"/>
        <v>0.12</v>
      </c>
      <c r="I153" s="226">
        <f t="shared" si="23"/>
        <v>142</v>
      </c>
      <c r="J153" s="227">
        <f t="shared" si="32"/>
        <v>48945</v>
      </c>
      <c r="K153" s="231">
        <f t="shared" si="27"/>
        <v>15429.188953882567</v>
      </c>
      <c r="Q153" s="11">
        <f>IF(J153&lt;'5-Year Monthly P&amp;L'!P$2,1,IF(AND('Financing - Injection 1'!J153&gt;='5-Year Monthly P&amp;L'!P$2,'Financing - Injection 1'!J153&lt;'5-Year Monthly P&amp;L'!AB$2),2,IF(AND('Financing - Injection 1'!J153&gt;='5-Year Monthly P&amp;L'!AB$2,'Financing - Injection 1'!J153&lt;'5-Year Monthly P&amp;L'!AN$2),3,IF(AND('Financing - Injection 1'!J153&gt;='5-Year Monthly P&amp;L'!AN$2,'Financing - Injection 1'!J153&lt;'5-Year Monthly P&amp;L'!AZ$2),4,IF('Financing - Injection 1'!J153&gt;='5-Year Monthly P&amp;L'!AZ$2,5)))))</f>
        <v>5</v>
      </c>
      <c r="R153" s="215">
        <f t="shared" si="28"/>
        <v>1745.6703650113013</v>
      </c>
      <c r="S153" s="215">
        <f t="shared" si="29"/>
        <v>15429.188953882567</v>
      </c>
    </row>
    <row r="154" spans="1:19" x14ac:dyDescent="0.2">
      <c r="A154" s="12">
        <v>143</v>
      </c>
      <c r="B154" s="228">
        <f>IF(I154&gt;($B$4*$B$6),"0",PMT(H154/$B$6,COUNT(I154:$I$1000),-E153))</f>
        <v>15429.188953882567</v>
      </c>
      <c r="C154" s="228">
        <f t="shared" si="30"/>
        <v>13666.061885221154</v>
      </c>
      <c r="D154" s="228">
        <f t="shared" si="24"/>
        <v>1763.1270686614134</v>
      </c>
      <c r="E154" s="225">
        <f t="shared" si="22"/>
        <v>1364843.061453454</v>
      </c>
      <c r="F154" s="228">
        <f t="shared" si="25"/>
        <v>2071217.0818586608</v>
      </c>
      <c r="G154" s="228">
        <f t="shared" si="26"/>
        <v>2206374.020405205</v>
      </c>
      <c r="H154" s="230">
        <f t="shared" si="31"/>
        <v>0.12</v>
      </c>
      <c r="I154" s="226">
        <f t="shared" si="23"/>
        <v>143</v>
      </c>
      <c r="J154" s="227">
        <f t="shared" si="32"/>
        <v>48976</v>
      </c>
      <c r="K154" s="231">
        <f t="shared" si="27"/>
        <v>15429.188953882567</v>
      </c>
      <c r="Q154" s="11">
        <f>IF(J154&lt;'5-Year Monthly P&amp;L'!P$2,1,IF(AND('Financing - Injection 1'!J154&gt;='5-Year Monthly P&amp;L'!P$2,'Financing - Injection 1'!J154&lt;'5-Year Monthly P&amp;L'!AB$2),2,IF(AND('Financing - Injection 1'!J154&gt;='5-Year Monthly P&amp;L'!AB$2,'Financing - Injection 1'!J154&lt;'5-Year Monthly P&amp;L'!AN$2),3,IF(AND('Financing - Injection 1'!J154&gt;='5-Year Monthly P&amp;L'!AN$2,'Financing - Injection 1'!J154&lt;'5-Year Monthly P&amp;L'!AZ$2),4,IF('Financing - Injection 1'!J154&gt;='5-Year Monthly P&amp;L'!AZ$2,5)))))</f>
        <v>5</v>
      </c>
      <c r="R154" s="215">
        <f t="shared" si="28"/>
        <v>1763.1270686614134</v>
      </c>
      <c r="S154" s="215">
        <f t="shared" si="29"/>
        <v>15429.188953882567</v>
      </c>
    </row>
    <row r="155" spans="1:19" x14ac:dyDescent="0.2">
      <c r="A155" s="12">
        <v>144</v>
      </c>
      <c r="B155" s="228">
        <f>IF(I155&gt;($B$4*$B$6),"0",PMT(H155/$B$6,COUNT(I155:$I$1000),-E154))</f>
        <v>15429.188953882567</v>
      </c>
      <c r="C155" s="228">
        <f t="shared" si="30"/>
        <v>13648.43061453454</v>
      </c>
      <c r="D155" s="228">
        <f t="shared" si="24"/>
        <v>1780.7583393480272</v>
      </c>
      <c r="E155" s="225">
        <f t="shared" si="22"/>
        <v>1363062.3031141059</v>
      </c>
      <c r="F155" s="228">
        <f t="shared" si="25"/>
        <v>2084865.5124731953</v>
      </c>
      <c r="G155" s="228">
        <f t="shared" si="26"/>
        <v>2221803.2093590875</v>
      </c>
      <c r="H155" s="230">
        <f t="shared" si="31"/>
        <v>0.12</v>
      </c>
      <c r="I155" s="226">
        <f t="shared" si="23"/>
        <v>144</v>
      </c>
      <c r="J155" s="227">
        <f t="shared" si="32"/>
        <v>49004</v>
      </c>
      <c r="K155" s="231">
        <f t="shared" si="27"/>
        <v>15429.188953882567</v>
      </c>
      <c r="Q155" s="11">
        <f>IF(J155&lt;'5-Year Monthly P&amp;L'!P$2,1,IF(AND('Financing - Injection 1'!J155&gt;='5-Year Monthly P&amp;L'!P$2,'Financing - Injection 1'!J155&lt;'5-Year Monthly P&amp;L'!AB$2),2,IF(AND('Financing - Injection 1'!J155&gt;='5-Year Monthly P&amp;L'!AB$2,'Financing - Injection 1'!J155&lt;'5-Year Monthly P&amp;L'!AN$2),3,IF(AND('Financing - Injection 1'!J155&gt;='5-Year Monthly P&amp;L'!AN$2,'Financing - Injection 1'!J155&lt;'5-Year Monthly P&amp;L'!AZ$2),4,IF('Financing - Injection 1'!J155&gt;='5-Year Monthly P&amp;L'!AZ$2,5)))))</f>
        <v>5</v>
      </c>
      <c r="R155" s="215">
        <f t="shared" si="28"/>
        <v>1780.7583393480272</v>
      </c>
      <c r="S155" s="215">
        <f t="shared" si="29"/>
        <v>15429.188953882567</v>
      </c>
    </row>
    <row r="156" spans="1:19" x14ac:dyDescent="0.2">
      <c r="A156" s="12">
        <v>145</v>
      </c>
      <c r="B156" s="228">
        <f>IF(I156&gt;($B$4*$B$6),"0",PMT(H156/$B$6,COUNT(I156:$I$1000),-E155))</f>
        <v>15429.188953882567</v>
      </c>
      <c r="C156" s="228">
        <f t="shared" si="30"/>
        <v>13630.62303114106</v>
      </c>
      <c r="D156" s="228">
        <f t="shared" si="24"/>
        <v>1798.5659227415072</v>
      </c>
      <c r="E156" s="225">
        <f t="shared" si="22"/>
        <v>1361263.7371913644</v>
      </c>
      <c r="F156" s="228">
        <f t="shared" si="25"/>
        <v>2098496.1355043366</v>
      </c>
      <c r="G156" s="228">
        <f t="shared" si="26"/>
        <v>2237232.3983129701</v>
      </c>
      <c r="H156" s="230">
        <f t="shared" si="31"/>
        <v>0.12</v>
      </c>
      <c r="I156" s="226">
        <f t="shared" si="23"/>
        <v>145</v>
      </c>
      <c r="J156" s="227">
        <f t="shared" si="32"/>
        <v>49035</v>
      </c>
      <c r="K156" s="231">
        <f t="shared" si="27"/>
        <v>15429.188953882567</v>
      </c>
      <c r="Q156" s="11">
        <f>IF(J156&lt;'5-Year Monthly P&amp;L'!P$2,1,IF(AND('Financing - Injection 1'!J156&gt;='5-Year Monthly P&amp;L'!P$2,'Financing - Injection 1'!J156&lt;'5-Year Monthly P&amp;L'!AB$2),2,IF(AND('Financing - Injection 1'!J156&gt;='5-Year Monthly P&amp;L'!AB$2,'Financing - Injection 1'!J156&lt;'5-Year Monthly P&amp;L'!AN$2),3,IF(AND('Financing - Injection 1'!J156&gt;='5-Year Monthly P&amp;L'!AN$2,'Financing - Injection 1'!J156&lt;'5-Year Monthly P&amp;L'!AZ$2),4,IF('Financing - Injection 1'!J156&gt;='5-Year Monthly P&amp;L'!AZ$2,5)))))</f>
        <v>5</v>
      </c>
      <c r="R156" s="215">
        <f t="shared" si="28"/>
        <v>1798.5659227415072</v>
      </c>
      <c r="S156" s="215">
        <f t="shared" si="29"/>
        <v>15429.188953882567</v>
      </c>
    </row>
    <row r="157" spans="1:19" x14ac:dyDescent="0.2">
      <c r="A157" s="12">
        <v>146</v>
      </c>
      <c r="B157" s="228">
        <f>IF(I157&gt;($B$4*$B$6),"0",PMT(H157/$B$6,COUNT(I157:$I$1000),-E156))</f>
        <v>15429.188953882567</v>
      </c>
      <c r="C157" s="228">
        <f t="shared" si="30"/>
        <v>13612.637371913645</v>
      </c>
      <c r="D157" s="228">
        <f t="shared" si="24"/>
        <v>1816.5515819689226</v>
      </c>
      <c r="E157" s="225">
        <f t="shared" si="22"/>
        <v>1359447.1856093954</v>
      </c>
      <c r="F157" s="228">
        <f t="shared" si="25"/>
        <v>2112108.7728762501</v>
      </c>
      <c r="G157" s="228">
        <f t="shared" si="26"/>
        <v>2252661.5872668526</v>
      </c>
      <c r="H157" s="230">
        <f t="shared" si="31"/>
        <v>0.12</v>
      </c>
      <c r="I157" s="226">
        <f t="shared" si="23"/>
        <v>146</v>
      </c>
      <c r="J157" s="227">
        <f t="shared" si="32"/>
        <v>49065</v>
      </c>
      <c r="K157" s="231">
        <f t="shared" si="27"/>
        <v>15429.188953882567</v>
      </c>
      <c r="Q157" s="11">
        <f>IF(J157&lt;'5-Year Monthly P&amp;L'!P$2,1,IF(AND('Financing - Injection 1'!J157&gt;='5-Year Monthly P&amp;L'!P$2,'Financing - Injection 1'!J157&lt;'5-Year Monthly P&amp;L'!AB$2),2,IF(AND('Financing - Injection 1'!J157&gt;='5-Year Monthly P&amp;L'!AB$2,'Financing - Injection 1'!J157&lt;'5-Year Monthly P&amp;L'!AN$2),3,IF(AND('Financing - Injection 1'!J157&gt;='5-Year Monthly P&amp;L'!AN$2,'Financing - Injection 1'!J157&lt;'5-Year Monthly P&amp;L'!AZ$2),4,IF('Financing - Injection 1'!J157&gt;='5-Year Monthly P&amp;L'!AZ$2,5)))))</f>
        <v>5</v>
      </c>
      <c r="R157" s="215">
        <f t="shared" si="28"/>
        <v>1816.5515819689226</v>
      </c>
      <c r="S157" s="215">
        <f t="shared" si="29"/>
        <v>15429.188953882567</v>
      </c>
    </row>
    <row r="158" spans="1:19" x14ac:dyDescent="0.2">
      <c r="A158" s="12">
        <v>147</v>
      </c>
      <c r="B158" s="228">
        <f>IF(I158&gt;($B$4*$B$6),"0",PMT(H158/$B$6,COUNT(I158:$I$1000),-E157))</f>
        <v>15429.188953882567</v>
      </c>
      <c r="C158" s="228">
        <f t="shared" si="30"/>
        <v>13594.471856093953</v>
      </c>
      <c r="D158" s="228">
        <f t="shared" si="24"/>
        <v>1834.7170977886144</v>
      </c>
      <c r="E158" s="225">
        <f t="shared" si="22"/>
        <v>1357612.4685116068</v>
      </c>
      <c r="F158" s="228">
        <f t="shared" si="25"/>
        <v>2125703.2447323441</v>
      </c>
      <c r="G158" s="228">
        <f t="shared" si="26"/>
        <v>2268090.7762207352</v>
      </c>
      <c r="H158" s="230">
        <f t="shared" si="31"/>
        <v>0.12</v>
      </c>
      <c r="I158" s="226">
        <f t="shared" si="23"/>
        <v>147</v>
      </c>
      <c r="J158" s="227">
        <f t="shared" si="32"/>
        <v>49096</v>
      </c>
      <c r="K158" s="231">
        <f t="shared" si="27"/>
        <v>15429.188953882567</v>
      </c>
      <c r="Q158" s="11">
        <f>IF(J158&lt;'5-Year Monthly P&amp;L'!P$2,1,IF(AND('Financing - Injection 1'!J158&gt;='5-Year Monthly P&amp;L'!P$2,'Financing - Injection 1'!J158&lt;'5-Year Monthly P&amp;L'!AB$2),2,IF(AND('Financing - Injection 1'!J158&gt;='5-Year Monthly P&amp;L'!AB$2,'Financing - Injection 1'!J158&lt;'5-Year Monthly P&amp;L'!AN$2),3,IF(AND('Financing - Injection 1'!J158&gt;='5-Year Monthly P&amp;L'!AN$2,'Financing - Injection 1'!J158&lt;'5-Year Monthly P&amp;L'!AZ$2),4,IF('Financing - Injection 1'!J158&gt;='5-Year Monthly P&amp;L'!AZ$2,5)))))</f>
        <v>5</v>
      </c>
      <c r="R158" s="215">
        <f t="shared" si="28"/>
        <v>1834.7170977886144</v>
      </c>
      <c r="S158" s="215">
        <f t="shared" si="29"/>
        <v>15429.188953882567</v>
      </c>
    </row>
    <row r="159" spans="1:19" x14ac:dyDescent="0.2">
      <c r="A159" s="12">
        <v>148</v>
      </c>
      <c r="B159" s="228">
        <f>IF(I159&gt;($B$4*$B$6),"0",PMT(H159/$B$6,COUNT(I159:$I$1000),-E158))</f>
        <v>15429.188953882567</v>
      </c>
      <c r="C159" s="228">
        <f t="shared" si="30"/>
        <v>13576.124685116069</v>
      </c>
      <c r="D159" s="228">
        <f t="shared" si="24"/>
        <v>1853.0642687664986</v>
      </c>
      <c r="E159" s="225">
        <f t="shared" si="22"/>
        <v>1355759.4042428404</v>
      </c>
      <c r="F159" s="228">
        <f t="shared" si="25"/>
        <v>2139279.3694174602</v>
      </c>
      <c r="G159" s="228">
        <f t="shared" si="26"/>
        <v>2283519.9651746177</v>
      </c>
      <c r="H159" s="230">
        <f t="shared" si="31"/>
        <v>0.12</v>
      </c>
      <c r="I159" s="226">
        <f t="shared" si="23"/>
        <v>148</v>
      </c>
      <c r="J159" s="227">
        <f t="shared" si="32"/>
        <v>49126</v>
      </c>
      <c r="K159" s="231">
        <f t="shared" si="27"/>
        <v>15429.188953882567</v>
      </c>
      <c r="Q159" s="11">
        <f>IF(J159&lt;'5-Year Monthly P&amp;L'!P$2,1,IF(AND('Financing - Injection 1'!J159&gt;='5-Year Monthly P&amp;L'!P$2,'Financing - Injection 1'!J159&lt;'5-Year Monthly P&amp;L'!AB$2),2,IF(AND('Financing - Injection 1'!J159&gt;='5-Year Monthly P&amp;L'!AB$2,'Financing - Injection 1'!J159&lt;'5-Year Monthly P&amp;L'!AN$2),3,IF(AND('Financing - Injection 1'!J159&gt;='5-Year Monthly P&amp;L'!AN$2,'Financing - Injection 1'!J159&lt;'5-Year Monthly P&amp;L'!AZ$2),4,IF('Financing - Injection 1'!J159&gt;='5-Year Monthly P&amp;L'!AZ$2,5)))))</f>
        <v>5</v>
      </c>
      <c r="R159" s="215">
        <f t="shared" si="28"/>
        <v>1853.0642687664986</v>
      </c>
      <c r="S159" s="215">
        <f t="shared" si="29"/>
        <v>15429.188953882567</v>
      </c>
    </row>
    <row r="160" spans="1:19" x14ac:dyDescent="0.2">
      <c r="A160" s="12">
        <v>149</v>
      </c>
      <c r="B160" s="228">
        <f>IF(I160&gt;($B$4*$B$6),"0",PMT(H160/$B$6,COUNT(I160:$I$1000),-E159))</f>
        <v>15429.188953882571</v>
      </c>
      <c r="C160" s="228">
        <f t="shared" si="30"/>
        <v>13557.594042428404</v>
      </c>
      <c r="D160" s="228">
        <f t="shared" si="24"/>
        <v>1871.5949114541672</v>
      </c>
      <c r="E160" s="225">
        <f t="shared" si="22"/>
        <v>1353887.8093313861</v>
      </c>
      <c r="F160" s="228">
        <f t="shared" si="25"/>
        <v>2152836.9634598885</v>
      </c>
      <c r="G160" s="228">
        <f t="shared" si="26"/>
        <v>2298949.1541285003</v>
      </c>
      <c r="H160" s="230">
        <f t="shared" si="31"/>
        <v>0.12</v>
      </c>
      <c r="I160" s="226">
        <f t="shared" si="23"/>
        <v>149</v>
      </c>
      <c r="J160" s="227">
        <f t="shared" si="32"/>
        <v>49157</v>
      </c>
      <c r="K160" s="231">
        <f t="shared" si="27"/>
        <v>15429.188953882571</v>
      </c>
      <c r="Q160" s="11">
        <f>IF(J160&lt;'5-Year Monthly P&amp;L'!P$2,1,IF(AND('Financing - Injection 1'!J160&gt;='5-Year Monthly P&amp;L'!P$2,'Financing - Injection 1'!J160&lt;'5-Year Monthly P&amp;L'!AB$2),2,IF(AND('Financing - Injection 1'!J160&gt;='5-Year Monthly P&amp;L'!AB$2,'Financing - Injection 1'!J160&lt;'5-Year Monthly P&amp;L'!AN$2),3,IF(AND('Financing - Injection 1'!J160&gt;='5-Year Monthly P&amp;L'!AN$2,'Financing - Injection 1'!J160&lt;'5-Year Monthly P&amp;L'!AZ$2),4,IF('Financing - Injection 1'!J160&gt;='5-Year Monthly P&amp;L'!AZ$2,5)))))</f>
        <v>5</v>
      </c>
      <c r="R160" s="215">
        <f t="shared" si="28"/>
        <v>1871.5949114541672</v>
      </c>
      <c r="S160" s="215">
        <f t="shared" si="29"/>
        <v>15429.188953882571</v>
      </c>
    </row>
    <row r="161" spans="1:19" x14ac:dyDescent="0.2">
      <c r="A161" s="12">
        <v>150</v>
      </c>
      <c r="B161" s="228">
        <f>IF(I161&gt;($B$4*$B$6),"0",PMT(H161/$B$6,COUNT(I161:$I$1000),-E160))</f>
        <v>15429.188953882567</v>
      </c>
      <c r="C161" s="228">
        <f t="shared" si="30"/>
        <v>13538.878093313861</v>
      </c>
      <c r="D161" s="228">
        <f t="shared" si="24"/>
        <v>1890.3108605687066</v>
      </c>
      <c r="E161" s="225">
        <f t="shared" si="22"/>
        <v>1351997.4984708175</v>
      </c>
      <c r="F161" s="228">
        <f t="shared" si="25"/>
        <v>2166375.8415532024</v>
      </c>
      <c r="G161" s="228">
        <f t="shared" si="26"/>
        <v>2314378.3430823828</v>
      </c>
      <c r="H161" s="230">
        <f t="shared" si="31"/>
        <v>0.12</v>
      </c>
      <c r="I161" s="226">
        <f t="shared" si="23"/>
        <v>150</v>
      </c>
      <c r="J161" s="227">
        <f t="shared" si="32"/>
        <v>49188</v>
      </c>
      <c r="K161" s="231">
        <f t="shared" si="27"/>
        <v>15429.188953882567</v>
      </c>
      <c r="Q161" s="11">
        <f>IF(J161&lt;'5-Year Monthly P&amp;L'!P$2,1,IF(AND('Financing - Injection 1'!J161&gt;='5-Year Monthly P&amp;L'!P$2,'Financing - Injection 1'!J161&lt;'5-Year Monthly P&amp;L'!AB$2),2,IF(AND('Financing - Injection 1'!J161&gt;='5-Year Monthly P&amp;L'!AB$2,'Financing - Injection 1'!J161&lt;'5-Year Monthly P&amp;L'!AN$2),3,IF(AND('Financing - Injection 1'!J161&gt;='5-Year Monthly P&amp;L'!AN$2,'Financing - Injection 1'!J161&lt;'5-Year Monthly P&amp;L'!AZ$2),4,IF('Financing - Injection 1'!J161&gt;='5-Year Monthly P&amp;L'!AZ$2,5)))))</f>
        <v>5</v>
      </c>
      <c r="R161" s="215">
        <f t="shared" si="28"/>
        <v>1890.3108605687066</v>
      </c>
      <c r="S161" s="215">
        <f t="shared" si="29"/>
        <v>15429.188953882567</v>
      </c>
    </row>
    <row r="162" spans="1:19" x14ac:dyDescent="0.2">
      <c r="A162" s="12">
        <v>151</v>
      </c>
      <c r="B162" s="228">
        <f>IF(I162&gt;($B$4*$B$6),"0",PMT(H162/$B$6,COUNT(I162:$I$1000),-E161))</f>
        <v>15429.188953882567</v>
      </c>
      <c r="C162" s="228">
        <f t="shared" si="30"/>
        <v>13519.974984708175</v>
      </c>
      <c r="D162" s="228">
        <f t="shared" si="24"/>
        <v>1909.2139691743923</v>
      </c>
      <c r="E162" s="225">
        <f t="shared" si="22"/>
        <v>1350088.2845016432</v>
      </c>
      <c r="F162" s="228">
        <f t="shared" si="25"/>
        <v>2179895.8165379106</v>
      </c>
      <c r="G162" s="228">
        <f t="shared" si="26"/>
        <v>2329807.5320362654</v>
      </c>
      <c r="H162" s="230">
        <f t="shared" si="31"/>
        <v>0.12</v>
      </c>
      <c r="I162" s="226">
        <f t="shared" si="23"/>
        <v>151</v>
      </c>
      <c r="J162" s="227">
        <f t="shared" si="32"/>
        <v>49218</v>
      </c>
      <c r="K162" s="231">
        <f t="shared" si="27"/>
        <v>15429.188953882567</v>
      </c>
      <c r="Q162" s="11">
        <f>IF(J162&lt;'5-Year Monthly P&amp;L'!P$2,1,IF(AND('Financing - Injection 1'!J162&gt;='5-Year Monthly P&amp;L'!P$2,'Financing - Injection 1'!J162&lt;'5-Year Monthly P&amp;L'!AB$2),2,IF(AND('Financing - Injection 1'!J162&gt;='5-Year Monthly P&amp;L'!AB$2,'Financing - Injection 1'!J162&lt;'5-Year Monthly P&amp;L'!AN$2),3,IF(AND('Financing - Injection 1'!J162&gt;='5-Year Monthly P&amp;L'!AN$2,'Financing - Injection 1'!J162&lt;'5-Year Monthly P&amp;L'!AZ$2),4,IF('Financing - Injection 1'!J162&gt;='5-Year Monthly P&amp;L'!AZ$2,5)))))</f>
        <v>5</v>
      </c>
      <c r="R162" s="215">
        <f t="shared" si="28"/>
        <v>1909.2139691743923</v>
      </c>
      <c r="S162" s="215">
        <f t="shared" si="29"/>
        <v>15429.188953882567</v>
      </c>
    </row>
    <row r="163" spans="1:19" x14ac:dyDescent="0.2">
      <c r="A163" s="12">
        <v>152</v>
      </c>
      <c r="B163" s="228">
        <f>IF(I163&gt;($B$4*$B$6),"0",PMT(H163/$B$6,COUNT(I163:$I$1000),-E162))</f>
        <v>15429.188953882571</v>
      </c>
      <c r="C163" s="228">
        <f t="shared" si="30"/>
        <v>13500.882845016431</v>
      </c>
      <c r="D163" s="228">
        <f t="shared" si="24"/>
        <v>1928.3061088661398</v>
      </c>
      <c r="E163" s="225">
        <f t="shared" si="22"/>
        <v>1348159.978392777</v>
      </c>
      <c r="F163" s="228">
        <f t="shared" si="25"/>
        <v>2193396.6993829273</v>
      </c>
      <c r="G163" s="228">
        <f t="shared" si="26"/>
        <v>2345236.7209901479</v>
      </c>
      <c r="H163" s="230">
        <f t="shared" si="31"/>
        <v>0.12</v>
      </c>
      <c r="I163" s="226">
        <f t="shared" si="23"/>
        <v>152</v>
      </c>
      <c r="J163" s="227">
        <f t="shared" si="32"/>
        <v>49249</v>
      </c>
      <c r="K163" s="231">
        <f t="shared" si="27"/>
        <v>15429.188953882571</v>
      </c>
      <c r="Q163" s="11">
        <f>IF(J163&lt;'5-Year Monthly P&amp;L'!P$2,1,IF(AND('Financing - Injection 1'!J163&gt;='5-Year Monthly P&amp;L'!P$2,'Financing - Injection 1'!J163&lt;'5-Year Monthly P&amp;L'!AB$2),2,IF(AND('Financing - Injection 1'!J163&gt;='5-Year Monthly P&amp;L'!AB$2,'Financing - Injection 1'!J163&lt;'5-Year Monthly P&amp;L'!AN$2),3,IF(AND('Financing - Injection 1'!J163&gt;='5-Year Monthly P&amp;L'!AN$2,'Financing - Injection 1'!J163&lt;'5-Year Monthly P&amp;L'!AZ$2),4,IF('Financing - Injection 1'!J163&gt;='5-Year Monthly P&amp;L'!AZ$2,5)))))</f>
        <v>5</v>
      </c>
      <c r="R163" s="215">
        <f t="shared" si="28"/>
        <v>1928.3061088661398</v>
      </c>
      <c r="S163" s="215">
        <f t="shared" si="29"/>
        <v>15429.188953882571</v>
      </c>
    </row>
    <row r="164" spans="1:19" x14ac:dyDescent="0.2">
      <c r="A164" s="12">
        <v>153</v>
      </c>
      <c r="B164" s="228">
        <f>IF(I164&gt;($B$4*$B$6),"0",PMT(H164/$B$6,COUNT(I164:$I$1000),-E163))</f>
        <v>15429.188953882567</v>
      </c>
      <c r="C164" s="228">
        <f t="shared" si="30"/>
        <v>13481.59978392777</v>
      </c>
      <c r="D164" s="228">
        <f t="shared" si="24"/>
        <v>1947.5891699547974</v>
      </c>
      <c r="E164" s="225">
        <f t="shared" si="22"/>
        <v>1346212.3892228222</v>
      </c>
      <c r="F164" s="228">
        <f t="shared" si="25"/>
        <v>2206878.2991668549</v>
      </c>
      <c r="G164" s="228">
        <f t="shared" si="26"/>
        <v>2360665.9099440305</v>
      </c>
      <c r="H164" s="230">
        <f t="shared" si="31"/>
        <v>0.12</v>
      </c>
      <c r="I164" s="226">
        <f t="shared" si="23"/>
        <v>153</v>
      </c>
      <c r="J164" s="227">
        <f t="shared" si="32"/>
        <v>49279</v>
      </c>
      <c r="K164" s="231">
        <f t="shared" si="27"/>
        <v>15429.188953882567</v>
      </c>
      <c r="Q164" s="11">
        <f>IF(J164&lt;'5-Year Monthly P&amp;L'!P$2,1,IF(AND('Financing - Injection 1'!J164&gt;='5-Year Monthly P&amp;L'!P$2,'Financing - Injection 1'!J164&lt;'5-Year Monthly P&amp;L'!AB$2),2,IF(AND('Financing - Injection 1'!J164&gt;='5-Year Monthly P&amp;L'!AB$2,'Financing - Injection 1'!J164&lt;'5-Year Monthly P&amp;L'!AN$2),3,IF(AND('Financing - Injection 1'!J164&gt;='5-Year Monthly P&amp;L'!AN$2,'Financing - Injection 1'!J164&lt;'5-Year Monthly P&amp;L'!AZ$2),4,IF('Financing - Injection 1'!J164&gt;='5-Year Monthly P&amp;L'!AZ$2,5)))))</f>
        <v>5</v>
      </c>
      <c r="R164" s="215">
        <f t="shared" si="28"/>
        <v>1947.5891699547974</v>
      </c>
      <c r="S164" s="215">
        <f t="shared" si="29"/>
        <v>15429.188953882567</v>
      </c>
    </row>
    <row r="165" spans="1:19" x14ac:dyDescent="0.2">
      <c r="A165" s="12">
        <v>154</v>
      </c>
      <c r="B165" s="228">
        <f>IF(I165&gt;($B$4*$B$6),"0",PMT(H165/$B$6,COUNT(I165:$I$1000),-E164))</f>
        <v>15429.188953882571</v>
      </c>
      <c r="C165" s="228">
        <f t="shared" si="30"/>
        <v>13462.123892228221</v>
      </c>
      <c r="D165" s="228">
        <f t="shared" si="24"/>
        <v>1967.0650616543498</v>
      </c>
      <c r="E165" s="225">
        <f t="shared" si="22"/>
        <v>1344245.3241611677</v>
      </c>
      <c r="F165" s="228">
        <f t="shared" si="25"/>
        <v>2220340.4230590831</v>
      </c>
      <c r="G165" s="228">
        <f t="shared" si="26"/>
        <v>2376095.098897913</v>
      </c>
      <c r="H165" s="230">
        <f t="shared" si="31"/>
        <v>0.12</v>
      </c>
      <c r="I165" s="226">
        <f t="shared" si="23"/>
        <v>154</v>
      </c>
      <c r="J165" s="227">
        <f t="shared" si="32"/>
        <v>49310</v>
      </c>
      <c r="K165" s="231">
        <f t="shared" si="27"/>
        <v>15429.188953882571</v>
      </c>
      <c r="Q165" s="11">
        <f>IF(J165&lt;'5-Year Monthly P&amp;L'!P$2,1,IF(AND('Financing - Injection 1'!J165&gt;='5-Year Monthly P&amp;L'!P$2,'Financing - Injection 1'!J165&lt;'5-Year Monthly P&amp;L'!AB$2),2,IF(AND('Financing - Injection 1'!J165&gt;='5-Year Monthly P&amp;L'!AB$2,'Financing - Injection 1'!J165&lt;'5-Year Monthly P&amp;L'!AN$2),3,IF(AND('Financing - Injection 1'!J165&gt;='5-Year Monthly P&amp;L'!AN$2,'Financing - Injection 1'!J165&lt;'5-Year Monthly P&amp;L'!AZ$2),4,IF('Financing - Injection 1'!J165&gt;='5-Year Monthly P&amp;L'!AZ$2,5)))))</f>
        <v>5</v>
      </c>
      <c r="R165" s="215">
        <f t="shared" si="28"/>
        <v>1967.0650616543498</v>
      </c>
      <c r="S165" s="215">
        <f t="shared" si="29"/>
        <v>15429.188953882571</v>
      </c>
    </row>
    <row r="166" spans="1:19" x14ac:dyDescent="0.2">
      <c r="A166" s="12">
        <v>155</v>
      </c>
      <c r="B166" s="228">
        <f>IF(I166&gt;($B$4*$B$6),"0",PMT(H166/$B$6,COUNT(I166:$I$1000),-E165))</f>
        <v>15429.188953882567</v>
      </c>
      <c r="C166" s="228">
        <f t="shared" si="30"/>
        <v>13442.453241611676</v>
      </c>
      <c r="D166" s="228">
        <f t="shared" si="24"/>
        <v>1986.7357122708909</v>
      </c>
      <c r="E166" s="225">
        <f t="shared" si="22"/>
        <v>1342258.5884488968</v>
      </c>
      <c r="F166" s="228">
        <f t="shared" si="25"/>
        <v>2233782.8763006949</v>
      </c>
      <c r="G166" s="228">
        <f t="shared" si="26"/>
        <v>2391524.2878517956</v>
      </c>
      <c r="H166" s="230">
        <f t="shared" si="31"/>
        <v>0.12</v>
      </c>
      <c r="I166" s="226">
        <f t="shared" si="23"/>
        <v>155</v>
      </c>
      <c r="J166" s="227">
        <f t="shared" si="32"/>
        <v>49341</v>
      </c>
      <c r="K166" s="231">
        <f t="shared" si="27"/>
        <v>15429.188953882567</v>
      </c>
      <c r="Q166" s="11">
        <f>IF(J166&lt;'5-Year Monthly P&amp;L'!P$2,1,IF(AND('Financing - Injection 1'!J166&gt;='5-Year Monthly P&amp;L'!P$2,'Financing - Injection 1'!J166&lt;'5-Year Monthly P&amp;L'!AB$2),2,IF(AND('Financing - Injection 1'!J166&gt;='5-Year Monthly P&amp;L'!AB$2,'Financing - Injection 1'!J166&lt;'5-Year Monthly P&amp;L'!AN$2),3,IF(AND('Financing - Injection 1'!J166&gt;='5-Year Monthly P&amp;L'!AN$2,'Financing - Injection 1'!J166&lt;'5-Year Monthly P&amp;L'!AZ$2),4,IF('Financing - Injection 1'!J166&gt;='5-Year Monthly P&amp;L'!AZ$2,5)))))</f>
        <v>5</v>
      </c>
      <c r="R166" s="215">
        <f t="shared" si="28"/>
        <v>1986.7357122708909</v>
      </c>
      <c r="S166" s="215">
        <f t="shared" si="29"/>
        <v>15429.188953882567</v>
      </c>
    </row>
    <row r="167" spans="1:19" x14ac:dyDescent="0.2">
      <c r="A167" s="12">
        <v>156</v>
      </c>
      <c r="B167" s="228">
        <f>IF(I167&gt;($B$4*$B$6),"0",PMT(H167/$B$6,COUNT(I167:$I$1000),-E166))</f>
        <v>15429.188953882567</v>
      </c>
      <c r="C167" s="228">
        <f t="shared" si="30"/>
        <v>13422.585884488966</v>
      </c>
      <c r="D167" s="228">
        <f t="shared" si="24"/>
        <v>2006.6030693936009</v>
      </c>
      <c r="E167" s="225">
        <f t="shared" si="22"/>
        <v>1340251.9853795031</v>
      </c>
      <c r="F167" s="228">
        <f t="shared" si="25"/>
        <v>2247205.462185184</v>
      </c>
      <c r="G167" s="228">
        <f t="shared" si="26"/>
        <v>2406953.4768056781</v>
      </c>
      <c r="H167" s="230">
        <f t="shared" si="31"/>
        <v>0.12</v>
      </c>
      <c r="I167" s="226">
        <f t="shared" si="23"/>
        <v>156</v>
      </c>
      <c r="J167" s="227">
        <f t="shared" si="32"/>
        <v>49369</v>
      </c>
      <c r="K167" s="231">
        <f t="shared" si="27"/>
        <v>15429.188953882567</v>
      </c>
      <c r="Q167" s="11">
        <f>IF(J167&lt;'5-Year Monthly P&amp;L'!P$2,1,IF(AND('Financing - Injection 1'!J167&gt;='5-Year Monthly P&amp;L'!P$2,'Financing - Injection 1'!J167&lt;'5-Year Monthly P&amp;L'!AB$2),2,IF(AND('Financing - Injection 1'!J167&gt;='5-Year Monthly P&amp;L'!AB$2,'Financing - Injection 1'!J167&lt;'5-Year Monthly P&amp;L'!AN$2),3,IF(AND('Financing - Injection 1'!J167&gt;='5-Year Monthly P&amp;L'!AN$2,'Financing - Injection 1'!J167&lt;'5-Year Monthly P&amp;L'!AZ$2),4,IF('Financing - Injection 1'!J167&gt;='5-Year Monthly P&amp;L'!AZ$2,5)))))</f>
        <v>5</v>
      </c>
      <c r="R167" s="215">
        <f t="shared" si="28"/>
        <v>2006.6030693936009</v>
      </c>
      <c r="S167" s="215">
        <f t="shared" si="29"/>
        <v>15429.188953882567</v>
      </c>
    </row>
    <row r="168" spans="1:19" x14ac:dyDescent="0.2">
      <c r="A168" s="12">
        <v>157</v>
      </c>
      <c r="B168" s="228">
        <f>IF(I168&gt;($B$4*$B$6),"0",PMT(H168/$B$6,COUNT(I168:$I$1000),-E167))</f>
        <v>15429.188953882565</v>
      </c>
      <c r="C168" s="228">
        <f t="shared" si="30"/>
        <v>13402.519853795029</v>
      </c>
      <c r="D168" s="228">
        <f t="shared" si="24"/>
        <v>2026.6691000875362</v>
      </c>
      <c r="E168" s="225">
        <f t="shared" si="22"/>
        <v>1338225.3162794155</v>
      </c>
      <c r="F168" s="228">
        <f t="shared" si="25"/>
        <v>2260607.982038979</v>
      </c>
      <c r="G168" s="228">
        <f t="shared" si="26"/>
        <v>2422382.6657595607</v>
      </c>
      <c r="H168" s="230">
        <f t="shared" si="31"/>
        <v>0.12</v>
      </c>
      <c r="I168" s="226">
        <f t="shared" si="23"/>
        <v>157</v>
      </c>
      <c r="J168" s="227">
        <f t="shared" si="32"/>
        <v>49400</v>
      </c>
      <c r="K168" s="231">
        <f t="shared" si="27"/>
        <v>15429.188953882565</v>
      </c>
      <c r="Q168" s="11">
        <f>IF(J168&lt;'5-Year Monthly P&amp;L'!P$2,1,IF(AND('Financing - Injection 1'!J168&gt;='5-Year Monthly P&amp;L'!P$2,'Financing - Injection 1'!J168&lt;'5-Year Monthly P&amp;L'!AB$2),2,IF(AND('Financing - Injection 1'!J168&gt;='5-Year Monthly P&amp;L'!AB$2,'Financing - Injection 1'!J168&lt;'5-Year Monthly P&amp;L'!AN$2),3,IF(AND('Financing - Injection 1'!J168&gt;='5-Year Monthly P&amp;L'!AN$2,'Financing - Injection 1'!J168&lt;'5-Year Monthly P&amp;L'!AZ$2),4,IF('Financing - Injection 1'!J168&gt;='5-Year Monthly P&amp;L'!AZ$2,5)))))</f>
        <v>5</v>
      </c>
      <c r="R168" s="215">
        <f t="shared" si="28"/>
        <v>2026.6691000875362</v>
      </c>
      <c r="S168" s="215">
        <f t="shared" si="29"/>
        <v>15429.188953882565</v>
      </c>
    </row>
    <row r="169" spans="1:19" x14ac:dyDescent="0.2">
      <c r="A169" s="12">
        <v>158</v>
      </c>
      <c r="B169" s="228">
        <f>IF(I169&gt;($B$4*$B$6),"0",PMT(H169/$B$6,COUNT(I169:$I$1000),-E168))</f>
        <v>15429.188953882565</v>
      </c>
      <c r="C169" s="228">
        <f t="shared" si="30"/>
        <v>13382.253162794155</v>
      </c>
      <c r="D169" s="228">
        <f t="shared" si="24"/>
        <v>2046.93579108841</v>
      </c>
      <c r="E169" s="225">
        <f t="shared" si="22"/>
        <v>1336178.380488327</v>
      </c>
      <c r="F169" s="228">
        <f t="shared" si="25"/>
        <v>2273990.2352017732</v>
      </c>
      <c r="G169" s="228">
        <f t="shared" si="26"/>
        <v>2437811.8547134432</v>
      </c>
      <c r="H169" s="230">
        <f t="shared" si="31"/>
        <v>0.12</v>
      </c>
      <c r="I169" s="226">
        <f t="shared" si="23"/>
        <v>158</v>
      </c>
      <c r="J169" s="227">
        <f t="shared" si="32"/>
        <v>49430</v>
      </c>
      <c r="K169" s="231">
        <f t="shared" si="27"/>
        <v>15429.188953882565</v>
      </c>
      <c r="Q169" s="11">
        <f>IF(J169&lt;'5-Year Monthly P&amp;L'!P$2,1,IF(AND('Financing - Injection 1'!J169&gt;='5-Year Monthly P&amp;L'!P$2,'Financing - Injection 1'!J169&lt;'5-Year Monthly P&amp;L'!AB$2),2,IF(AND('Financing - Injection 1'!J169&gt;='5-Year Monthly P&amp;L'!AB$2,'Financing - Injection 1'!J169&lt;'5-Year Monthly P&amp;L'!AN$2),3,IF(AND('Financing - Injection 1'!J169&gt;='5-Year Monthly P&amp;L'!AN$2,'Financing - Injection 1'!J169&lt;'5-Year Monthly P&amp;L'!AZ$2),4,IF('Financing - Injection 1'!J169&gt;='5-Year Monthly P&amp;L'!AZ$2,5)))))</f>
        <v>5</v>
      </c>
      <c r="R169" s="215">
        <f t="shared" si="28"/>
        <v>2046.93579108841</v>
      </c>
      <c r="S169" s="215">
        <f t="shared" si="29"/>
        <v>15429.188953882565</v>
      </c>
    </row>
    <row r="170" spans="1:19" x14ac:dyDescent="0.2">
      <c r="A170" s="12">
        <v>159</v>
      </c>
      <c r="B170" s="228">
        <f>IF(I170&gt;($B$4*$B$6),"0",PMT(H170/$B$6,COUNT(I170:$I$1000),-E169))</f>
        <v>15429.188953882564</v>
      </c>
      <c r="C170" s="228">
        <f t="shared" si="30"/>
        <v>13361.783804883269</v>
      </c>
      <c r="D170" s="228">
        <f t="shared" si="24"/>
        <v>2067.4051489992944</v>
      </c>
      <c r="E170" s="225">
        <f t="shared" si="22"/>
        <v>1334110.9753393277</v>
      </c>
      <c r="F170" s="228">
        <f t="shared" si="25"/>
        <v>2287352.0190066565</v>
      </c>
      <c r="G170" s="228">
        <f t="shared" si="26"/>
        <v>2453241.0436673257</v>
      </c>
      <c r="H170" s="230">
        <f t="shared" si="31"/>
        <v>0.12</v>
      </c>
      <c r="I170" s="226">
        <f t="shared" si="23"/>
        <v>159</v>
      </c>
      <c r="J170" s="227">
        <f t="shared" si="32"/>
        <v>49461</v>
      </c>
      <c r="K170" s="231">
        <f t="shared" si="27"/>
        <v>15429.188953882564</v>
      </c>
      <c r="Q170" s="11">
        <f>IF(J170&lt;'5-Year Monthly P&amp;L'!P$2,1,IF(AND('Financing - Injection 1'!J170&gt;='5-Year Monthly P&amp;L'!P$2,'Financing - Injection 1'!J170&lt;'5-Year Monthly P&amp;L'!AB$2),2,IF(AND('Financing - Injection 1'!J170&gt;='5-Year Monthly P&amp;L'!AB$2,'Financing - Injection 1'!J170&lt;'5-Year Monthly P&amp;L'!AN$2),3,IF(AND('Financing - Injection 1'!J170&gt;='5-Year Monthly P&amp;L'!AN$2,'Financing - Injection 1'!J170&lt;'5-Year Monthly P&amp;L'!AZ$2),4,IF('Financing - Injection 1'!J170&gt;='5-Year Monthly P&amp;L'!AZ$2,5)))))</f>
        <v>5</v>
      </c>
      <c r="R170" s="215">
        <f t="shared" si="28"/>
        <v>2067.4051489992944</v>
      </c>
      <c r="S170" s="215">
        <f t="shared" si="29"/>
        <v>15429.188953882564</v>
      </c>
    </row>
    <row r="171" spans="1:19" x14ac:dyDescent="0.2">
      <c r="A171" s="12">
        <v>160</v>
      </c>
      <c r="B171" s="228">
        <f>IF(I171&gt;($B$4*$B$6),"0",PMT(H171/$B$6,COUNT(I171:$I$1000),-E170))</f>
        <v>15429.188953882564</v>
      </c>
      <c r="C171" s="228">
        <f t="shared" si="30"/>
        <v>13341.109753393277</v>
      </c>
      <c r="D171" s="228">
        <f t="shared" si="24"/>
        <v>2088.0792004892864</v>
      </c>
      <c r="E171" s="225">
        <f t="shared" si="22"/>
        <v>1332022.8961388385</v>
      </c>
      <c r="F171" s="228">
        <f t="shared" si="25"/>
        <v>2300693.1287600496</v>
      </c>
      <c r="G171" s="228">
        <f t="shared" si="26"/>
        <v>2468670.2326212083</v>
      </c>
      <c r="H171" s="230">
        <f t="shared" si="31"/>
        <v>0.12</v>
      </c>
      <c r="I171" s="226">
        <f t="shared" si="23"/>
        <v>160</v>
      </c>
      <c r="J171" s="227">
        <f t="shared" si="32"/>
        <v>49491</v>
      </c>
      <c r="K171" s="231">
        <f t="shared" si="27"/>
        <v>15429.188953882564</v>
      </c>
      <c r="Q171" s="11">
        <f>IF(J171&lt;'5-Year Monthly P&amp;L'!P$2,1,IF(AND('Financing - Injection 1'!J171&gt;='5-Year Monthly P&amp;L'!P$2,'Financing - Injection 1'!J171&lt;'5-Year Monthly P&amp;L'!AB$2),2,IF(AND('Financing - Injection 1'!J171&gt;='5-Year Monthly P&amp;L'!AB$2,'Financing - Injection 1'!J171&lt;'5-Year Monthly P&amp;L'!AN$2),3,IF(AND('Financing - Injection 1'!J171&gt;='5-Year Monthly P&amp;L'!AN$2,'Financing - Injection 1'!J171&lt;'5-Year Monthly P&amp;L'!AZ$2),4,IF('Financing - Injection 1'!J171&gt;='5-Year Monthly P&amp;L'!AZ$2,5)))))</f>
        <v>5</v>
      </c>
      <c r="R171" s="215">
        <f t="shared" si="28"/>
        <v>2088.0792004892864</v>
      </c>
      <c r="S171" s="215">
        <f t="shared" si="29"/>
        <v>15429.188953882564</v>
      </c>
    </row>
    <row r="172" spans="1:19" x14ac:dyDescent="0.2">
      <c r="A172" s="12">
        <v>161</v>
      </c>
      <c r="B172" s="228">
        <f>IF(I172&gt;($B$4*$B$6),"0",PMT(H172/$B$6,COUNT(I172:$I$1000),-E171))</f>
        <v>15429.188953882564</v>
      </c>
      <c r="C172" s="228">
        <f t="shared" si="30"/>
        <v>13320.228961388384</v>
      </c>
      <c r="D172" s="228">
        <f t="shared" si="24"/>
        <v>2108.9599924941795</v>
      </c>
      <c r="E172" s="225">
        <f t="shared" si="22"/>
        <v>1329913.9361463443</v>
      </c>
      <c r="F172" s="228">
        <f t="shared" si="25"/>
        <v>2314013.3577214382</v>
      </c>
      <c r="G172" s="228">
        <f t="shared" si="26"/>
        <v>2484099.4215750908</v>
      </c>
      <c r="H172" s="230">
        <f t="shared" si="31"/>
        <v>0.12</v>
      </c>
      <c r="I172" s="226">
        <f t="shared" si="23"/>
        <v>161</v>
      </c>
      <c r="J172" s="227">
        <f t="shared" si="32"/>
        <v>49522</v>
      </c>
      <c r="K172" s="231">
        <f t="shared" si="27"/>
        <v>15429.188953882564</v>
      </c>
      <c r="Q172" s="11">
        <f>IF(J172&lt;'5-Year Monthly P&amp;L'!P$2,1,IF(AND('Financing - Injection 1'!J172&gt;='5-Year Monthly P&amp;L'!P$2,'Financing - Injection 1'!J172&lt;'5-Year Monthly P&amp;L'!AB$2),2,IF(AND('Financing - Injection 1'!J172&gt;='5-Year Monthly P&amp;L'!AB$2,'Financing - Injection 1'!J172&lt;'5-Year Monthly P&amp;L'!AN$2),3,IF(AND('Financing - Injection 1'!J172&gt;='5-Year Monthly P&amp;L'!AN$2,'Financing - Injection 1'!J172&lt;'5-Year Monthly P&amp;L'!AZ$2),4,IF('Financing - Injection 1'!J172&gt;='5-Year Monthly P&amp;L'!AZ$2,5)))))</f>
        <v>5</v>
      </c>
      <c r="R172" s="215">
        <f t="shared" si="28"/>
        <v>2108.9599924941795</v>
      </c>
      <c r="S172" s="215">
        <f t="shared" si="29"/>
        <v>15429.188953882564</v>
      </c>
    </row>
    <row r="173" spans="1:19" x14ac:dyDescent="0.2">
      <c r="A173" s="12">
        <v>162</v>
      </c>
      <c r="B173" s="228">
        <f>IF(I173&gt;($B$4*$B$6),"0",PMT(H173/$B$6,COUNT(I173:$I$1000),-E172))</f>
        <v>15429.188953882564</v>
      </c>
      <c r="C173" s="228">
        <f t="shared" si="30"/>
        <v>13299.139361463443</v>
      </c>
      <c r="D173" s="228">
        <f t="shared" si="24"/>
        <v>2130.04959241912</v>
      </c>
      <c r="E173" s="225">
        <f t="shared" si="22"/>
        <v>1327783.8865539252</v>
      </c>
      <c r="F173" s="228">
        <f t="shared" si="25"/>
        <v>2327312.4970829017</v>
      </c>
      <c r="G173" s="228">
        <f t="shared" si="26"/>
        <v>2499528.6105289734</v>
      </c>
      <c r="H173" s="230">
        <f t="shared" si="31"/>
        <v>0.12</v>
      </c>
      <c r="I173" s="226">
        <f t="shared" si="23"/>
        <v>162</v>
      </c>
      <c r="J173" s="227">
        <f t="shared" si="32"/>
        <v>49553</v>
      </c>
      <c r="K173" s="231">
        <f t="shared" si="27"/>
        <v>15429.188953882564</v>
      </c>
      <c r="Q173" s="11">
        <f>IF(J173&lt;'5-Year Monthly P&amp;L'!P$2,1,IF(AND('Financing - Injection 1'!J173&gt;='5-Year Monthly P&amp;L'!P$2,'Financing - Injection 1'!J173&lt;'5-Year Monthly P&amp;L'!AB$2),2,IF(AND('Financing - Injection 1'!J173&gt;='5-Year Monthly P&amp;L'!AB$2,'Financing - Injection 1'!J173&lt;'5-Year Monthly P&amp;L'!AN$2),3,IF(AND('Financing - Injection 1'!J173&gt;='5-Year Monthly P&amp;L'!AN$2,'Financing - Injection 1'!J173&lt;'5-Year Monthly P&amp;L'!AZ$2),4,IF('Financing - Injection 1'!J173&gt;='5-Year Monthly P&amp;L'!AZ$2,5)))))</f>
        <v>5</v>
      </c>
      <c r="R173" s="215">
        <f t="shared" si="28"/>
        <v>2130.04959241912</v>
      </c>
      <c r="S173" s="215">
        <f t="shared" si="29"/>
        <v>15429.188953882564</v>
      </c>
    </row>
    <row r="174" spans="1:19" x14ac:dyDescent="0.2">
      <c r="A174" s="12">
        <v>163</v>
      </c>
      <c r="B174" s="228">
        <f>IF(I174&gt;($B$4*$B$6),"0",PMT(H174/$B$6,COUNT(I174:$I$1000),-E173))</f>
        <v>15429.188953882565</v>
      </c>
      <c r="C174" s="228">
        <f t="shared" si="30"/>
        <v>13277.83886553925</v>
      </c>
      <c r="D174" s="228">
        <f t="shared" si="24"/>
        <v>2151.3500883433153</v>
      </c>
      <c r="E174" s="225">
        <f t="shared" si="22"/>
        <v>1325632.536465582</v>
      </c>
      <c r="F174" s="228">
        <f t="shared" si="25"/>
        <v>2340590.3359484407</v>
      </c>
      <c r="G174" s="228">
        <f t="shared" si="26"/>
        <v>2514957.7994828559</v>
      </c>
      <c r="H174" s="230">
        <f t="shared" si="31"/>
        <v>0.12</v>
      </c>
      <c r="I174" s="226">
        <f t="shared" si="23"/>
        <v>163</v>
      </c>
      <c r="J174" s="227">
        <f t="shared" si="32"/>
        <v>49583</v>
      </c>
      <c r="K174" s="231">
        <f t="shared" si="27"/>
        <v>15429.188953882565</v>
      </c>
      <c r="Q174" s="11">
        <f>IF(J174&lt;'5-Year Monthly P&amp;L'!P$2,1,IF(AND('Financing - Injection 1'!J174&gt;='5-Year Monthly P&amp;L'!P$2,'Financing - Injection 1'!J174&lt;'5-Year Monthly P&amp;L'!AB$2),2,IF(AND('Financing - Injection 1'!J174&gt;='5-Year Monthly P&amp;L'!AB$2,'Financing - Injection 1'!J174&lt;'5-Year Monthly P&amp;L'!AN$2),3,IF(AND('Financing - Injection 1'!J174&gt;='5-Year Monthly P&amp;L'!AN$2,'Financing - Injection 1'!J174&lt;'5-Year Monthly P&amp;L'!AZ$2),4,IF('Financing - Injection 1'!J174&gt;='5-Year Monthly P&amp;L'!AZ$2,5)))))</f>
        <v>5</v>
      </c>
      <c r="R174" s="215">
        <f t="shared" si="28"/>
        <v>2151.3500883433153</v>
      </c>
      <c r="S174" s="215">
        <f t="shared" si="29"/>
        <v>15429.188953882565</v>
      </c>
    </row>
    <row r="175" spans="1:19" x14ac:dyDescent="0.2">
      <c r="A175" s="12">
        <v>164</v>
      </c>
      <c r="B175" s="228">
        <f>IF(I175&gt;($B$4*$B$6),"0",PMT(H175/$B$6,COUNT(I175:$I$1000),-E174))</f>
        <v>15429.188953882565</v>
      </c>
      <c r="C175" s="228">
        <f t="shared" si="30"/>
        <v>13256.325364655821</v>
      </c>
      <c r="D175" s="228">
        <f t="shared" si="24"/>
        <v>2172.8635892267448</v>
      </c>
      <c r="E175" s="225">
        <f t="shared" si="22"/>
        <v>1323459.6728763552</v>
      </c>
      <c r="F175" s="228">
        <f t="shared" si="25"/>
        <v>2353846.6613130965</v>
      </c>
      <c r="G175" s="228">
        <f t="shared" si="26"/>
        <v>2530386.9884367385</v>
      </c>
      <c r="H175" s="230">
        <f t="shared" si="31"/>
        <v>0.12</v>
      </c>
      <c r="I175" s="226">
        <f t="shared" si="23"/>
        <v>164</v>
      </c>
      <c r="J175" s="227">
        <f t="shared" si="32"/>
        <v>49614</v>
      </c>
      <c r="K175" s="231">
        <f t="shared" si="27"/>
        <v>15429.188953882565</v>
      </c>
      <c r="Q175" s="11">
        <f>IF(J175&lt;'5-Year Monthly P&amp;L'!P$2,1,IF(AND('Financing - Injection 1'!J175&gt;='5-Year Monthly P&amp;L'!P$2,'Financing - Injection 1'!J175&lt;'5-Year Monthly P&amp;L'!AB$2),2,IF(AND('Financing - Injection 1'!J175&gt;='5-Year Monthly P&amp;L'!AB$2,'Financing - Injection 1'!J175&lt;'5-Year Monthly P&amp;L'!AN$2),3,IF(AND('Financing - Injection 1'!J175&gt;='5-Year Monthly P&amp;L'!AN$2,'Financing - Injection 1'!J175&lt;'5-Year Monthly P&amp;L'!AZ$2),4,IF('Financing - Injection 1'!J175&gt;='5-Year Monthly P&amp;L'!AZ$2,5)))))</f>
        <v>5</v>
      </c>
      <c r="R175" s="215">
        <f t="shared" si="28"/>
        <v>2172.8635892267448</v>
      </c>
      <c r="S175" s="215">
        <f t="shared" si="29"/>
        <v>15429.188953882565</v>
      </c>
    </row>
    <row r="176" spans="1:19" x14ac:dyDescent="0.2">
      <c r="A176" s="12">
        <v>165</v>
      </c>
      <c r="B176" s="228">
        <f>IF(I176&gt;($B$4*$B$6),"0",PMT(H176/$B$6,COUNT(I176:$I$1000),-E175))</f>
        <v>15429.188953882565</v>
      </c>
      <c r="C176" s="228">
        <f t="shared" si="30"/>
        <v>13234.596728763552</v>
      </c>
      <c r="D176" s="228">
        <f t="shared" si="24"/>
        <v>2194.5922251190132</v>
      </c>
      <c r="E176" s="225">
        <f t="shared" si="22"/>
        <v>1321265.0806512362</v>
      </c>
      <c r="F176" s="228">
        <f t="shared" si="25"/>
        <v>2367081.2580418601</v>
      </c>
      <c r="G176" s="228">
        <f t="shared" si="26"/>
        <v>2545816.177390621</v>
      </c>
      <c r="H176" s="230">
        <f t="shared" si="31"/>
        <v>0.12</v>
      </c>
      <c r="I176" s="226">
        <f t="shared" si="23"/>
        <v>165</v>
      </c>
      <c r="J176" s="227">
        <f t="shared" si="32"/>
        <v>49644</v>
      </c>
      <c r="K176" s="231">
        <f t="shared" si="27"/>
        <v>15429.188953882565</v>
      </c>
      <c r="Q176" s="11">
        <f>IF(J176&lt;'5-Year Monthly P&amp;L'!P$2,1,IF(AND('Financing - Injection 1'!J176&gt;='5-Year Monthly P&amp;L'!P$2,'Financing - Injection 1'!J176&lt;'5-Year Monthly P&amp;L'!AB$2),2,IF(AND('Financing - Injection 1'!J176&gt;='5-Year Monthly P&amp;L'!AB$2,'Financing - Injection 1'!J176&lt;'5-Year Monthly P&amp;L'!AN$2),3,IF(AND('Financing - Injection 1'!J176&gt;='5-Year Monthly P&amp;L'!AN$2,'Financing - Injection 1'!J176&lt;'5-Year Monthly P&amp;L'!AZ$2),4,IF('Financing - Injection 1'!J176&gt;='5-Year Monthly P&amp;L'!AZ$2,5)))))</f>
        <v>5</v>
      </c>
      <c r="R176" s="215">
        <f t="shared" si="28"/>
        <v>2194.5922251190132</v>
      </c>
      <c r="S176" s="215">
        <f t="shared" si="29"/>
        <v>15429.188953882565</v>
      </c>
    </row>
    <row r="177" spans="1:19" x14ac:dyDescent="0.2">
      <c r="A177" s="12">
        <v>166</v>
      </c>
      <c r="B177" s="228">
        <f>IF(I177&gt;($B$4*$B$6),"0",PMT(H177/$B$6,COUNT(I177:$I$1000),-E176))</f>
        <v>15429.188953882567</v>
      </c>
      <c r="C177" s="228">
        <f t="shared" si="30"/>
        <v>13212.650806512362</v>
      </c>
      <c r="D177" s="228">
        <f t="shared" si="24"/>
        <v>2216.5381473702055</v>
      </c>
      <c r="E177" s="225">
        <f t="shared" si="22"/>
        <v>1319048.5425038661</v>
      </c>
      <c r="F177" s="228">
        <f t="shared" si="25"/>
        <v>2380293.9088483723</v>
      </c>
      <c r="G177" s="228">
        <f t="shared" si="26"/>
        <v>2561245.3663445036</v>
      </c>
      <c r="H177" s="230">
        <f t="shared" si="31"/>
        <v>0.12</v>
      </c>
      <c r="I177" s="226">
        <f t="shared" si="23"/>
        <v>166</v>
      </c>
      <c r="J177" s="227">
        <f t="shared" si="32"/>
        <v>49675</v>
      </c>
      <c r="K177" s="231">
        <f t="shared" si="27"/>
        <v>15429.188953882567</v>
      </c>
      <c r="Q177" s="11">
        <f>IF(J177&lt;'5-Year Monthly P&amp;L'!P$2,1,IF(AND('Financing - Injection 1'!J177&gt;='5-Year Monthly P&amp;L'!P$2,'Financing - Injection 1'!J177&lt;'5-Year Monthly P&amp;L'!AB$2),2,IF(AND('Financing - Injection 1'!J177&gt;='5-Year Monthly P&amp;L'!AB$2,'Financing - Injection 1'!J177&lt;'5-Year Monthly P&amp;L'!AN$2),3,IF(AND('Financing - Injection 1'!J177&gt;='5-Year Monthly P&amp;L'!AN$2,'Financing - Injection 1'!J177&lt;'5-Year Monthly P&amp;L'!AZ$2),4,IF('Financing - Injection 1'!J177&gt;='5-Year Monthly P&amp;L'!AZ$2,5)))))</f>
        <v>5</v>
      </c>
      <c r="R177" s="215">
        <f t="shared" si="28"/>
        <v>2216.5381473702055</v>
      </c>
      <c r="S177" s="215">
        <f t="shared" si="29"/>
        <v>15429.188953882567</v>
      </c>
    </row>
    <row r="178" spans="1:19" x14ac:dyDescent="0.2">
      <c r="A178" s="12">
        <v>167</v>
      </c>
      <c r="B178" s="228">
        <f>IF(I178&gt;($B$4*$B$6),"0",PMT(H178/$B$6,COUNT(I178:$I$1000),-E177))</f>
        <v>15429.188953882565</v>
      </c>
      <c r="C178" s="228">
        <f t="shared" si="30"/>
        <v>13190.485425038662</v>
      </c>
      <c r="D178" s="228">
        <f t="shared" si="24"/>
        <v>2238.7035288439038</v>
      </c>
      <c r="E178" s="225">
        <f t="shared" si="22"/>
        <v>1316809.8389750223</v>
      </c>
      <c r="F178" s="228">
        <f t="shared" si="25"/>
        <v>2393484.394273411</v>
      </c>
      <c r="G178" s="228">
        <f t="shared" si="26"/>
        <v>2576674.5552983861</v>
      </c>
      <c r="H178" s="230">
        <f t="shared" si="31"/>
        <v>0.12</v>
      </c>
      <c r="I178" s="226">
        <f t="shared" si="23"/>
        <v>167</v>
      </c>
      <c r="J178" s="227">
        <f t="shared" si="32"/>
        <v>49706</v>
      </c>
      <c r="K178" s="231">
        <f t="shared" si="27"/>
        <v>15429.188953882565</v>
      </c>
      <c r="Q178" s="11">
        <f>IF(J178&lt;'5-Year Monthly P&amp;L'!P$2,1,IF(AND('Financing - Injection 1'!J178&gt;='5-Year Monthly P&amp;L'!P$2,'Financing - Injection 1'!J178&lt;'5-Year Monthly P&amp;L'!AB$2),2,IF(AND('Financing - Injection 1'!J178&gt;='5-Year Monthly P&amp;L'!AB$2,'Financing - Injection 1'!J178&lt;'5-Year Monthly P&amp;L'!AN$2),3,IF(AND('Financing - Injection 1'!J178&gt;='5-Year Monthly P&amp;L'!AN$2,'Financing - Injection 1'!J178&lt;'5-Year Monthly P&amp;L'!AZ$2),4,IF('Financing - Injection 1'!J178&gt;='5-Year Monthly P&amp;L'!AZ$2,5)))))</f>
        <v>5</v>
      </c>
      <c r="R178" s="215">
        <f t="shared" si="28"/>
        <v>2238.7035288439038</v>
      </c>
      <c r="S178" s="215">
        <f t="shared" si="29"/>
        <v>15429.188953882565</v>
      </c>
    </row>
    <row r="179" spans="1:19" x14ac:dyDescent="0.2">
      <c r="A179" s="12">
        <v>168</v>
      </c>
      <c r="B179" s="228">
        <f>IF(I179&gt;($B$4*$B$6),"0",PMT(H179/$B$6,COUNT(I179:$I$1000),-E178))</f>
        <v>15429.188953882567</v>
      </c>
      <c r="C179" s="228">
        <f t="shared" si="30"/>
        <v>13168.098389750223</v>
      </c>
      <c r="D179" s="228">
        <f t="shared" si="24"/>
        <v>2261.0905641323443</v>
      </c>
      <c r="E179" s="225">
        <f t="shared" si="22"/>
        <v>1314548.7484108899</v>
      </c>
      <c r="F179" s="228">
        <f t="shared" si="25"/>
        <v>2406652.4926631614</v>
      </c>
      <c r="G179" s="228">
        <f t="shared" si="26"/>
        <v>2592103.7442522687</v>
      </c>
      <c r="H179" s="230">
        <f t="shared" si="31"/>
        <v>0.12</v>
      </c>
      <c r="I179" s="226">
        <f t="shared" si="23"/>
        <v>168</v>
      </c>
      <c r="J179" s="227">
        <f t="shared" si="32"/>
        <v>49735</v>
      </c>
      <c r="K179" s="231">
        <f t="shared" si="27"/>
        <v>15429.188953882567</v>
      </c>
      <c r="Q179" s="11">
        <f>IF(J179&lt;'5-Year Monthly P&amp;L'!P$2,1,IF(AND('Financing - Injection 1'!J179&gt;='5-Year Monthly P&amp;L'!P$2,'Financing - Injection 1'!J179&lt;'5-Year Monthly P&amp;L'!AB$2),2,IF(AND('Financing - Injection 1'!J179&gt;='5-Year Monthly P&amp;L'!AB$2,'Financing - Injection 1'!J179&lt;'5-Year Monthly P&amp;L'!AN$2),3,IF(AND('Financing - Injection 1'!J179&gt;='5-Year Monthly P&amp;L'!AN$2,'Financing - Injection 1'!J179&lt;'5-Year Monthly P&amp;L'!AZ$2),4,IF('Financing - Injection 1'!J179&gt;='5-Year Monthly P&amp;L'!AZ$2,5)))))</f>
        <v>5</v>
      </c>
      <c r="R179" s="215">
        <f t="shared" si="28"/>
        <v>2261.0905641323443</v>
      </c>
      <c r="S179" s="215">
        <f t="shared" si="29"/>
        <v>15429.188953882567</v>
      </c>
    </row>
    <row r="180" spans="1:19" x14ac:dyDescent="0.2">
      <c r="A180" s="12">
        <v>169</v>
      </c>
      <c r="B180" s="228">
        <f>IF(I180&gt;($B$4*$B$6),"0",PMT(H180/$B$6,COUNT(I180:$I$1000),-E179))</f>
        <v>15429.188953882567</v>
      </c>
      <c r="C180" s="228">
        <f t="shared" si="30"/>
        <v>13145.487484108899</v>
      </c>
      <c r="D180" s="228">
        <f t="shared" si="24"/>
        <v>2283.7014697736686</v>
      </c>
      <c r="E180" s="225">
        <f t="shared" si="22"/>
        <v>1312265.0469411162</v>
      </c>
      <c r="F180" s="228">
        <f t="shared" si="25"/>
        <v>2419797.9801472705</v>
      </c>
      <c r="G180" s="228">
        <f t="shared" si="26"/>
        <v>2607532.9332061512</v>
      </c>
      <c r="H180" s="230">
        <f t="shared" si="31"/>
        <v>0.12</v>
      </c>
      <c r="I180" s="226">
        <f t="shared" si="23"/>
        <v>169</v>
      </c>
      <c r="J180" s="227">
        <f t="shared" si="32"/>
        <v>49766</v>
      </c>
      <c r="K180" s="231">
        <f t="shared" si="27"/>
        <v>15429.188953882567</v>
      </c>
      <c r="Q180" s="11">
        <f>IF(J180&lt;'5-Year Monthly P&amp;L'!P$2,1,IF(AND('Financing - Injection 1'!J180&gt;='5-Year Monthly P&amp;L'!P$2,'Financing - Injection 1'!J180&lt;'5-Year Monthly P&amp;L'!AB$2),2,IF(AND('Financing - Injection 1'!J180&gt;='5-Year Monthly P&amp;L'!AB$2,'Financing - Injection 1'!J180&lt;'5-Year Monthly P&amp;L'!AN$2),3,IF(AND('Financing - Injection 1'!J180&gt;='5-Year Monthly P&amp;L'!AN$2,'Financing - Injection 1'!J180&lt;'5-Year Monthly P&amp;L'!AZ$2),4,IF('Financing - Injection 1'!J180&gt;='5-Year Monthly P&amp;L'!AZ$2,5)))))</f>
        <v>5</v>
      </c>
      <c r="R180" s="215">
        <f t="shared" si="28"/>
        <v>2283.7014697736686</v>
      </c>
      <c r="S180" s="215">
        <f t="shared" si="29"/>
        <v>15429.188953882567</v>
      </c>
    </row>
    <row r="181" spans="1:19" x14ac:dyDescent="0.2">
      <c r="A181" s="12">
        <v>170</v>
      </c>
      <c r="B181" s="228">
        <f>IF(I181&gt;($B$4*$B$6),"0",PMT(H181/$B$6,COUNT(I181:$I$1000),-E180))</f>
        <v>15429.188953882567</v>
      </c>
      <c r="C181" s="228">
        <f t="shared" si="30"/>
        <v>13122.650469411163</v>
      </c>
      <c r="D181" s="228">
        <f t="shared" si="24"/>
        <v>2306.5384844714044</v>
      </c>
      <c r="E181" s="225">
        <f t="shared" si="22"/>
        <v>1309958.5084566448</v>
      </c>
      <c r="F181" s="228">
        <f t="shared" si="25"/>
        <v>2432920.6306166817</v>
      </c>
      <c r="G181" s="228">
        <f t="shared" si="26"/>
        <v>2622962.1221600338</v>
      </c>
      <c r="H181" s="230">
        <f t="shared" si="31"/>
        <v>0.12</v>
      </c>
      <c r="I181" s="226">
        <f t="shared" si="23"/>
        <v>170</v>
      </c>
      <c r="J181" s="227">
        <f t="shared" si="32"/>
        <v>49796</v>
      </c>
      <c r="K181" s="231">
        <f t="shared" si="27"/>
        <v>15429.188953882567</v>
      </c>
      <c r="Q181" s="11">
        <f>IF(J181&lt;'5-Year Monthly P&amp;L'!P$2,1,IF(AND('Financing - Injection 1'!J181&gt;='5-Year Monthly P&amp;L'!P$2,'Financing - Injection 1'!J181&lt;'5-Year Monthly P&amp;L'!AB$2),2,IF(AND('Financing - Injection 1'!J181&gt;='5-Year Monthly P&amp;L'!AB$2,'Financing - Injection 1'!J181&lt;'5-Year Monthly P&amp;L'!AN$2),3,IF(AND('Financing - Injection 1'!J181&gt;='5-Year Monthly P&amp;L'!AN$2,'Financing - Injection 1'!J181&lt;'5-Year Monthly P&amp;L'!AZ$2),4,IF('Financing - Injection 1'!J181&gt;='5-Year Monthly P&amp;L'!AZ$2,5)))))</f>
        <v>5</v>
      </c>
      <c r="R181" s="215">
        <f t="shared" si="28"/>
        <v>2306.5384844714044</v>
      </c>
      <c r="S181" s="215">
        <f t="shared" si="29"/>
        <v>15429.188953882567</v>
      </c>
    </row>
    <row r="182" spans="1:19" x14ac:dyDescent="0.2">
      <c r="A182" s="12">
        <v>171</v>
      </c>
      <c r="B182" s="228">
        <f>IF(I182&gt;($B$4*$B$6),"0",PMT(H182/$B$6,COUNT(I182:$I$1000),-E181))</f>
        <v>15429.188953882567</v>
      </c>
      <c r="C182" s="228">
        <f t="shared" si="30"/>
        <v>13099.585084566448</v>
      </c>
      <c r="D182" s="228">
        <f t="shared" si="24"/>
        <v>2329.603869316119</v>
      </c>
      <c r="E182" s="225">
        <f t="shared" si="22"/>
        <v>1307628.9045873287</v>
      </c>
      <c r="F182" s="228">
        <f t="shared" si="25"/>
        <v>2446020.215701248</v>
      </c>
      <c r="G182" s="228">
        <f t="shared" si="26"/>
        <v>2638391.3111139163</v>
      </c>
      <c r="H182" s="230">
        <f t="shared" si="31"/>
        <v>0.12</v>
      </c>
      <c r="I182" s="226">
        <f t="shared" si="23"/>
        <v>171</v>
      </c>
      <c r="J182" s="227">
        <f t="shared" si="32"/>
        <v>49827</v>
      </c>
      <c r="K182" s="231">
        <f t="shared" si="27"/>
        <v>15429.188953882567</v>
      </c>
      <c r="Q182" s="11">
        <f>IF(J182&lt;'5-Year Monthly P&amp;L'!P$2,1,IF(AND('Financing - Injection 1'!J182&gt;='5-Year Monthly P&amp;L'!P$2,'Financing - Injection 1'!J182&lt;'5-Year Monthly P&amp;L'!AB$2),2,IF(AND('Financing - Injection 1'!J182&gt;='5-Year Monthly P&amp;L'!AB$2,'Financing - Injection 1'!J182&lt;'5-Year Monthly P&amp;L'!AN$2),3,IF(AND('Financing - Injection 1'!J182&gt;='5-Year Monthly P&amp;L'!AN$2,'Financing - Injection 1'!J182&lt;'5-Year Monthly P&amp;L'!AZ$2),4,IF('Financing - Injection 1'!J182&gt;='5-Year Monthly P&amp;L'!AZ$2,5)))))</f>
        <v>5</v>
      </c>
      <c r="R182" s="215">
        <f t="shared" si="28"/>
        <v>2329.603869316119</v>
      </c>
      <c r="S182" s="215">
        <f t="shared" si="29"/>
        <v>15429.188953882567</v>
      </c>
    </row>
    <row r="183" spans="1:19" x14ac:dyDescent="0.2">
      <c r="A183" s="12">
        <v>172</v>
      </c>
      <c r="B183" s="228">
        <f>IF(I183&gt;($B$4*$B$6),"0",PMT(H183/$B$6,COUNT(I183:$I$1000),-E182))</f>
        <v>15429.188953882567</v>
      </c>
      <c r="C183" s="228">
        <f t="shared" si="30"/>
        <v>13076.289045873287</v>
      </c>
      <c r="D183" s="228">
        <f t="shared" si="24"/>
        <v>2352.8999080092799</v>
      </c>
      <c r="E183" s="225">
        <f t="shared" si="22"/>
        <v>1305276.0046793194</v>
      </c>
      <c r="F183" s="228">
        <f t="shared" si="25"/>
        <v>2459096.5047471211</v>
      </c>
      <c r="G183" s="228">
        <f t="shared" si="26"/>
        <v>2653820.5000677989</v>
      </c>
      <c r="H183" s="230">
        <f t="shared" si="31"/>
        <v>0.12</v>
      </c>
      <c r="I183" s="226">
        <f t="shared" si="23"/>
        <v>172</v>
      </c>
      <c r="J183" s="227">
        <f t="shared" si="32"/>
        <v>49857</v>
      </c>
      <c r="K183" s="231">
        <f t="shared" si="27"/>
        <v>15429.188953882567</v>
      </c>
      <c r="Q183" s="11">
        <f>IF(J183&lt;'5-Year Monthly P&amp;L'!P$2,1,IF(AND('Financing - Injection 1'!J183&gt;='5-Year Monthly P&amp;L'!P$2,'Financing - Injection 1'!J183&lt;'5-Year Monthly P&amp;L'!AB$2),2,IF(AND('Financing - Injection 1'!J183&gt;='5-Year Monthly P&amp;L'!AB$2,'Financing - Injection 1'!J183&lt;'5-Year Monthly P&amp;L'!AN$2),3,IF(AND('Financing - Injection 1'!J183&gt;='5-Year Monthly P&amp;L'!AN$2,'Financing - Injection 1'!J183&lt;'5-Year Monthly P&amp;L'!AZ$2),4,IF('Financing - Injection 1'!J183&gt;='5-Year Monthly P&amp;L'!AZ$2,5)))))</f>
        <v>5</v>
      </c>
      <c r="R183" s="215">
        <f t="shared" si="28"/>
        <v>2352.8999080092799</v>
      </c>
      <c r="S183" s="215">
        <f t="shared" si="29"/>
        <v>15429.188953882567</v>
      </c>
    </row>
    <row r="184" spans="1:19" x14ac:dyDescent="0.2">
      <c r="A184" s="12">
        <v>173</v>
      </c>
      <c r="B184" s="228">
        <f>IF(I184&gt;($B$4*$B$6),"0",PMT(H184/$B$6,COUNT(I184:$I$1000),-E183))</f>
        <v>15429.188953882567</v>
      </c>
      <c r="C184" s="228">
        <f t="shared" si="30"/>
        <v>13052.760046793193</v>
      </c>
      <c r="D184" s="228">
        <f t="shared" si="24"/>
        <v>2376.4289070893738</v>
      </c>
      <c r="E184" s="225">
        <f t="shared" si="22"/>
        <v>1302899.57577223</v>
      </c>
      <c r="F184" s="228">
        <f t="shared" si="25"/>
        <v>2472149.2647939143</v>
      </c>
      <c r="G184" s="228">
        <f t="shared" si="26"/>
        <v>2669249.6890216814</v>
      </c>
      <c r="H184" s="230">
        <f t="shared" si="31"/>
        <v>0.12</v>
      </c>
      <c r="I184" s="226">
        <f t="shared" si="23"/>
        <v>173</v>
      </c>
      <c r="J184" s="227">
        <f t="shared" si="32"/>
        <v>49888</v>
      </c>
      <c r="K184" s="231">
        <f t="shared" si="27"/>
        <v>15429.188953882567</v>
      </c>
      <c r="Q184" s="11">
        <f>IF(J184&lt;'5-Year Monthly P&amp;L'!P$2,1,IF(AND('Financing - Injection 1'!J184&gt;='5-Year Monthly P&amp;L'!P$2,'Financing - Injection 1'!J184&lt;'5-Year Monthly P&amp;L'!AB$2),2,IF(AND('Financing - Injection 1'!J184&gt;='5-Year Monthly P&amp;L'!AB$2,'Financing - Injection 1'!J184&lt;'5-Year Monthly P&amp;L'!AN$2),3,IF(AND('Financing - Injection 1'!J184&gt;='5-Year Monthly P&amp;L'!AN$2,'Financing - Injection 1'!J184&lt;'5-Year Monthly P&amp;L'!AZ$2),4,IF('Financing - Injection 1'!J184&gt;='5-Year Monthly P&amp;L'!AZ$2,5)))))</f>
        <v>5</v>
      </c>
      <c r="R184" s="215">
        <f t="shared" si="28"/>
        <v>2376.4289070893738</v>
      </c>
      <c r="S184" s="215">
        <f t="shared" si="29"/>
        <v>15429.188953882567</v>
      </c>
    </row>
    <row r="185" spans="1:19" x14ac:dyDescent="0.2">
      <c r="A185" s="12">
        <v>174</v>
      </c>
      <c r="B185" s="228">
        <f>IF(I185&gt;($B$4*$B$6),"0",PMT(H185/$B$6,COUNT(I185:$I$1000),-E184))</f>
        <v>15429.188953882567</v>
      </c>
      <c r="C185" s="228">
        <f t="shared" si="30"/>
        <v>13028.995757722301</v>
      </c>
      <c r="D185" s="228">
        <f t="shared" si="24"/>
        <v>2400.1931961602659</v>
      </c>
      <c r="E185" s="225">
        <f t="shared" si="22"/>
        <v>1300499.3825760698</v>
      </c>
      <c r="F185" s="228">
        <f t="shared" si="25"/>
        <v>2485178.2605516366</v>
      </c>
      <c r="G185" s="228">
        <f t="shared" si="26"/>
        <v>2684678.877975564</v>
      </c>
      <c r="H185" s="230">
        <f t="shared" si="31"/>
        <v>0.12</v>
      </c>
      <c r="I185" s="226">
        <f t="shared" si="23"/>
        <v>174</v>
      </c>
      <c r="J185" s="227">
        <f t="shared" si="32"/>
        <v>49919</v>
      </c>
      <c r="K185" s="231">
        <f t="shared" si="27"/>
        <v>15429.188953882567</v>
      </c>
      <c r="Q185" s="11">
        <f>IF(J185&lt;'5-Year Monthly P&amp;L'!P$2,1,IF(AND('Financing - Injection 1'!J185&gt;='5-Year Monthly P&amp;L'!P$2,'Financing - Injection 1'!J185&lt;'5-Year Monthly P&amp;L'!AB$2),2,IF(AND('Financing - Injection 1'!J185&gt;='5-Year Monthly P&amp;L'!AB$2,'Financing - Injection 1'!J185&lt;'5-Year Monthly P&amp;L'!AN$2),3,IF(AND('Financing - Injection 1'!J185&gt;='5-Year Monthly P&amp;L'!AN$2,'Financing - Injection 1'!J185&lt;'5-Year Monthly P&amp;L'!AZ$2),4,IF('Financing - Injection 1'!J185&gt;='5-Year Monthly P&amp;L'!AZ$2,5)))))</f>
        <v>5</v>
      </c>
      <c r="R185" s="215">
        <f t="shared" si="28"/>
        <v>2400.1931961602659</v>
      </c>
      <c r="S185" s="215">
        <f t="shared" si="29"/>
        <v>15429.188953882567</v>
      </c>
    </row>
    <row r="186" spans="1:19" x14ac:dyDescent="0.2">
      <c r="A186" s="12">
        <v>175</v>
      </c>
      <c r="B186" s="228">
        <f>IF(I186&gt;($B$4*$B$6),"0",PMT(H186/$B$6,COUNT(I186:$I$1000),-E185))</f>
        <v>15429.188953882567</v>
      </c>
      <c r="C186" s="228">
        <f t="shared" si="30"/>
        <v>13004.993825760697</v>
      </c>
      <c r="D186" s="228">
        <f t="shared" si="24"/>
        <v>2424.1951281218699</v>
      </c>
      <c r="E186" s="225">
        <f t="shared" si="22"/>
        <v>1298075.1874479479</v>
      </c>
      <c r="F186" s="228">
        <f t="shared" si="25"/>
        <v>2498183.2543773972</v>
      </c>
      <c r="G186" s="228">
        <f t="shared" si="26"/>
        <v>2700108.0669294465</v>
      </c>
      <c r="H186" s="230">
        <f t="shared" si="31"/>
        <v>0.12</v>
      </c>
      <c r="I186" s="226">
        <f t="shared" si="23"/>
        <v>175</v>
      </c>
      <c r="J186" s="227">
        <f t="shared" si="32"/>
        <v>49949</v>
      </c>
      <c r="K186" s="231">
        <f t="shared" si="27"/>
        <v>15429.188953882567</v>
      </c>
      <c r="Q186" s="11">
        <f>IF(J186&lt;'5-Year Monthly P&amp;L'!P$2,1,IF(AND('Financing - Injection 1'!J186&gt;='5-Year Monthly P&amp;L'!P$2,'Financing - Injection 1'!J186&lt;'5-Year Monthly P&amp;L'!AB$2),2,IF(AND('Financing - Injection 1'!J186&gt;='5-Year Monthly P&amp;L'!AB$2,'Financing - Injection 1'!J186&lt;'5-Year Monthly P&amp;L'!AN$2),3,IF(AND('Financing - Injection 1'!J186&gt;='5-Year Monthly P&amp;L'!AN$2,'Financing - Injection 1'!J186&lt;'5-Year Monthly P&amp;L'!AZ$2),4,IF('Financing - Injection 1'!J186&gt;='5-Year Monthly P&amp;L'!AZ$2,5)))))</f>
        <v>5</v>
      </c>
      <c r="R186" s="215">
        <f t="shared" si="28"/>
        <v>2424.1951281218699</v>
      </c>
      <c r="S186" s="215">
        <f t="shared" si="29"/>
        <v>15429.188953882567</v>
      </c>
    </row>
    <row r="187" spans="1:19" x14ac:dyDescent="0.2">
      <c r="A187" s="12">
        <v>176</v>
      </c>
      <c r="B187" s="228">
        <f>IF(I187&gt;($B$4*$B$6),"0",PMT(H187/$B$6,COUNT(I187:$I$1000),-E186))</f>
        <v>15429.188953882567</v>
      </c>
      <c r="C187" s="228">
        <f t="shared" si="30"/>
        <v>12980.75187447948</v>
      </c>
      <c r="D187" s="228">
        <f t="shared" si="24"/>
        <v>2448.4370794030874</v>
      </c>
      <c r="E187" s="225">
        <f t="shared" si="22"/>
        <v>1295626.7503685448</v>
      </c>
      <c r="F187" s="228">
        <f t="shared" si="25"/>
        <v>2511164.0062518767</v>
      </c>
      <c r="G187" s="228">
        <f t="shared" si="26"/>
        <v>2715537.2558833291</v>
      </c>
      <c r="H187" s="230">
        <f t="shared" si="31"/>
        <v>0.12</v>
      </c>
      <c r="I187" s="226">
        <f t="shared" si="23"/>
        <v>176</v>
      </c>
      <c r="J187" s="227">
        <f t="shared" si="32"/>
        <v>49980</v>
      </c>
      <c r="K187" s="231">
        <f t="shared" si="27"/>
        <v>15429.188953882567</v>
      </c>
      <c r="Q187" s="11">
        <f>IF(J187&lt;'5-Year Monthly P&amp;L'!P$2,1,IF(AND('Financing - Injection 1'!J187&gt;='5-Year Monthly P&amp;L'!P$2,'Financing - Injection 1'!J187&lt;'5-Year Monthly P&amp;L'!AB$2),2,IF(AND('Financing - Injection 1'!J187&gt;='5-Year Monthly P&amp;L'!AB$2,'Financing - Injection 1'!J187&lt;'5-Year Monthly P&amp;L'!AN$2),3,IF(AND('Financing - Injection 1'!J187&gt;='5-Year Monthly P&amp;L'!AN$2,'Financing - Injection 1'!J187&lt;'5-Year Monthly P&amp;L'!AZ$2),4,IF('Financing - Injection 1'!J187&gt;='5-Year Monthly P&amp;L'!AZ$2,5)))))</f>
        <v>5</v>
      </c>
      <c r="R187" s="215">
        <f t="shared" si="28"/>
        <v>2448.4370794030874</v>
      </c>
      <c r="S187" s="215">
        <f t="shared" si="29"/>
        <v>15429.188953882567</v>
      </c>
    </row>
    <row r="188" spans="1:19" x14ac:dyDescent="0.2">
      <c r="A188" s="12">
        <v>177</v>
      </c>
      <c r="B188" s="228">
        <f>IF(I188&gt;($B$4*$B$6),"0",PMT(H188/$B$6,COUNT(I188:$I$1000),-E187))</f>
        <v>15429.188953882567</v>
      </c>
      <c r="C188" s="228">
        <f t="shared" si="30"/>
        <v>12956.267503685449</v>
      </c>
      <c r="D188" s="228">
        <f t="shared" si="24"/>
        <v>2472.9214501971182</v>
      </c>
      <c r="E188" s="225">
        <f t="shared" si="22"/>
        <v>1293153.8289183476</v>
      </c>
      <c r="F188" s="228">
        <f t="shared" si="25"/>
        <v>2524120.273755562</v>
      </c>
      <c r="G188" s="228">
        <f t="shared" si="26"/>
        <v>2730966.4448372116</v>
      </c>
      <c r="H188" s="230">
        <f t="shared" si="31"/>
        <v>0.12</v>
      </c>
      <c r="I188" s="226">
        <f t="shared" si="23"/>
        <v>177</v>
      </c>
      <c r="J188" s="227">
        <f t="shared" si="32"/>
        <v>50010</v>
      </c>
      <c r="K188" s="231">
        <f t="shared" si="27"/>
        <v>15429.188953882567</v>
      </c>
      <c r="Q188" s="11">
        <f>IF(J188&lt;'5-Year Monthly P&amp;L'!P$2,1,IF(AND('Financing - Injection 1'!J188&gt;='5-Year Monthly P&amp;L'!P$2,'Financing - Injection 1'!J188&lt;'5-Year Monthly P&amp;L'!AB$2),2,IF(AND('Financing - Injection 1'!J188&gt;='5-Year Monthly P&amp;L'!AB$2,'Financing - Injection 1'!J188&lt;'5-Year Monthly P&amp;L'!AN$2),3,IF(AND('Financing - Injection 1'!J188&gt;='5-Year Monthly P&amp;L'!AN$2,'Financing - Injection 1'!J188&lt;'5-Year Monthly P&amp;L'!AZ$2),4,IF('Financing - Injection 1'!J188&gt;='5-Year Monthly P&amp;L'!AZ$2,5)))))</f>
        <v>5</v>
      </c>
      <c r="R188" s="215">
        <f t="shared" si="28"/>
        <v>2472.9214501971182</v>
      </c>
      <c r="S188" s="215">
        <f t="shared" si="29"/>
        <v>15429.188953882567</v>
      </c>
    </row>
    <row r="189" spans="1:19" x14ac:dyDescent="0.2">
      <c r="A189" s="12">
        <v>178</v>
      </c>
      <c r="B189" s="228">
        <f>IF(I189&gt;($B$4*$B$6),"0",PMT(H189/$B$6,COUNT(I189:$I$1000),-E188))</f>
        <v>15429.188953882567</v>
      </c>
      <c r="C189" s="228">
        <f t="shared" si="30"/>
        <v>12931.538289183476</v>
      </c>
      <c r="D189" s="228">
        <f t="shared" si="24"/>
        <v>2497.6506646990911</v>
      </c>
      <c r="E189" s="225">
        <f t="shared" si="22"/>
        <v>1290656.1782536486</v>
      </c>
      <c r="F189" s="228">
        <f t="shared" si="25"/>
        <v>2537051.8120447453</v>
      </c>
      <c r="G189" s="228">
        <f t="shared" si="26"/>
        <v>2746395.6337910942</v>
      </c>
      <c r="H189" s="230">
        <f t="shared" si="31"/>
        <v>0.12</v>
      </c>
      <c r="I189" s="226">
        <f t="shared" si="23"/>
        <v>178</v>
      </c>
      <c r="J189" s="227">
        <f t="shared" si="32"/>
        <v>50041</v>
      </c>
      <c r="K189" s="231">
        <f t="shared" si="27"/>
        <v>15429.188953882567</v>
      </c>
      <c r="Q189" s="11">
        <f>IF(J189&lt;'5-Year Monthly P&amp;L'!P$2,1,IF(AND('Financing - Injection 1'!J189&gt;='5-Year Monthly P&amp;L'!P$2,'Financing - Injection 1'!J189&lt;'5-Year Monthly P&amp;L'!AB$2),2,IF(AND('Financing - Injection 1'!J189&gt;='5-Year Monthly P&amp;L'!AB$2,'Financing - Injection 1'!J189&lt;'5-Year Monthly P&amp;L'!AN$2),3,IF(AND('Financing - Injection 1'!J189&gt;='5-Year Monthly P&amp;L'!AN$2,'Financing - Injection 1'!J189&lt;'5-Year Monthly P&amp;L'!AZ$2),4,IF('Financing - Injection 1'!J189&gt;='5-Year Monthly P&amp;L'!AZ$2,5)))))</f>
        <v>5</v>
      </c>
      <c r="R189" s="215">
        <f t="shared" si="28"/>
        <v>2497.6506646990911</v>
      </c>
      <c r="S189" s="215">
        <f t="shared" si="29"/>
        <v>15429.188953882567</v>
      </c>
    </row>
    <row r="190" spans="1:19" x14ac:dyDescent="0.2">
      <c r="A190" s="12">
        <v>179</v>
      </c>
      <c r="B190" s="228">
        <f>IF(I190&gt;($B$4*$B$6),"0",PMT(H190/$B$6,COUNT(I190:$I$1000),-E189))</f>
        <v>15429.188953882565</v>
      </c>
      <c r="C190" s="228">
        <f t="shared" si="30"/>
        <v>12906.561782536484</v>
      </c>
      <c r="D190" s="228">
        <f t="shared" si="24"/>
        <v>2522.627171346081</v>
      </c>
      <c r="E190" s="225">
        <f t="shared" si="22"/>
        <v>1288133.5510823026</v>
      </c>
      <c r="F190" s="228">
        <f t="shared" si="25"/>
        <v>2549958.3738272819</v>
      </c>
      <c r="G190" s="228">
        <f t="shared" si="26"/>
        <v>2761824.8227449767</v>
      </c>
      <c r="H190" s="230">
        <f t="shared" si="31"/>
        <v>0.12</v>
      </c>
      <c r="I190" s="226">
        <f t="shared" si="23"/>
        <v>179</v>
      </c>
      <c r="J190" s="227">
        <f t="shared" si="32"/>
        <v>50072</v>
      </c>
      <c r="K190" s="231">
        <f t="shared" si="27"/>
        <v>15429.188953882565</v>
      </c>
      <c r="Q190" s="11">
        <f>IF(J190&lt;'5-Year Monthly P&amp;L'!P$2,1,IF(AND('Financing - Injection 1'!J190&gt;='5-Year Monthly P&amp;L'!P$2,'Financing - Injection 1'!J190&lt;'5-Year Monthly P&amp;L'!AB$2),2,IF(AND('Financing - Injection 1'!J190&gt;='5-Year Monthly P&amp;L'!AB$2,'Financing - Injection 1'!J190&lt;'5-Year Monthly P&amp;L'!AN$2),3,IF(AND('Financing - Injection 1'!J190&gt;='5-Year Monthly P&amp;L'!AN$2,'Financing - Injection 1'!J190&lt;'5-Year Monthly P&amp;L'!AZ$2),4,IF('Financing - Injection 1'!J190&gt;='5-Year Monthly P&amp;L'!AZ$2,5)))))</f>
        <v>5</v>
      </c>
      <c r="R190" s="215">
        <f t="shared" si="28"/>
        <v>2522.627171346081</v>
      </c>
      <c r="S190" s="215">
        <f t="shared" si="29"/>
        <v>15429.188953882565</v>
      </c>
    </row>
    <row r="191" spans="1:19" x14ac:dyDescent="0.2">
      <c r="A191" s="12">
        <v>180</v>
      </c>
      <c r="B191" s="228">
        <f>IF(I191&gt;($B$4*$B$6),"0",PMT(H191/$B$6,COUNT(I191:$I$1000),-E190))</f>
        <v>15429.188953882567</v>
      </c>
      <c r="C191" s="228">
        <f t="shared" si="30"/>
        <v>12881.335510823024</v>
      </c>
      <c r="D191" s="228">
        <f t="shared" si="24"/>
        <v>2547.8534430595428</v>
      </c>
      <c r="E191" s="225">
        <f t="shared" si="22"/>
        <v>1285585.697639243</v>
      </c>
      <c r="F191" s="228">
        <f t="shared" si="25"/>
        <v>2562839.7093381048</v>
      </c>
      <c r="G191" s="228">
        <f t="shared" si="26"/>
        <v>2777254.0116988593</v>
      </c>
      <c r="H191" s="230">
        <f t="shared" si="31"/>
        <v>0.12</v>
      </c>
      <c r="I191" s="226">
        <f t="shared" si="23"/>
        <v>180</v>
      </c>
      <c r="J191" s="227">
        <f t="shared" si="32"/>
        <v>50100</v>
      </c>
      <c r="K191" s="231">
        <f t="shared" si="27"/>
        <v>15429.188953882567</v>
      </c>
      <c r="Q191" s="11">
        <f>IF(J191&lt;'5-Year Monthly P&amp;L'!P$2,1,IF(AND('Financing - Injection 1'!J191&gt;='5-Year Monthly P&amp;L'!P$2,'Financing - Injection 1'!J191&lt;'5-Year Monthly P&amp;L'!AB$2),2,IF(AND('Financing - Injection 1'!J191&gt;='5-Year Monthly P&amp;L'!AB$2,'Financing - Injection 1'!J191&lt;'5-Year Monthly P&amp;L'!AN$2),3,IF(AND('Financing - Injection 1'!J191&gt;='5-Year Monthly P&amp;L'!AN$2,'Financing - Injection 1'!J191&lt;'5-Year Monthly P&amp;L'!AZ$2),4,IF('Financing - Injection 1'!J191&gt;='5-Year Monthly P&amp;L'!AZ$2,5)))))</f>
        <v>5</v>
      </c>
      <c r="R191" s="215">
        <f t="shared" si="28"/>
        <v>2547.8534430595428</v>
      </c>
      <c r="S191" s="215">
        <f t="shared" si="29"/>
        <v>15429.188953882567</v>
      </c>
    </row>
    <row r="192" spans="1:19" x14ac:dyDescent="0.2">
      <c r="A192" s="12">
        <v>181</v>
      </c>
      <c r="B192" s="228">
        <f>IF(I192&gt;($B$4*$B$6),"0",PMT(H192/$B$6,COUNT(I192:$I$1000),-E191))</f>
        <v>15429.188953882567</v>
      </c>
      <c r="C192" s="228">
        <f t="shared" si="30"/>
        <v>12855.85697639243</v>
      </c>
      <c r="D192" s="228">
        <f t="shared" si="24"/>
        <v>2573.3319774901374</v>
      </c>
      <c r="E192" s="225">
        <f t="shared" si="22"/>
        <v>1283012.3656617529</v>
      </c>
      <c r="F192" s="228">
        <f t="shared" si="25"/>
        <v>2575695.566314497</v>
      </c>
      <c r="G192" s="228">
        <f t="shared" si="26"/>
        <v>2792683.2006527418</v>
      </c>
      <c r="H192" s="230">
        <f t="shared" si="31"/>
        <v>0.12</v>
      </c>
      <c r="I192" s="226">
        <f t="shared" si="23"/>
        <v>181</v>
      </c>
      <c r="J192" s="227">
        <f t="shared" si="32"/>
        <v>50131</v>
      </c>
      <c r="K192" s="231">
        <f t="shared" si="27"/>
        <v>15429.188953882567</v>
      </c>
      <c r="Q192" s="11">
        <f>IF(J192&lt;'5-Year Monthly P&amp;L'!P$2,1,IF(AND('Financing - Injection 1'!J192&gt;='5-Year Monthly P&amp;L'!P$2,'Financing - Injection 1'!J192&lt;'5-Year Monthly P&amp;L'!AB$2),2,IF(AND('Financing - Injection 1'!J192&gt;='5-Year Monthly P&amp;L'!AB$2,'Financing - Injection 1'!J192&lt;'5-Year Monthly P&amp;L'!AN$2),3,IF(AND('Financing - Injection 1'!J192&gt;='5-Year Monthly P&amp;L'!AN$2,'Financing - Injection 1'!J192&lt;'5-Year Monthly P&amp;L'!AZ$2),4,IF('Financing - Injection 1'!J192&gt;='5-Year Monthly P&amp;L'!AZ$2,5)))))</f>
        <v>5</v>
      </c>
      <c r="R192" s="215">
        <f t="shared" si="28"/>
        <v>2573.3319774901374</v>
      </c>
      <c r="S192" s="215">
        <f t="shared" si="29"/>
        <v>15429.188953882567</v>
      </c>
    </row>
    <row r="193" spans="1:19" x14ac:dyDescent="0.2">
      <c r="A193" s="12">
        <v>182</v>
      </c>
      <c r="B193" s="228">
        <f>IF(I193&gt;($B$4*$B$6),"0",PMT(H193/$B$6,COUNT(I193:$I$1000),-E192))</f>
        <v>15429.188953882567</v>
      </c>
      <c r="C193" s="228">
        <f t="shared" si="30"/>
        <v>12830.123656617528</v>
      </c>
      <c r="D193" s="228">
        <f t="shared" si="24"/>
        <v>2599.0652972650387</v>
      </c>
      <c r="E193" s="225">
        <f t="shared" si="22"/>
        <v>1280413.3003644878</v>
      </c>
      <c r="F193" s="228">
        <f t="shared" si="25"/>
        <v>2588525.6899711145</v>
      </c>
      <c r="G193" s="228">
        <f t="shared" si="26"/>
        <v>2808112.3896066244</v>
      </c>
      <c r="H193" s="230">
        <f t="shared" si="31"/>
        <v>0.12</v>
      </c>
      <c r="I193" s="226">
        <f t="shared" si="23"/>
        <v>182</v>
      </c>
      <c r="J193" s="227">
        <f t="shared" si="32"/>
        <v>50161</v>
      </c>
      <c r="K193" s="231">
        <f t="shared" si="27"/>
        <v>15429.188953882567</v>
      </c>
      <c r="Q193" s="11">
        <f>IF(J193&lt;'5-Year Monthly P&amp;L'!P$2,1,IF(AND('Financing - Injection 1'!J193&gt;='5-Year Monthly P&amp;L'!P$2,'Financing - Injection 1'!J193&lt;'5-Year Monthly P&amp;L'!AB$2),2,IF(AND('Financing - Injection 1'!J193&gt;='5-Year Monthly P&amp;L'!AB$2,'Financing - Injection 1'!J193&lt;'5-Year Monthly P&amp;L'!AN$2),3,IF(AND('Financing - Injection 1'!J193&gt;='5-Year Monthly P&amp;L'!AN$2,'Financing - Injection 1'!J193&lt;'5-Year Monthly P&amp;L'!AZ$2),4,IF('Financing - Injection 1'!J193&gt;='5-Year Monthly P&amp;L'!AZ$2,5)))))</f>
        <v>5</v>
      </c>
      <c r="R193" s="215">
        <f t="shared" si="28"/>
        <v>2599.0652972650387</v>
      </c>
      <c r="S193" s="215">
        <f t="shared" si="29"/>
        <v>15429.188953882567</v>
      </c>
    </row>
    <row r="194" spans="1:19" x14ac:dyDescent="0.2">
      <c r="A194" s="12">
        <v>183</v>
      </c>
      <c r="B194" s="228">
        <f>IF(I194&gt;($B$4*$B$6),"0",PMT(H194/$B$6,COUNT(I194:$I$1000),-E193))</f>
        <v>15429.188953882567</v>
      </c>
      <c r="C194" s="228">
        <f t="shared" si="30"/>
        <v>12804.133003644878</v>
      </c>
      <c r="D194" s="228">
        <f t="shared" si="24"/>
        <v>2625.0559502376891</v>
      </c>
      <c r="E194" s="225">
        <f t="shared" si="22"/>
        <v>1277788.2444142501</v>
      </c>
      <c r="F194" s="228">
        <f t="shared" si="25"/>
        <v>2601329.8229747592</v>
      </c>
      <c r="G194" s="228">
        <f t="shared" si="26"/>
        <v>2823541.5785605069</v>
      </c>
      <c r="H194" s="230">
        <f t="shared" si="31"/>
        <v>0.12</v>
      </c>
      <c r="I194" s="226">
        <f t="shared" si="23"/>
        <v>183</v>
      </c>
      <c r="J194" s="227">
        <f t="shared" si="32"/>
        <v>50192</v>
      </c>
      <c r="K194" s="231">
        <f t="shared" si="27"/>
        <v>15429.188953882567</v>
      </c>
      <c r="Q194" s="11">
        <f>IF(J194&lt;'5-Year Monthly P&amp;L'!P$2,1,IF(AND('Financing - Injection 1'!J194&gt;='5-Year Monthly P&amp;L'!P$2,'Financing - Injection 1'!J194&lt;'5-Year Monthly P&amp;L'!AB$2),2,IF(AND('Financing - Injection 1'!J194&gt;='5-Year Monthly P&amp;L'!AB$2,'Financing - Injection 1'!J194&lt;'5-Year Monthly P&amp;L'!AN$2),3,IF(AND('Financing - Injection 1'!J194&gt;='5-Year Monthly P&amp;L'!AN$2,'Financing - Injection 1'!J194&lt;'5-Year Monthly P&amp;L'!AZ$2),4,IF('Financing - Injection 1'!J194&gt;='5-Year Monthly P&amp;L'!AZ$2,5)))))</f>
        <v>5</v>
      </c>
      <c r="R194" s="215">
        <f t="shared" si="28"/>
        <v>2625.0559502376891</v>
      </c>
      <c r="S194" s="215">
        <f t="shared" si="29"/>
        <v>15429.188953882567</v>
      </c>
    </row>
    <row r="195" spans="1:19" x14ac:dyDescent="0.2">
      <c r="A195" s="12">
        <v>184</v>
      </c>
      <c r="B195" s="228">
        <f>IF(I195&gt;($B$4*$B$6),"0",PMT(H195/$B$6,COUNT(I195:$I$1000),-E194))</f>
        <v>15429.188953882567</v>
      </c>
      <c r="C195" s="228">
        <f t="shared" si="30"/>
        <v>12777.8824441425</v>
      </c>
      <c r="D195" s="228">
        <f t="shared" si="24"/>
        <v>2651.3065097400668</v>
      </c>
      <c r="E195" s="225">
        <f t="shared" si="22"/>
        <v>1275136.9379045102</v>
      </c>
      <c r="F195" s="228">
        <f t="shared" si="25"/>
        <v>2614107.7054189015</v>
      </c>
      <c r="G195" s="228">
        <f t="shared" si="26"/>
        <v>2838970.7675143895</v>
      </c>
      <c r="H195" s="230">
        <f t="shared" si="31"/>
        <v>0.12</v>
      </c>
      <c r="I195" s="226">
        <f t="shared" si="23"/>
        <v>184</v>
      </c>
      <c r="J195" s="227">
        <f t="shared" si="32"/>
        <v>50222</v>
      </c>
      <c r="K195" s="231">
        <f t="shared" si="27"/>
        <v>15429.188953882567</v>
      </c>
      <c r="Q195" s="11">
        <f>IF(J195&lt;'5-Year Monthly P&amp;L'!P$2,1,IF(AND('Financing - Injection 1'!J195&gt;='5-Year Monthly P&amp;L'!P$2,'Financing - Injection 1'!J195&lt;'5-Year Monthly P&amp;L'!AB$2),2,IF(AND('Financing - Injection 1'!J195&gt;='5-Year Monthly P&amp;L'!AB$2,'Financing - Injection 1'!J195&lt;'5-Year Monthly P&amp;L'!AN$2),3,IF(AND('Financing - Injection 1'!J195&gt;='5-Year Monthly P&amp;L'!AN$2,'Financing - Injection 1'!J195&lt;'5-Year Monthly P&amp;L'!AZ$2),4,IF('Financing - Injection 1'!J195&gt;='5-Year Monthly P&amp;L'!AZ$2,5)))))</f>
        <v>5</v>
      </c>
      <c r="R195" s="215">
        <f t="shared" si="28"/>
        <v>2651.3065097400668</v>
      </c>
      <c r="S195" s="215">
        <f t="shared" si="29"/>
        <v>15429.188953882567</v>
      </c>
    </row>
    <row r="196" spans="1:19" x14ac:dyDescent="0.2">
      <c r="A196" s="12">
        <v>185</v>
      </c>
      <c r="B196" s="228">
        <f>IF(I196&gt;($B$4*$B$6),"0",PMT(H196/$B$6,COUNT(I196:$I$1000),-E195))</f>
        <v>15429.188953882571</v>
      </c>
      <c r="C196" s="228">
        <f t="shared" si="30"/>
        <v>12751.369379045102</v>
      </c>
      <c r="D196" s="228">
        <f t="shared" si="24"/>
        <v>2677.8195748374692</v>
      </c>
      <c r="E196" s="225">
        <f t="shared" si="22"/>
        <v>1272459.1183296726</v>
      </c>
      <c r="F196" s="228">
        <f t="shared" si="25"/>
        <v>2626859.0747979465</v>
      </c>
      <c r="G196" s="228">
        <f t="shared" si="26"/>
        <v>2854399.956468272</v>
      </c>
      <c r="H196" s="230">
        <f t="shared" si="31"/>
        <v>0.12</v>
      </c>
      <c r="I196" s="226">
        <f t="shared" si="23"/>
        <v>185</v>
      </c>
      <c r="J196" s="227">
        <f t="shared" si="32"/>
        <v>50253</v>
      </c>
      <c r="K196" s="231">
        <f t="shared" si="27"/>
        <v>15429.188953882571</v>
      </c>
      <c r="Q196" s="11">
        <f>IF(J196&lt;'5-Year Monthly P&amp;L'!P$2,1,IF(AND('Financing - Injection 1'!J196&gt;='5-Year Monthly P&amp;L'!P$2,'Financing - Injection 1'!J196&lt;'5-Year Monthly P&amp;L'!AB$2),2,IF(AND('Financing - Injection 1'!J196&gt;='5-Year Monthly P&amp;L'!AB$2,'Financing - Injection 1'!J196&lt;'5-Year Monthly P&amp;L'!AN$2),3,IF(AND('Financing - Injection 1'!J196&gt;='5-Year Monthly P&amp;L'!AN$2,'Financing - Injection 1'!J196&lt;'5-Year Monthly P&amp;L'!AZ$2),4,IF('Financing - Injection 1'!J196&gt;='5-Year Monthly P&amp;L'!AZ$2,5)))))</f>
        <v>5</v>
      </c>
      <c r="R196" s="215">
        <f t="shared" si="28"/>
        <v>2677.8195748374692</v>
      </c>
      <c r="S196" s="215">
        <f t="shared" si="29"/>
        <v>15429.188953882571</v>
      </c>
    </row>
    <row r="197" spans="1:19" x14ac:dyDescent="0.2">
      <c r="A197" s="12">
        <v>186</v>
      </c>
      <c r="B197" s="228">
        <f>IF(I197&gt;($B$4*$B$6),"0",PMT(H197/$B$6,COUNT(I197:$I$1000),-E196))</f>
        <v>15429.188953882567</v>
      </c>
      <c r="C197" s="228">
        <f t="shared" si="30"/>
        <v>12724.591183296725</v>
      </c>
      <c r="D197" s="228">
        <f t="shared" si="24"/>
        <v>2704.5977705858422</v>
      </c>
      <c r="E197" s="225">
        <f t="shared" si="22"/>
        <v>1269754.5205590867</v>
      </c>
      <c r="F197" s="228">
        <f t="shared" si="25"/>
        <v>2639583.6659812434</v>
      </c>
      <c r="G197" s="228">
        <f t="shared" si="26"/>
        <v>2869829.1454221546</v>
      </c>
      <c r="H197" s="230">
        <f t="shared" si="31"/>
        <v>0.12</v>
      </c>
      <c r="I197" s="226">
        <f t="shared" si="23"/>
        <v>186</v>
      </c>
      <c r="J197" s="227">
        <f t="shared" si="32"/>
        <v>50284</v>
      </c>
      <c r="K197" s="231">
        <f t="shared" si="27"/>
        <v>15429.188953882567</v>
      </c>
      <c r="Q197" s="11">
        <f>IF(J197&lt;'5-Year Monthly P&amp;L'!P$2,1,IF(AND('Financing - Injection 1'!J197&gt;='5-Year Monthly P&amp;L'!P$2,'Financing - Injection 1'!J197&lt;'5-Year Monthly P&amp;L'!AB$2),2,IF(AND('Financing - Injection 1'!J197&gt;='5-Year Monthly P&amp;L'!AB$2,'Financing - Injection 1'!J197&lt;'5-Year Monthly P&amp;L'!AN$2),3,IF(AND('Financing - Injection 1'!J197&gt;='5-Year Monthly P&amp;L'!AN$2,'Financing - Injection 1'!J197&lt;'5-Year Monthly P&amp;L'!AZ$2),4,IF('Financing - Injection 1'!J197&gt;='5-Year Monthly P&amp;L'!AZ$2,5)))))</f>
        <v>5</v>
      </c>
      <c r="R197" s="215">
        <f t="shared" si="28"/>
        <v>2704.5977705858422</v>
      </c>
      <c r="S197" s="215">
        <f t="shared" si="29"/>
        <v>15429.188953882567</v>
      </c>
    </row>
    <row r="198" spans="1:19" x14ac:dyDescent="0.2">
      <c r="A198" s="12">
        <v>187</v>
      </c>
      <c r="B198" s="228">
        <f>IF(I198&gt;($B$4*$B$6),"0",PMT(H198/$B$6,COUNT(I198:$I$1000),-E197))</f>
        <v>15429.188953882567</v>
      </c>
      <c r="C198" s="228">
        <f t="shared" si="30"/>
        <v>12697.545205590866</v>
      </c>
      <c r="D198" s="228">
        <f t="shared" si="24"/>
        <v>2731.6437482917008</v>
      </c>
      <c r="E198" s="225">
        <f t="shared" si="22"/>
        <v>1267022.8768107949</v>
      </c>
      <c r="F198" s="228">
        <f t="shared" si="25"/>
        <v>2652281.2111868341</v>
      </c>
      <c r="G198" s="228">
        <f t="shared" si="26"/>
        <v>2885258.3343760371</v>
      </c>
      <c r="H198" s="230">
        <f t="shared" si="31"/>
        <v>0.12</v>
      </c>
      <c r="I198" s="226">
        <f t="shared" si="23"/>
        <v>187</v>
      </c>
      <c r="J198" s="227">
        <f t="shared" si="32"/>
        <v>50314</v>
      </c>
      <c r="K198" s="231">
        <f t="shared" si="27"/>
        <v>15429.188953882567</v>
      </c>
      <c r="Q198" s="11">
        <f>IF(J198&lt;'5-Year Monthly P&amp;L'!P$2,1,IF(AND('Financing - Injection 1'!J198&gt;='5-Year Monthly P&amp;L'!P$2,'Financing - Injection 1'!J198&lt;'5-Year Monthly P&amp;L'!AB$2),2,IF(AND('Financing - Injection 1'!J198&gt;='5-Year Monthly P&amp;L'!AB$2,'Financing - Injection 1'!J198&lt;'5-Year Monthly P&amp;L'!AN$2),3,IF(AND('Financing - Injection 1'!J198&gt;='5-Year Monthly P&amp;L'!AN$2,'Financing - Injection 1'!J198&lt;'5-Year Monthly P&amp;L'!AZ$2),4,IF('Financing - Injection 1'!J198&gt;='5-Year Monthly P&amp;L'!AZ$2,5)))))</f>
        <v>5</v>
      </c>
      <c r="R198" s="215">
        <f t="shared" si="28"/>
        <v>2731.6437482917008</v>
      </c>
      <c r="S198" s="215">
        <f t="shared" si="29"/>
        <v>15429.188953882567</v>
      </c>
    </row>
    <row r="199" spans="1:19" x14ac:dyDescent="0.2">
      <c r="A199" s="12">
        <v>188</v>
      </c>
      <c r="B199" s="228">
        <f>IF(I199&gt;($B$4*$B$6),"0",PMT(H199/$B$6,COUNT(I199:$I$1000),-E198))</f>
        <v>15429.188953882567</v>
      </c>
      <c r="C199" s="228">
        <f t="shared" si="30"/>
        <v>12670.228768107949</v>
      </c>
      <c r="D199" s="228">
        <f t="shared" si="24"/>
        <v>2758.9601857746184</v>
      </c>
      <c r="E199" s="225">
        <f t="shared" si="22"/>
        <v>1264263.9166250203</v>
      </c>
      <c r="F199" s="228">
        <f t="shared" si="25"/>
        <v>2664951.4399549421</v>
      </c>
      <c r="G199" s="228">
        <f t="shared" si="26"/>
        <v>2900687.5233299197</v>
      </c>
      <c r="H199" s="230">
        <f t="shared" si="31"/>
        <v>0.12</v>
      </c>
      <c r="I199" s="226">
        <f t="shared" si="23"/>
        <v>188</v>
      </c>
      <c r="J199" s="227">
        <f t="shared" si="32"/>
        <v>50345</v>
      </c>
      <c r="K199" s="231">
        <f t="shared" si="27"/>
        <v>15429.188953882567</v>
      </c>
      <c r="Q199" s="11">
        <f>IF(J199&lt;'5-Year Monthly P&amp;L'!P$2,1,IF(AND('Financing - Injection 1'!J199&gt;='5-Year Monthly P&amp;L'!P$2,'Financing - Injection 1'!J199&lt;'5-Year Monthly P&amp;L'!AB$2),2,IF(AND('Financing - Injection 1'!J199&gt;='5-Year Monthly P&amp;L'!AB$2,'Financing - Injection 1'!J199&lt;'5-Year Monthly P&amp;L'!AN$2),3,IF(AND('Financing - Injection 1'!J199&gt;='5-Year Monthly P&amp;L'!AN$2,'Financing - Injection 1'!J199&lt;'5-Year Monthly P&amp;L'!AZ$2),4,IF('Financing - Injection 1'!J199&gt;='5-Year Monthly P&amp;L'!AZ$2,5)))))</f>
        <v>5</v>
      </c>
      <c r="R199" s="215">
        <f t="shared" si="28"/>
        <v>2758.9601857746184</v>
      </c>
      <c r="S199" s="215">
        <f t="shared" si="29"/>
        <v>15429.188953882567</v>
      </c>
    </row>
    <row r="200" spans="1:19" x14ac:dyDescent="0.2">
      <c r="A200" s="12">
        <v>189</v>
      </c>
      <c r="B200" s="228">
        <f>IF(I200&gt;($B$4*$B$6),"0",PMT(H200/$B$6,COUNT(I200:$I$1000),-E199))</f>
        <v>15429.188953882567</v>
      </c>
      <c r="C200" s="228">
        <f t="shared" si="30"/>
        <v>12642.639166250201</v>
      </c>
      <c r="D200" s="228">
        <f t="shared" si="24"/>
        <v>2786.5497876323661</v>
      </c>
      <c r="E200" s="225">
        <f t="shared" si="22"/>
        <v>1261477.3668373879</v>
      </c>
      <c r="F200" s="228">
        <f t="shared" si="25"/>
        <v>2677594.0791211925</v>
      </c>
      <c r="G200" s="228">
        <f t="shared" si="26"/>
        <v>2916116.7122838022</v>
      </c>
      <c r="H200" s="230">
        <f t="shared" si="31"/>
        <v>0.12</v>
      </c>
      <c r="I200" s="226">
        <f t="shared" si="23"/>
        <v>189</v>
      </c>
      <c r="J200" s="227">
        <f t="shared" si="32"/>
        <v>50375</v>
      </c>
      <c r="K200" s="231">
        <f t="shared" si="27"/>
        <v>15429.188953882567</v>
      </c>
      <c r="Q200" s="11">
        <f>IF(J200&lt;'5-Year Monthly P&amp;L'!P$2,1,IF(AND('Financing - Injection 1'!J200&gt;='5-Year Monthly P&amp;L'!P$2,'Financing - Injection 1'!J200&lt;'5-Year Monthly P&amp;L'!AB$2),2,IF(AND('Financing - Injection 1'!J200&gt;='5-Year Monthly P&amp;L'!AB$2,'Financing - Injection 1'!J200&lt;'5-Year Monthly P&amp;L'!AN$2),3,IF(AND('Financing - Injection 1'!J200&gt;='5-Year Monthly P&amp;L'!AN$2,'Financing - Injection 1'!J200&lt;'5-Year Monthly P&amp;L'!AZ$2),4,IF('Financing - Injection 1'!J200&gt;='5-Year Monthly P&amp;L'!AZ$2,5)))))</f>
        <v>5</v>
      </c>
      <c r="R200" s="215">
        <f t="shared" si="28"/>
        <v>2786.5497876323661</v>
      </c>
      <c r="S200" s="215">
        <f t="shared" si="29"/>
        <v>15429.188953882567</v>
      </c>
    </row>
    <row r="201" spans="1:19" x14ac:dyDescent="0.2">
      <c r="A201" s="12">
        <v>190</v>
      </c>
      <c r="B201" s="228">
        <f>IF(I201&gt;($B$4*$B$6),"0",PMT(H201/$B$6,COUNT(I201:$I$1000),-E200))</f>
        <v>15429.188953882567</v>
      </c>
      <c r="C201" s="228">
        <f t="shared" si="30"/>
        <v>12614.773668373879</v>
      </c>
      <c r="D201" s="228">
        <f t="shared" si="24"/>
        <v>2814.4152855086886</v>
      </c>
      <c r="E201" s="225">
        <f t="shared" si="22"/>
        <v>1258662.9515518793</v>
      </c>
      <c r="F201" s="228">
        <f t="shared" si="25"/>
        <v>2690208.8527895664</v>
      </c>
      <c r="G201" s="228">
        <f t="shared" si="26"/>
        <v>2931545.9012376848</v>
      </c>
      <c r="H201" s="230">
        <f t="shared" si="31"/>
        <v>0.12</v>
      </c>
      <c r="I201" s="226">
        <f t="shared" si="23"/>
        <v>190</v>
      </c>
      <c r="J201" s="227">
        <f t="shared" si="32"/>
        <v>50406</v>
      </c>
      <c r="K201" s="231">
        <f t="shared" si="27"/>
        <v>15429.188953882567</v>
      </c>
      <c r="Q201" s="11">
        <f>IF(J201&lt;'5-Year Monthly P&amp;L'!P$2,1,IF(AND('Financing - Injection 1'!J201&gt;='5-Year Monthly P&amp;L'!P$2,'Financing - Injection 1'!J201&lt;'5-Year Monthly P&amp;L'!AB$2),2,IF(AND('Financing - Injection 1'!J201&gt;='5-Year Monthly P&amp;L'!AB$2,'Financing - Injection 1'!J201&lt;'5-Year Monthly P&amp;L'!AN$2),3,IF(AND('Financing - Injection 1'!J201&gt;='5-Year Monthly P&amp;L'!AN$2,'Financing - Injection 1'!J201&lt;'5-Year Monthly P&amp;L'!AZ$2),4,IF('Financing - Injection 1'!J201&gt;='5-Year Monthly P&amp;L'!AZ$2,5)))))</f>
        <v>5</v>
      </c>
      <c r="R201" s="215">
        <f t="shared" si="28"/>
        <v>2814.4152855086886</v>
      </c>
      <c r="S201" s="215">
        <f t="shared" si="29"/>
        <v>15429.188953882567</v>
      </c>
    </row>
    <row r="202" spans="1:19" x14ac:dyDescent="0.2">
      <c r="A202" s="12">
        <v>191</v>
      </c>
      <c r="B202" s="228">
        <f>IF(I202&gt;($B$4*$B$6),"0",PMT(H202/$B$6,COUNT(I202:$I$1000),-E201))</f>
        <v>15429.188953882565</v>
      </c>
      <c r="C202" s="228">
        <f t="shared" si="30"/>
        <v>12586.629515518793</v>
      </c>
      <c r="D202" s="228">
        <f t="shared" si="24"/>
        <v>2842.5594383637726</v>
      </c>
      <c r="E202" s="225">
        <f t="shared" si="22"/>
        <v>1255820.3921135154</v>
      </c>
      <c r="F202" s="228">
        <f t="shared" si="25"/>
        <v>2702795.4823050853</v>
      </c>
      <c r="G202" s="228">
        <f t="shared" si="26"/>
        <v>2946975.0901915673</v>
      </c>
      <c r="H202" s="230">
        <f t="shared" si="31"/>
        <v>0.12</v>
      </c>
      <c r="I202" s="226">
        <f t="shared" si="23"/>
        <v>191</v>
      </c>
      <c r="J202" s="227">
        <f t="shared" si="32"/>
        <v>50437</v>
      </c>
      <c r="K202" s="231">
        <f t="shared" si="27"/>
        <v>15429.188953882565</v>
      </c>
      <c r="Q202" s="11">
        <f>IF(J202&lt;'5-Year Monthly P&amp;L'!P$2,1,IF(AND('Financing - Injection 1'!J202&gt;='5-Year Monthly P&amp;L'!P$2,'Financing - Injection 1'!J202&lt;'5-Year Monthly P&amp;L'!AB$2),2,IF(AND('Financing - Injection 1'!J202&gt;='5-Year Monthly P&amp;L'!AB$2,'Financing - Injection 1'!J202&lt;'5-Year Monthly P&amp;L'!AN$2),3,IF(AND('Financing - Injection 1'!J202&gt;='5-Year Monthly P&amp;L'!AN$2,'Financing - Injection 1'!J202&lt;'5-Year Monthly P&amp;L'!AZ$2),4,IF('Financing - Injection 1'!J202&gt;='5-Year Monthly P&amp;L'!AZ$2,5)))))</f>
        <v>5</v>
      </c>
      <c r="R202" s="215">
        <f t="shared" si="28"/>
        <v>2842.5594383637726</v>
      </c>
      <c r="S202" s="215">
        <f t="shared" si="29"/>
        <v>15429.188953882565</v>
      </c>
    </row>
    <row r="203" spans="1:19" x14ac:dyDescent="0.2">
      <c r="A203" s="12">
        <v>192</v>
      </c>
      <c r="B203" s="228">
        <f>IF(I203&gt;($B$4*$B$6),"0",PMT(H203/$B$6,COUNT(I203:$I$1000),-E202))</f>
        <v>15429.188953882565</v>
      </c>
      <c r="C203" s="228">
        <f t="shared" si="30"/>
        <v>12558.203921135153</v>
      </c>
      <c r="D203" s="228">
        <f t="shared" si="24"/>
        <v>2870.9850327474123</v>
      </c>
      <c r="E203" s="225">
        <f t="shared" si="22"/>
        <v>1252949.4070807679</v>
      </c>
      <c r="F203" s="228">
        <f t="shared" si="25"/>
        <v>2715353.6862262203</v>
      </c>
      <c r="G203" s="228">
        <f t="shared" si="26"/>
        <v>2962404.2791454499</v>
      </c>
      <c r="H203" s="230">
        <f t="shared" si="31"/>
        <v>0.12</v>
      </c>
      <c r="I203" s="226">
        <f t="shared" si="23"/>
        <v>192</v>
      </c>
      <c r="J203" s="227">
        <f t="shared" si="32"/>
        <v>50465</v>
      </c>
      <c r="K203" s="231">
        <f t="shared" si="27"/>
        <v>15429.188953882565</v>
      </c>
      <c r="Q203" s="11">
        <f>IF(J203&lt;'5-Year Monthly P&amp;L'!P$2,1,IF(AND('Financing - Injection 1'!J203&gt;='5-Year Monthly P&amp;L'!P$2,'Financing - Injection 1'!J203&lt;'5-Year Monthly P&amp;L'!AB$2),2,IF(AND('Financing - Injection 1'!J203&gt;='5-Year Monthly P&amp;L'!AB$2,'Financing - Injection 1'!J203&lt;'5-Year Monthly P&amp;L'!AN$2),3,IF(AND('Financing - Injection 1'!J203&gt;='5-Year Monthly P&amp;L'!AN$2,'Financing - Injection 1'!J203&lt;'5-Year Monthly P&amp;L'!AZ$2),4,IF('Financing - Injection 1'!J203&gt;='5-Year Monthly P&amp;L'!AZ$2,5)))))</f>
        <v>5</v>
      </c>
      <c r="R203" s="215">
        <f t="shared" si="28"/>
        <v>2870.9850327474123</v>
      </c>
      <c r="S203" s="215">
        <f t="shared" si="29"/>
        <v>15429.188953882565</v>
      </c>
    </row>
    <row r="204" spans="1:19" x14ac:dyDescent="0.2">
      <c r="A204" s="12">
        <v>193</v>
      </c>
      <c r="B204" s="228">
        <f>IF(I204&gt;($B$4*$B$6),"0",PMT(H204/$B$6,COUNT(I204:$I$1000),-E203))</f>
        <v>15429.188953882564</v>
      </c>
      <c r="C204" s="228">
        <f t="shared" si="30"/>
        <v>12529.494070807677</v>
      </c>
      <c r="D204" s="228">
        <f t="shared" si="24"/>
        <v>2899.6948830748861</v>
      </c>
      <c r="E204" s="225">
        <f t="shared" ref="E204:E267" si="33">IF(A204&gt;($B$4*$B$6),"",E203-D204)</f>
        <v>1250049.7121976931</v>
      </c>
      <c r="F204" s="228">
        <f t="shared" si="25"/>
        <v>2727883.1802970278</v>
      </c>
      <c r="G204" s="228">
        <f t="shared" si="26"/>
        <v>2977833.4680993324</v>
      </c>
      <c r="H204" s="230">
        <f t="shared" si="31"/>
        <v>0.12</v>
      </c>
      <c r="I204" s="226">
        <f t="shared" ref="I204:I267" si="34">IF($B$4*$B$6&lt;A204,"",A204)</f>
        <v>193</v>
      </c>
      <c r="J204" s="227">
        <f t="shared" si="32"/>
        <v>50496</v>
      </c>
      <c r="K204" s="231">
        <f t="shared" si="27"/>
        <v>15429.188953882564</v>
      </c>
      <c r="Q204" s="11">
        <f>IF(J204&lt;'5-Year Monthly P&amp;L'!P$2,1,IF(AND('Financing - Injection 1'!J204&gt;='5-Year Monthly P&amp;L'!P$2,'Financing - Injection 1'!J204&lt;'5-Year Monthly P&amp;L'!AB$2),2,IF(AND('Financing - Injection 1'!J204&gt;='5-Year Monthly P&amp;L'!AB$2,'Financing - Injection 1'!J204&lt;'5-Year Monthly P&amp;L'!AN$2),3,IF(AND('Financing - Injection 1'!J204&gt;='5-Year Monthly P&amp;L'!AN$2,'Financing - Injection 1'!J204&lt;'5-Year Monthly P&amp;L'!AZ$2),4,IF('Financing - Injection 1'!J204&gt;='5-Year Monthly P&amp;L'!AZ$2,5)))))</f>
        <v>5</v>
      </c>
      <c r="R204" s="215">
        <f t="shared" si="28"/>
        <v>2899.6948830748861</v>
      </c>
      <c r="S204" s="215">
        <f t="shared" si="29"/>
        <v>15429.188953882564</v>
      </c>
    </row>
    <row r="205" spans="1:19" x14ac:dyDescent="0.2">
      <c r="A205" s="12">
        <v>194</v>
      </c>
      <c r="B205" s="228">
        <f>IF(I205&gt;($B$4*$B$6),"0",PMT(H205/$B$6,COUNT(I205:$I$1000),-E204))</f>
        <v>15429.188953882565</v>
      </c>
      <c r="C205" s="228">
        <f t="shared" si="30"/>
        <v>12500.49712197693</v>
      </c>
      <c r="D205" s="228">
        <f t="shared" ref="D205:D268" si="35">IF(A205&gt;($B$4*$B$6),"0",B205-C205)</f>
        <v>2928.6918319056349</v>
      </c>
      <c r="E205" s="225">
        <f t="shared" si="33"/>
        <v>1247121.0203657874</v>
      </c>
      <c r="F205" s="228">
        <f t="shared" ref="F205:F268" si="36">IF(A204&gt;=($B$4*$B$6),"",F204+C205)</f>
        <v>2740383.677419005</v>
      </c>
      <c r="G205" s="228">
        <f t="shared" ref="G205:G268" si="37">IF(A204&gt;=($B$4*$B$6),"",G204+B205)</f>
        <v>2993262.657053215</v>
      </c>
      <c r="H205" s="230">
        <f t="shared" si="31"/>
        <v>0.12</v>
      </c>
      <c r="I205" s="226">
        <f t="shared" si="34"/>
        <v>194</v>
      </c>
      <c r="J205" s="227">
        <f t="shared" si="32"/>
        <v>50526</v>
      </c>
      <c r="K205" s="231">
        <f t="shared" ref="K205:K268" si="38">B205</f>
        <v>15429.188953882565</v>
      </c>
      <c r="Q205" s="11">
        <f>IF(J205&lt;'5-Year Monthly P&amp;L'!P$2,1,IF(AND('Financing - Injection 1'!J205&gt;='5-Year Monthly P&amp;L'!P$2,'Financing - Injection 1'!J205&lt;'5-Year Monthly P&amp;L'!AB$2),2,IF(AND('Financing - Injection 1'!J205&gt;='5-Year Monthly P&amp;L'!AB$2,'Financing - Injection 1'!J205&lt;'5-Year Monthly P&amp;L'!AN$2),3,IF(AND('Financing - Injection 1'!J205&gt;='5-Year Monthly P&amp;L'!AN$2,'Financing - Injection 1'!J205&lt;'5-Year Monthly P&amp;L'!AZ$2),4,IF('Financing - Injection 1'!J205&gt;='5-Year Monthly P&amp;L'!AZ$2,5)))))</f>
        <v>5</v>
      </c>
      <c r="R205" s="215">
        <f t="shared" ref="R205:R268" si="39">D205</f>
        <v>2928.6918319056349</v>
      </c>
      <c r="S205" s="215">
        <f t="shared" ref="S205:S268" si="40">B205</f>
        <v>15429.188953882565</v>
      </c>
    </row>
    <row r="206" spans="1:19" x14ac:dyDescent="0.2">
      <c r="A206" s="12">
        <v>195</v>
      </c>
      <c r="B206" s="228">
        <f>IF(I206&gt;($B$4*$B$6),"0",PMT(H206/$B$6,COUNT(I206:$I$1000),-E205))</f>
        <v>15429.188953882565</v>
      </c>
      <c r="C206" s="228">
        <f t="shared" ref="C206:C269" si="41">IFERROR(E205*H206/$B$6,0)</f>
        <v>12471.210203657874</v>
      </c>
      <c r="D206" s="228">
        <f t="shared" si="35"/>
        <v>2957.9787502246909</v>
      </c>
      <c r="E206" s="225">
        <f t="shared" si="33"/>
        <v>1244163.0416155627</v>
      </c>
      <c r="F206" s="228">
        <f t="shared" si="36"/>
        <v>2752854.8876226628</v>
      </c>
      <c r="G206" s="228">
        <f t="shared" si="37"/>
        <v>3008691.8460070975</v>
      </c>
      <c r="H206" s="230">
        <f t="shared" ref="H206:H269" si="42">H205</f>
        <v>0.12</v>
      </c>
      <c r="I206" s="226">
        <f t="shared" si="34"/>
        <v>195</v>
      </c>
      <c r="J206" s="227">
        <f t="shared" ref="J206:J269" si="43">EDATE(J205,1)</f>
        <v>50557</v>
      </c>
      <c r="K206" s="231">
        <f t="shared" si="38"/>
        <v>15429.188953882565</v>
      </c>
      <c r="Q206" s="11">
        <f>IF(J206&lt;'5-Year Monthly P&amp;L'!P$2,1,IF(AND('Financing - Injection 1'!J206&gt;='5-Year Monthly P&amp;L'!P$2,'Financing - Injection 1'!J206&lt;'5-Year Monthly P&amp;L'!AB$2),2,IF(AND('Financing - Injection 1'!J206&gt;='5-Year Monthly P&amp;L'!AB$2,'Financing - Injection 1'!J206&lt;'5-Year Monthly P&amp;L'!AN$2),3,IF(AND('Financing - Injection 1'!J206&gt;='5-Year Monthly P&amp;L'!AN$2,'Financing - Injection 1'!J206&lt;'5-Year Monthly P&amp;L'!AZ$2),4,IF('Financing - Injection 1'!J206&gt;='5-Year Monthly P&amp;L'!AZ$2,5)))))</f>
        <v>5</v>
      </c>
      <c r="R206" s="215">
        <f t="shared" si="39"/>
        <v>2957.9787502246909</v>
      </c>
      <c r="S206" s="215">
        <f t="shared" si="40"/>
        <v>15429.188953882565</v>
      </c>
    </row>
    <row r="207" spans="1:19" x14ac:dyDescent="0.2">
      <c r="A207" s="12">
        <v>196</v>
      </c>
      <c r="B207" s="228">
        <f>IF(I207&gt;($B$4*$B$6),"0",PMT(H207/$B$6,COUNT(I207:$I$1000),-E206))</f>
        <v>15429.188953882565</v>
      </c>
      <c r="C207" s="228">
        <f t="shared" si="41"/>
        <v>12441.630416155627</v>
      </c>
      <c r="D207" s="228">
        <f t="shared" si="35"/>
        <v>2987.5585377269381</v>
      </c>
      <c r="E207" s="225">
        <f t="shared" si="33"/>
        <v>1241175.4830778358</v>
      </c>
      <c r="F207" s="228">
        <f t="shared" si="36"/>
        <v>2765296.5180388186</v>
      </c>
      <c r="G207" s="228">
        <f t="shared" si="37"/>
        <v>3024121.0349609801</v>
      </c>
      <c r="H207" s="230">
        <f t="shared" si="42"/>
        <v>0.12</v>
      </c>
      <c r="I207" s="226">
        <f t="shared" si="34"/>
        <v>196</v>
      </c>
      <c r="J207" s="227">
        <f t="shared" si="43"/>
        <v>50587</v>
      </c>
      <c r="K207" s="231">
        <f t="shared" si="38"/>
        <v>15429.188953882565</v>
      </c>
      <c r="Q207" s="11">
        <f>IF(J207&lt;'5-Year Monthly P&amp;L'!P$2,1,IF(AND('Financing - Injection 1'!J207&gt;='5-Year Monthly P&amp;L'!P$2,'Financing - Injection 1'!J207&lt;'5-Year Monthly P&amp;L'!AB$2),2,IF(AND('Financing - Injection 1'!J207&gt;='5-Year Monthly P&amp;L'!AB$2,'Financing - Injection 1'!J207&lt;'5-Year Monthly P&amp;L'!AN$2),3,IF(AND('Financing - Injection 1'!J207&gt;='5-Year Monthly P&amp;L'!AN$2,'Financing - Injection 1'!J207&lt;'5-Year Monthly P&amp;L'!AZ$2),4,IF('Financing - Injection 1'!J207&gt;='5-Year Monthly P&amp;L'!AZ$2,5)))))</f>
        <v>5</v>
      </c>
      <c r="R207" s="215">
        <f t="shared" si="39"/>
        <v>2987.5585377269381</v>
      </c>
      <c r="S207" s="215">
        <f t="shared" si="40"/>
        <v>15429.188953882565</v>
      </c>
    </row>
    <row r="208" spans="1:19" x14ac:dyDescent="0.2">
      <c r="A208" s="12">
        <v>197</v>
      </c>
      <c r="B208" s="228">
        <f>IF(I208&gt;($B$4*$B$6),"0",PMT(H208/$B$6,COUNT(I208:$I$1000),-E207))</f>
        <v>15429.188953882565</v>
      </c>
      <c r="C208" s="228">
        <f t="shared" si="41"/>
        <v>12411.754830778358</v>
      </c>
      <c r="D208" s="228">
        <f t="shared" si="35"/>
        <v>3017.4341231042072</v>
      </c>
      <c r="E208" s="225">
        <f t="shared" si="33"/>
        <v>1238158.0489547316</v>
      </c>
      <c r="F208" s="228">
        <f t="shared" si="36"/>
        <v>2777708.2728695972</v>
      </c>
      <c r="G208" s="228">
        <f t="shared" si="37"/>
        <v>3039550.2239148626</v>
      </c>
      <c r="H208" s="230">
        <f t="shared" si="42"/>
        <v>0.12</v>
      </c>
      <c r="I208" s="226">
        <f t="shared" si="34"/>
        <v>197</v>
      </c>
      <c r="J208" s="227">
        <f t="shared" si="43"/>
        <v>50618</v>
      </c>
      <c r="K208" s="231">
        <f t="shared" si="38"/>
        <v>15429.188953882565</v>
      </c>
      <c r="Q208" s="11">
        <f>IF(J208&lt;'5-Year Monthly P&amp;L'!P$2,1,IF(AND('Financing - Injection 1'!J208&gt;='5-Year Monthly P&amp;L'!P$2,'Financing - Injection 1'!J208&lt;'5-Year Monthly P&amp;L'!AB$2),2,IF(AND('Financing - Injection 1'!J208&gt;='5-Year Monthly P&amp;L'!AB$2,'Financing - Injection 1'!J208&lt;'5-Year Monthly P&amp;L'!AN$2),3,IF(AND('Financing - Injection 1'!J208&gt;='5-Year Monthly P&amp;L'!AN$2,'Financing - Injection 1'!J208&lt;'5-Year Monthly P&amp;L'!AZ$2),4,IF('Financing - Injection 1'!J208&gt;='5-Year Monthly P&amp;L'!AZ$2,5)))))</f>
        <v>5</v>
      </c>
      <c r="R208" s="215">
        <f t="shared" si="39"/>
        <v>3017.4341231042072</v>
      </c>
      <c r="S208" s="215">
        <f t="shared" si="40"/>
        <v>15429.188953882565</v>
      </c>
    </row>
    <row r="209" spans="1:19" x14ac:dyDescent="0.2">
      <c r="A209" s="12">
        <v>198</v>
      </c>
      <c r="B209" s="228">
        <f>IF(I209&gt;($B$4*$B$6),"0",PMT(H209/$B$6,COUNT(I209:$I$1000),-E208))</f>
        <v>15429.188953882565</v>
      </c>
      <c r="C209" s="228">
        <f t="shared" si="41"/>
        <v>12381.580489547314</v>
      </c>
      <c r="D209" s="228">
        <f t="shared" si="35"/>
        <v>3047.6084643352515</v>
      </c>
      <c r="E209" s="225">
        <f t="shared" si="33"/>
        <v>1235110.4404903962</v>
      </c>
      <c r="F209" s="228">
        <f t="shared" si="36"/>
        <v>2790089.8533591446</v>
      </c>
      <c r="G209" s="228">
        <f t="shared" si="37"/>
        <v>3054979.4128687452</v>
      </c>
      <c r="H209" s="230">
        <f t="shared" si="42"/>
        <v>0.12</v>
      </c>
      <c r="I209" s="226">
        <f t="shared" si="34"/>
        <v>198</v>
      </c>
      <c r="J209" s="227">
        <f t="shared" si="43"/>
        <v>50649</v>
      </c>
      <c r="K209" s="231">
        <f t="shared" si="38"/>
        <v>15429.188953882565</v>
      </c>
      <c r="Q209" s="11">
        <f>IF(J209&lt;'5-Year Monthly P&amp;L'!P$2,1,IF(AND('Financing - Injection 1'!J209&gt;='5-Year Monthly P&amp;L'!P$2,'Financing - Injection 1'!J209&lt;'5-Year Monthly P&amp;L'!AB$2),2,IF(AND('Financing - Injection 1'!J209&gt;='5-Year Monthly P&amp;L'!AB$2,'Financing - Injection 1'!J209&lt;'5-Year Monthly P&amp;L'!AN$2),3,IF(AND('Financing - Injection 1'!J209&gt;='5-Year Monthly P&amp;L'!AN$2,'Financing - Injection 1'!J209&lt;'5-Year Monthly P&amp;L'!AZ$2),4,IF('Financing - Injection 1'!J209&gt;='5-Year Monthly P&amp;L'!AZ$2,5)))))</f>
        <v>5</v>
      </c>
      <c r="R209" s="215">
        <f t="shared" si="39"/>
        <v>3047.6084643352515</v>
      </c>
      <c r="S209" s="215">
        <f t="shared" si="40"/>
        <v>15429.188953882565</v>
      </c>
    </row>
    <row r="210" spans="1:19" x14ac:dyDescent="0.2">
      <c r="A210" s="12">
        <v>199</v>
      </c>
      <c r="B210" s="228">
        <f>IF(I210&gt;($B$4*$B$6),"0",PMT(H210/$B$6,COUNT(I210:$I$1000),-E209))</f>
        <v>15429.188953882565</v>
      </c>
      <c r="C210" s="228">
        <f t="shared" si="41"/>
        <v>12351.104404903963</v>
      </c>
      <c r="D210" s="228">
        <f t="shared" si="35"/>
        <v>3078.0845489786025</v>
      </c>
      <c r="E210" s="225">
        <f t="shared" si="33"/>
        <v>1232032.3559414176</v>
      </c>
      <c r="F210" s="228">
        <f t="shared" si="36"/>
        <v>2802440.9577640486</v>
      </c>
      <c r="G210" s="228">
        <f t="shared" si="37"/>
        <v>3070408.6018226277</v>
      </c>
      <c r="H210" s="230">
        <f t="shared" si="42"/>
        <v>0.12</v>
      </c>
      <c r="I210" s="226">
        <f t="shared" si="34"/>
        <v>199</v>
      </c>
      <c r="J210" s="227">
        <f t="shared" si="43"/>
        <v>50679</v>
      </c>
      <c r="K210" s="231">
        <f t="shared" si="38"/>
        <v>15429.188953882565</v>
      </c>
      <c r="Q210" s="11">
        <f>IF(J210&lt;'5-Year Monthly P&amp;L'!P$2,1,IF(AND('Financing - Injection 1'!J210&gt;='5-Year Monthly P&amp;L'!P$2,'Financing - Injection 1'!J210&lt;'5-Year Monthly P&amp;L'!AB$2),2,IF(AND('Financing - Injection 1'!J210&gt;='5-Year Monthly P&amp;L'!AB$2,'Financing - Injection 1'!J210&lt;'5-Year Monthly P&amp;L'!AN$2),3,IF(AND('Financing - Injection 1'!J210&gt;='5-Year Monthly P&amp;L'!AN$2,'Financing - Injection 1'!J210&lt;'5-Year Monthly P&amp;L'!AZ$2),4,IF('Financing - Injection 1'!J210&gt;='5-Year Monthly P&amp;L'!AZ$2,5)))))</f>
        <v>5</v>
      </c>
      <c r="R210" s="215">
        <f t="shared" si="39"/>
        <v>3078.0845489786025</v>
      </c>
      <c r="S210" s="215">
        <f t="shared" si="40"/>
        <v>15429.188953882565</v>
      </c>
    </row>
    <row r="211" spans="1:19" x14ac:dyDescent="0.2">
      <c r="A211" s="12">
        <v>200</v>
      </c>
      <c r="B211" s="228">
        <f>IF(I211&gt;($B$4*$B$6),"0",PMT(H211/$B$6,COUNT(I211:$I$1000),-E210))</f>
        <v>15429.188953882564</v>
      </c>
      <c r="C211" s="228">
        <f t="shared" si="41"/>
        <v>12320.323559414175</v>
      </c>
      <c r="D211" s="228">
        <f t="shared" si="35"/>
        <v>3108.8653944683883</v>
      </c>
      <c r="E211" s="225">
        <f t="shared" si="33"/>
        <v>1228923.4905469492</v>
      </c>
      <c r="F211" s="228">
        <f t="shared" si="36"/>
        <v>2814761.2813234627</v>
      </c>
      <c r="G211" s="228">
        <f t="shared" si="37"/>
        <v>3085837.7907765103</v>
      </c>
      <c r="H211" s="230">
        <f t="shared" si="42"/>
        <v>0.12</v>
      </c>
      <c r="I211" s="226">
        <f t="shared" si="34"/>
        <v>200</v>
      </c>
      <c r="J211" s="227">
        <f t="shared" si="43"/>
        <v>50710</v>
      </c>
      <c r="K211" s="231">
        <f t="shared" si="38"/>
        <v>15429.188953882564</v>
      </c>
      <c r="Q211" s="11">
        <f>IF(J211&lt;'5-Year Monthly P&amp;L'!P$2,1,IF(AND('Financing - Injection 1'!J211&gt;='5-Year Monthly P&amp;L'!P$2,'Financing - Injection 1'!J211&lt;'5-Year Monthly P&amp;L'!AB$2),2,IF(AND('Financing - Injection 1'!J211&gt;='5-Year Monthly P&amp;L'!AB$2,'Financing - Injection 1'!J211&lt;'5-Year Monthly P&amp;L'!AN$2),3,IF(AND('Financing - Injection 1'!J211&gt;='5-Year Monthly P&amp;L'!AN$2,'Financing - Injection 1'!J211&lt;'5-Year Monthly P&amp;L'!AZ$2),4,IF('Financing - Injection 1'!J211&gt;='5-Year Monthly P&amp;L'!AZ$2,5)))))</f>
        <v>5</v>
      </c>
      <c r="R211" s="215">
        <f t="shared" si="39"/>
        <v>3108.8653944683883</v>
      </c>
      <c r="S211" s="215">
        <f t="shared" si="40"/>
        <v>15429.188953882564</v>
      </c>
    </row>
    <row r="212" spans="1:19" x14ac:dyDescent="0.2">
      <c r="A212" s="12">
        <v>201</v>
      </c>
      <c r="B212" s="228">
        <f>IF(I212&gt;($B$4*$B$6),"0",PMT(H212/$B$6,COUNT(I212:$I$1000),-E211))</f>
        <v>15429.188953882564</v>
      </c>
      <c r="C212" s="228">
        <f t="shared" si="41"/>
        <v>12289.234905469491</v>
      </c>
      <c r="D212" s="228">
        <f t="shared" si="35"/>
        <v>3139.9540484130721</v>
      </c>
      <c r="E212" s="225">
        <f t="shared" si="33"/>
        <v>1225783.5364985361</v>
      </c>
      <c r="F212" s="228">
        <f t="shared" si="36"/>
        <v>2827050.5162289324</v>
      </c>
      <c r="G212" s="228">
        <f t="shared" si="37"/>
        <v>3101266.9797303928</v>
      </c>
      <c r="H212" s="230">
        <f t="shared" si="42"/>
        <v>0.12</v>
      </c>
      <c r="I212" s="226">
        <f t="shared" si="34"/>
        <v>201</v>
      </c>
      <c r="J212" s="227">
        <f t="shared" si="43"/>
        <v>50740</v>
      </c>
      <c r="K212" s="231">
        <f t="shared" si="38"/>
        <v>15429.188953882564</v>
      </c>
      <c r="Q212" s="11">
        <f>IF(J212&lt;'5-Year Monthly P&amp;L'!P$2,1,IF(AND('Financing - Injection 1'!J212&gt;='5-Year Monthly P&amp;L'!P$2,'Financing - Injection 1'!J212&lt;'5-Year Monthly P&amp;L'!AB$2),2,IF(AND('Financing - Injection 1'!J212&gt;='5-Year Monthly P&amp;L'!AB$2,'Financing - Injection 1'!J212&lt;'5-Year Monthly P&amp;L'!AN$2),3,IF(AND('Financing - Injection 1'!J212&gt;='5-Year Monthly P&amp;L'!AN$2,'Financing - Injection 1'!J212&lt;'5-Year Monthly P&amp;L'!AZ$2),4,IF('Financing - Injection 1'!J212&gt;='5-Year Monthly P&amp;L'!AZ$2,5)))))</f>
        <v>5</v>
      </c>
      <c r="R212" s="215">
        <f t="shared" si="39"/>
        <v>3139.9540484130721</v>
      </c>
      <c r="S212" s="215">
        <f t="shared" si="40"/>
        <v>15429.188953882564</v>
      </c>
    </row>
    <row r="213" spans="1:19" x14ac:dyDescent="0.2">
      <c r="A213" s="12">
        <v>202</v>
      </c>
      <c r="B213" s="228">
        <f>IF(I213&gt;($B$4*$B$6),"0",PMT(H213/$B$6,COUNT(I213:$I$1000),-E212))</f>
        <v>15429.188953882564</v>
      </c>
      <c r="C213" s="228">
        <f t="shared" si="41"/>
        <v>12257.83536498536</v>
      </c>
      <c r="D213" s="228">
        <f t="shared" si="35"/>
        <v>3171.3535888972037</v>
      </c>
      <c r="E213" s="225">
        <f t="shared" si="33"/>
        <v>1222612.1829096389</v>
      </c>
      <c r="F213" s="228">
        <f t="shared" si="36"/>
        <v>2839308.3515939177</v>
      </c>
      <c r="G213" s="228">
        <f t="shared" si="37"/>
        <v>3116696.1686842754</v>
      </c>
      <c r="H213" s="230">
        <f t="shared" si="42"/>
        <v>0.12</v>
      </c>
      <c r="I213" s="226">
        <f t="shared" si="34"/>
        <v>202</v>
      </c>
      <c r="J213" s="227">
        <f t="shared" si="43"/>
        <v>50771</v>
      </c>
      <c r="K213" s="231">
        <f t="shared" si="38"/>
        <v>15429.188953882564</v>
      </c>
      <c r="Q213" s="11">
        <f>IF(J213&lt;'5-Year Monthly P&amp;L'!P$2,1,IF(AND('Financing - Injection 1'!J213&gt;='5-Year Monthly P&amp;L'!P$2,'Financing - Injection 1'!J213&lt;'5-Year Monthly P&amp;L'!AB$2),2,IF(AND('Financing - Injection 1'!J213&gt;='5-Year Monthly P&amp;L'!AB$2,'Financing - Injection 1'!J213&lt;'5-Year Monthly P&amp;L'!AN$2),3,IF(AND('Financing - Injection 1'!J213&gt;='5-Year Monthly P&amp;L'!AN$2,'Financing - Injection 1'!J213&lt;'5-Year Monthly P&amp;L'!AZ$2),4,IF('Financing - Injection 1'!J213&gt;='5-Year Monthly P&amp;L'!AZ$2,5)))))</f>
        <v>5</v>
      </c>
      <c r="R213" s="215">
        <f t="shared" si="39"/>
        <v>3171.3535888972037</v>
      </c>
      <c r="S213" s="215">
        <f t="shared" si="40"/>
        <v>15429.188953882564</v>
      </c>
    </row>
    <row r="214" spans="1:19" x14ac:dyDescent="0.2">
      <c r="A214" s="12">
        <v>203</v>
      </c>
      <c r="B214" s="228">
        <f>IF(I214&gt;($B$4*$B$6),"0",PMT(H214/$B$6,COUNT(I214:$I$1000),-E213))</f>
        <v>15429.188953882562</v>
      </c>
      <c r="C214" s="228">
        <f t="shared" si="41"/>
        <v>12226.121829096388</v>
      </c>
      <c r="D214" s="228">
        <f t="shared" si="35"/>
        <v>3203.0671247861737</v>
      </c>
      <c r="E214" s="225">
        <f t="shared" si="33"/>
        <v>1219409.1157848528</v>
      </c>
      <c r="F214" s="228">
        <f t="shared" si="36"/>
        <v>2851534.4734230139</v>
      </c>
      <c r="G214" s="228">
        <f t="shared" si="37"/>
        <v>3132125.3576381579</v>
      </c>
      <c r="H214" s="230">
        <f t="shared" si="42"/>
        <v>0.12</v>
      </c>
      <c r="I214" s="226">
        <f t="shared" si="34"/>
        <v>203</v>
      </c>
      <c r="J214" s="227">
        <f t="shared" si="43"/>
        <v>50802</v>
      </c>
      <c r="K214" s="231">
        <f t="shared" si="38"/>
        <v>15429.188953882562</v>
      </c>
      <c r="Q214" s="11">
        <f>IF(J214&lt;'5-Year Monthly P&amp;L'!P$2,1,IF(AND('Financing - Injection 1'!J214&gt;='5-Year Monthly P&amp;L'!P$2,'Financing - Injection 1'!J214&lt;'5-Year Monthly P&amp;L'!AB$2),2,IF(AND('Financing - Injection 1'!J214&gt;='5-Year Monthly P&amp;L'!AB$2,'Financing - Injection 1'!J214&lt;'5-Year Monthly P&amp;L'!AN$2),3,IF(AND('Financing - Injection 1'!J214&gt;='5-Year Monthly P&amp;L'!AN$2,'Financing - Injection 1'!J214&lt;'5-Year Monthly P&amp;L'!AZ$2),4,IF('Financing - Injection 1'!J214&gt;='5-Year Monthly P&amp;L'!AZ$2,5)))))</f>
        <v>5</v>
      </c>
      <c r="R214" s="215">
        <f t="shared" si="39"/>
        <v>3203.0671247861737</v>
      </c>
      <c r="S214" s="215">
        <f t="shared" si="40"/>
        <v>15429.188953882562</v>
      </c>
    </row>
    <row r="215" spans="1:19" x14ac:dyDescent="0.2">
      <c r="A215" s="12">
        <v>204</v>
      </c>
      <c r="B215" s="228">
        <f>IF(I215&gt;($B$4*$B$6),"0",PMT(H215/$B$6,COUNT(I215:$I$1000),-E214))</f>
        <v>15429.188953882564</v>
      </c>
      <c r="C215" s="228">
        <f t="shared" si="41"/>
        <v>12194.091157848527</v>
      </c>
      <c r="D215" s="228">
        <f t="shared" si="35"/>
        <v>3235.0977960340369</v>
      </c>
      <c r="E215" s="225">
        <f t="shared" si="33"/>
        <v>1216174.0179888187</v>
      </c>
      <c r="F215" s="228">
        <f t="shared" si="36"/>
        <v>2863728.5645808624</v>
      </c>
      <c r="G215" s="228">
        <f t="shared" si="37"/>
        <v>3147554.5465920405</v>
      </c>
      <c r="H215" s="230">
        <f t="shared" si="42"/>
        <v>0.12</v>
      </c>
      <c r="I215" s="226">
        <f t="shared" si="34"/>
        <v>204</v>
      </c>
      <c r="J215" s="227">
        <f t="shared" si="43"/>
        <v>50830</v>
      </c>
      <c r="K215" s="231">
        <f t="shared" si="38"/>
        <v>15429.188953882564</v>
      </c>
      <c r="Q215" s="11">
        <f>IF(J215&lt;'5-Year Monthly P&amp;L'!P$2,1,IF(AND('Financing - Injection 1'!J215&gt;='5-Year Monthly P&amp;L'!P$2,'Financing - Injection 1'!J215&lt;'5-Year Monthly P&amp;L'!AB$2),2,IF(AND('Financing - Injection 1'!J215&gt;='5-Year Monthly P&amp;L'!AB$2,'Financing - Injection 1'!J215&lt;'5-Year Monthly P&amp;L'!AN$2),3,IF(AND('Financing - Injection 1'!J215&gt;='5-Year Monthly P&amp;L'!AN$2,'Financing - Injection 1'!J215&lt;'5-Year Monthly P&amp;L'!AZ$2),4,IF('Financing - Injection 1'!J215&gt;='5-Year Monthly P&amp;L'!AZ$2,5)))))</f>
        <v>5</v>
      </c>
      <c r="R215" s="215">
        <f t="shared" si="39"/>
        <v>3235.0977960340369</v>
      </c>
      <c r="S215" s="215">
        <f t="shared" si="40"/>
        <v>15429.188953882564</v>
      </c>
    </row>
    <row r="216" spans="1:19" x14ac:dyDescent="0.2">
      <c r="A216" s="12">
        <v>205</v>
      </c>
      <c r="B216" s="228">
        <f>IF(I216&gt;($B$4*$B$6),"0",PMT(H216/$B$6,COUNT(I216:$I$1000),-E215))</f>
        <v>15429.188953882564</v>
      </c>
      <c r="C216" s="228">
        <f t="shared" si="41"/>
        <v>12161.740179888186</v>
      </c>
      <c r="D216" s="228">
        <f t="shared" si="35"/>
        <v>3267.4487739943779</v>
      </c>
      <c r="E216" s="225">
        <f t="shared" si="33"/>
        <v>1212906.5692148244</v>
      </c>
      <c r="F216" s="228">
        <f t="shared" si="36"/>
        <v>2875890.3047607504</v>
      </c>
      <c r="G216" s="228">
        <f t="shared" si="37"/>
        <v>3162983.735545923</v>
      </c>
      <c r="H216" s="230">
        <f t="shared" si="42"/>
        <v>0.12</v>
      </c>
      <c r="I216" s="226">
        <f t="shared" si="34"/>
        <v>205</v>
      </c>
      <c r="J216" s="227">
        <f t="shared" si="43"/>
        <v>50861</v>
      </c>
      <c r="K216" s="231">
        <f t="shared" si="38"/>
        <v>15429.188953882564</v>
      </c>
      <c r="Q216" s="11">
        <f>IF(J216&lt;'5-Year Monthly P&amp;L'!P$2,1,IF(AND('Financing - Injection 1'!J216&gt;='5-Year Monthly P&amp;L'!P$2,'Financing - Injection 1'!J216&lt;'5-Year Monthly P&amp;L'!AB$2),2,IF(AND('Financing - Injection 1'!J216&gt;='5-Year Monthly P&amp;L'!AB$2,'Financing - Injection 1'!J216&lt;'5-Year Monthly P&amp;L'!AN$2),3,IF(AND('Financing - Injection 1'!J216&gt;='5-Year Monthly P&amp;L'!AN$2,'Financing - Injection 1'!J216&lt;'5-Year Monthly P&amp;L'!AZ$2),4,IF('Financing - Injection 1'!J216&gt;='5-Year Monthly P&amp;L'!AZ$2,5)))))</f>
        <v>5</v>
      </c>
      <c r="R216" s="215">
        <f t="shared" si="39"/>
        <v>3267.4487739943779</v>
      </c>
      <c r="S216" s="215">
        <f t="shared" si="40"/>
        <v>15429.188953882564</v>
      </c>
    </row>
    <row r="217" spans="1:19" x14ac:dyDescent="0.2">
      <c r="A217" s="12">
        <v>206</v>
      </c>
      <c r="B217" s="228">
        <f>IF(I217&gt;($B$4*$B$6),"0",PMT(H217/$B$6,COUNT(I217:$I$1000),-E216))</f>
        <v>15429.188953882564</v>
      </c>
      <c r="C217" s="228">
        <f t="shared" si="41"/>
        <v>12129.065692148244</v>
      </c>
      <c r="D217" s="228">
        <f t="shared" si="35"/>
        <v>3300.1232617343194</v>
      </c>
      <c r="E217" s="225">
        <f t="shared" si="33"/>
        <v>1209606.44595309</v>
      </c>
      <c r="F217" s="228">
        <f t="shared" si="36"/>
        <v>2888019.3704528986</v>
      </c>
      <c r="G217" s="228">
        <f t="shared" si="37"/>
        <v>3178412.9244998056</v>
      </c>
      <c r="H217" s="230">
        <f t="shared" si="42"/>
        <v>0.12</v>
      </c>
      <c r="I217" s="226">
        <f t="shared" si="34"/>
        <v>206</v>
      </c>
      <c r="J217" s="227">
        <f t="shared" si="43"/>
        <v>50891</v>
      </c>
      <c r="K217" s="231">
        <f t="shared" si="38"/>
        <v>15429.188953882564</v>
      </c>
      <c r="Q217" s="11">
        <f>IF(J217&lt;'5-Year Monthly P&amp;L'!P$2,1,IF(AND('Financing - Injection 1'!J217&gt;='5-Year Monthly P&amp;L'!P$2,'Financing - Injection 1'!J217&lt;'5-Year Monthly P&amp;L'!AB$2),2,IF(AND('Financing - Injection 1'!J217&gt;='5-Year Monthly P&amp;L'!AB$2,'Financing - Injection 1'!J217&lt;'5-Year Monthly P&amp;L'!AN$2),3,IF(AND('Financing - Injection 1'!J217&gt;='5-Year Monthly P&amp;L'!AN$2,'Financing - Injection 1'!J217&lt;'5-Year Monthly P&amp;L'!AZ$2),4,IF('Financing - Injection 1'!J217&gt;='5-Year Monthly P&amp;L'!AZ$2,5)))))</f>
        <v>5</v>
      </c>
      <c r="R217" s="215">
        <f t="shared" si="39"/>
        <v>3300.1232617343194</v>
      </c>
      <c r="S217" s="215">
        <f t="shared" si="40"/>
        <v>15429.188953882564</v>
      </c>
    </row>
    <row r="218" spans="1:19" x14ac:dyDescent="0.2">
      <c r="A218" s="12">
        <v>207</v>
      </c>
      <c r="B218" s="228">
        <f>IF(I218&gt;($B$4*$B$6),"0",PMT(H218/$B$6,COUNT(I218:$I$1000),-E217))</f>
        <v>15429.188953882564</v>
      </c>
      <c r="C218" s="228">
        <f t="shared" si="41"/>
        <v>12096.064459530899</v>
      </c>
      <c r="D218" s="228">
        <f t="shared" si="35"/>
        <v>3333.1244943516649</v>
      </c>
      <c r="E218" s="225">
        <f t="shared" si="33"/>
        <v>1206273.3214587383</v>
      </c>
      <c r="F218" s="228">
        <f t="shared" si="36"/>
        <v>2900115.4349124297</v>
      </c>
      <c r="G218" s="228">
        <f t="shared" si="37"/>
        <v>3193842.1134536881</v>
      </c>
      <c r="H218" s="230">
        <f t="shared" si="42"/>
        <v>0.12</v>
      </c>
      <c r="I218" s="226">
        <f t="shared" si="34"/>
        <v>207</v>
      </c>
      <c r="J218" s="227">
        <f t="shared" si="43"/>
        <v>50922</v>
      </c>
      <c r="K218" s="231">
        <f t="shared" si="38"/>
        <v>15429.188953882564</v>
      </c>
      <c r="Q218" s="11">
        <f>IF(J218&lt;'5-Year Monthly P&amp;L'!P$2,1,IF(AND('Financing - Injection 1'!J218&gt;='5-Year Monthly P&amp;L'!P$2,'Financing - Injection 1'!J218&lt;'5-Year Monthly P&amp;L'!AB$2),2,IF(AND('Financing - Injection 1'!J218&gt;='5-Year Monthly P&amp;L'!AB$2,'Financing - Injection 1'!J218&lt;'5-Year Monthly P&amp;L'!AN$2),3,IF(AND('Financing - Injection 1'!J218&gt;='5-Year Monthly P&amp;L'!AN$2,'Financing - Injection 1'!J218&lt;'5-Year Monthly P&amp;L'!AZ$2),4,IF('Financing - Injection 1'!J218&gt;='5-Year Monthly P&amp;L'!AZ$2,5)))))</f>
        <v>5</v>
      </c>
      <c r="R218" s="215">
        <f t="shared" si="39"/>
        <v>3333.1244943516649</v>
      </c>
      <c r="S218" s="215">
        <f t="shared" si="40"/>
        <v>15429.188953882564</v>
      </c>
    </row>
    <row r="219" spans="1:19" x14ac:dyDescent="0.2">
      <c r="A219" s="12">
        <v>208</v>
      </c>
      <c r="B219" s="228">
        <f>IF(I219&gt;($B$4*$B$6),"0",PMT(H219/$B$6,COUNT(I219:$I$1000),-E218))</f>
        <v>15429.188953882564</v>
      </c>
      <c r="C219" s="228">
        <f t="shared" si="41"/>
        <v>12062.733214587382</v>
      </c>
      <c r="D219" s="228">
        <f t="shared" si="35"/>
        <v>3366.455739295181</v>
      </c>
      <c r="E219" s="225">
        <f t="shared" si="33"/>
        <v>1202906.8657194432</v>
      </c>
      <c r="F219" s="228">
        <f t="shared" si="36"/>
        <v>2912178.1681270171</v>
      </c>
      <c r="G219" s="228">
        <f t="shared" si="37"/>
        <v>3209271.3024075706</v>
      </c>
      <c r="H219" s="230">
        <f t="shared" si="42"/>
        <v>0.12</v>
      </c>
      <c r="I219" s="226">
        <f t="shared" si="34"/>
        <v>208</v>
      </c>
      <c r="J219" s="227">
        <f t="shared" si="43"/>
        <v>50952</v>
      </c>
      <c r="K219" s="231">
        <f t="shared" si="38"/>
        <v>15429.188953882564</v>
      </c>
      <c r="Q219" s="11">
        <f>IF(J219&lt;'5-Year Monthly P&amp;L'!P$2,1,IF(AND('Financing - Injection 1'!J219&gt;='5-Year Monthly P&amp;L'!P$2,'Financing - Injection 1'!J219&lt;'5-Year Monthly P&amp;L'!AB$2),2,IF(AND('Financing - Injection 1'!J219&gt;='5-Year Monthly P&amp;L'!AB$2,'Financing - Injection 1'!J219&lt;'5-Year Monthly P&amp;L'!AN$2),3,IF(AND('Financing - Injection 1'!J219&gt;='5-Year Monthly P&amp;L'!AN$2,'Financing - Injection 1'!J219&lt;'5-Year Monthly P&amp;L'!AZ$2),4,IF('Financing - Injection 1'!J219&gt;='5-Year Monthly P&amp;L'!AZ$2,5)))))</f>
        <v>5</v>
      </c>
      <c r="R219" s="215">
        <f t="shared" si="39"/>
        <v>3366.455739295181</v>
      </c>
      <c r="S219" s="215">
        <f t="shared" si="40"/>
        <v>15429.188953882564</v>
      </c>
    </row>
    <row r="220" spans="1:19" x14ac:dyDescent="0.2">
      <c r="A220" s="12">
        <v>209</v>
      </c>
      <c r="B220" s="228">
        <f>IF(I220&gt;($B$4*$B$6),"0",PMT(H220/$B$6,COUNT(I220:$I$1000),-E219))</f>
        <v>15429.188953882564</v>
      </c>
      <c r="C220" s="228">
        <f t="shared" si="41"/>
        <v>12029.068657194432</v>
      </c>
      <c r="D220" s="228">
        <f t="shared" si="35"/>
        <v>3400.1202966881319</v>
      </c>
      <c r="E220" s="225">
        <f t="shared" si="33"/>
        <v>1199506.7454227551</v>
      </c>
      <c r="F220" s="228">
        <f t="shared" si="36"/>
        <v>2924207.2367842114</v>
      </c>
      <c r="G220" s="228">
        <f t="shared" si="37"/>
        <v>3224700.4913614532</v>
      </c>
      <c r="H220" s="230">
        <f t="shared" si="42"/>
        <v>0.12</v>
      </c>
      <c r="I220" s="226">
        <f t="shared" si="34"/>
        <v>209</v>
      </c>
      <c r="J220" s="227">
        <f t="shared" si="43"/>
        <v>50983</v>
      </c>
      <c r="K220" s="231">
        <f t="shared" si="38"/>
        <v>15429.188953882564</v>
      </c>
      <c r="Q220" s="11">
        <f>IF(J220&lt;'5-Year Monthly P&amp;L'!P$2,1,IF(AND('Financing - Injection 1'!J220&gt;='5-Year Monthly P&amp;L'!P$2,'Financing - Injection 1'!J220&lt;'5-Year Monthly P&amp;L'!AB$2),2,IF(AND('Financing - Injection 1'!J220&gt;='5-Year Monthly P&amp;L'!AB$2,'Financing - Injection 1'!J220&lt;'5-Year Monthly P&amp;L'!AN$2),3,IF(AND('Financing - Injection 1'!J220&gt;='5-Year Monthly P&amp;L'!AN$2,'Financing - Injection 1'!J220&lt;'5-Year Monthly P&amp;L'!AZ$2),4,IF('Financing - Injection 1'!J220&gt;='5-Year Monthly P&amp;L'!AZ$2,5)))))</f>
        <v>5</v>
      </c>
      <c r="R220" s="215">
        <f t="shared" si="39"/>
        <v>3400.1202966881319</v>
      </c>
      <c r="S220" s="215">
        <f t="shared" si="40"/>
        <v>15429.188953882564</v>
      </c>
    </row>
    <row r="221" spans="1:19" x14ac:dyDescent="0.2">
      <c r="A221" s="12">
        <v>210</v>
      </c>
      <c r="B221" s="228">
        <f>IF(I221&gt;($B$4*$B$6),"0",PMT(H221/$B$6,COUNT(I221:$I$1000),-E220))</f>
        <v>15429.188953882565</v>
      </c>
      <c r="C221" s="228">
        <f t="shared" si="41"/>
        <v>11995.067454227552</v>
      </c>
      <c r="D221" s="228">
        <f t="shared" si="35"/>
        <v>3434.1214996550134</v>
      </c>
      <c r="E221" s="225">
        <f t="shared" si="33"/>
        <v>1196072.6239231001</v>
      </c>
      <c r="F221" s="228">
        <f t="shared" si="36"/>
        <v>2936202.3042384391</v>
      </c>
      <c r="G221" s="228">
        <f t="shared" si="37"/>
        <v>3240129.6803153357</v>
      </c>
      <c r="H221" s="230">
        <f t="shared" si="42"/>
        <v>0.12</v>
      </c>
      <c r="I221" s="226">
        <f t="shared" si="34"/>
        <v>210</v>
      </c>
      <c r="J221" s="227">
        <f t="shared" si="43"/>
        <v>51014</v>
      </c>
      <c r="K221" s="231">
        <f t="shared" si="38"/>
        <v>15429.188953882565</v>
      </c>
      <c r="Q221" s="11">
        <f>IF(J221&lt;'5-Year Monthly P&amp;L'!P$2,1,IF(AND('Financing - Injection 1'!J221&gt;='5-Year Monthly P&amp;L'!P$2,'Financing - Injection 1'!J221&lt;'5-Year Monthly P&amp;L'!AB$2),2,IF(AND('Financing - Injection 1'!J221&gt;='5-Year Monthly P&amp;L'!AB$2,'Financing - Injection 1'!J221&lt;'5-Year Monthly P&amp;L'!AN$2),3,IF(AND('Financing - Injection 1'!J221&gt;='5-Year Monthly P&amp;L'!AN$2,'Financing - Injection 1'!J221&lt;'5-Year Monthly P&amp;L'!AZ$2),4,IF('Financing - Injection 1'!J221&gt;='5-Year Monthly P&amp;L'!AZ$2,5)))))</f>
        <v>5</v>
      </c>
      <c r="R221" s="215">
        <f t="shared" si="39"/>
        <v>3434.1214996550134</v>
      </c>
      <c r="S221" s="215">
        <f t="shared" si="40"/>
        <v>15429.188953882565</v>
      </c>
    </row>
    <row r="222" spans="1:19" x14ac:dyDescent="0.2">
      <c r="A222" s="12">
        <v>211</v>
      </c>
      <c r="B222" s="228">
        <f>IF(I222&gt;($B$4*$B$6),"0",PMT(H222/$B$6,COUNT(I222:$I$1000),-E221))</f>
        <v>15429.188953882564</v>
      </c>
      <c r="C222" s="228">
        <f t="shared" si="41"/>
        <v>11960.726239231</v>
      </c>
      <c r="D222" s="228">
        <f t="shared" si="35"/>
        <v>3468.4627146515631</v>
      </c>
      <c r="E222" s="225">
        <f t="shared" si="33"/>
        <v>1192604.1612084485</v>
      </c>
      <c r="F222" s="228">
        <f t="shared" si="36"/>
        <v>2948163.03047767</v>
      </c>
      <c r="G222" s="228">
        <f t="shared" si="37"/>
        <v>3255558.8692692183</v>
      </c>
      <c r="H222" s="230">
        <f t="shared" si="42"/>
        <v>0.12</v>
      </c>
      <c r="I222" s="226">
        <f t="shared" si="34"/>
        <v>211</v>
      </c>
      <c r="J222" s="227">
        <f t="shared" si="43"/>
        <v>51044</v>
      </c>
      <c r="K222" s="231">
        <f t="shared" si="38"/>
        <v>15429.188953882564</v>
      </c>
      <c r="Q222" s="11">
        <f>IF(J222&lt;'5-Year Monthly P&amp;L'!P$2,1,IF(AND('Financing - Injection 1'!J222&gt;='5-Year Monthly P&amp;L'!P$2,'Financing - Injection 1'!J222&lt;'5-Year Monthly P&amp;L'!AB$2),2,IF(AND('Financing - Injection 1'!J222&gt;='5-Year Monthly P&amp;L'!AB$2,'Financing - Injection 1'!J222&lt;'5-Year Monthly P&amp;L'!AN$2),3,IF(AND('Financing - Injection 1'!J222&gt;='5-Year Monthly P&amp;L'!AN$2,'Financing - Injection 1'!J222&lt;'5-Year Monthly P&amp;L'!AZ$2),4,IF('Financing - Injection 1'!J222&gt;='5-Year Monthly P&amp;L'!AZ$2,5)))))</f>
        <v>5</v>
      </c>
      <c r="R222" s="215">
        <f t="shared" si="39"/>
        <v>3468.4627146515631</v>
      </c>
      <c r="S222" s="215">
        <f t="shared" si="40"/>
        <v>15429.188953882564</v>
      </c>
    </row>
    <row r="223" spans="1:19" x14ac:dyDescent="0.2">
      <c r="A223" s="12">
        <v>212</v>
      </c>
      <c r="B223" s="228">
        <f>IF(I223&gt;($B$4*$B$6),"0",PMT(H223/$B$6,COUNT(I223:$I$1000),-E222))</f>
        <v>15429.188953882564</v>
      </c>
      <c r="C223" s="228">
        <f t="shared" si="41"/>
        <v>11926.041612084484</v>
      </c>
      <c r="D223" s="228">
        <f t="shared" si="35"/>
        <v>3503.1473417980797</v>
      </c>
      <c r="E223" s="225">
        <f t="shared" si="33"/>
        <v>1189101.0138666504</v>
      </c>
      <c r="F223" s="228">
        <f t="shared" si="36"/>
        <v>2960089.0720897545</v>
      </c>
      <c r="G223" s="228">
        <f t="shared" si="37"/>
        <v>3270988.0582231008</v>
      </c>
      <c r="H223" s="230">
        <f t="shared" si="42"/>
        <v>0.12</v>
      </c>
      <c r="I223" s="226">
        <f t="shared" si="34"/>
        <v>212</v>
      </c>
      <c r="J223" s="227">
        <f t="shared" si="43"/>
        <v>51075</v>
      </c>
      <c r="K223" s="231">
        <f t="shared" si="38"/>
        <v>15429.188953882564</v>
      </c>
      <c r="Q223" s="11">
        <f>IF(J223&lt;'5-Year Monthly P&amp;L'!P$2,1,IF(AND('Financing - Injection 1'!J223&gt;='5-Year Monthly P&amp;L'!P$2,'Financing - Injection 1'!J223&lt;'5-Year Monthly P&amp;L'!AB$2),2,IF(AND('Financing - Injection 1'!J223&gt;='5-Year Monthly P&amp;L'!AB$2,'Financing - Injection 1'!J223&lt;'5-Year Monthly P&amp;L'!AN$2),3,IF(AND('Financing - Injection 1'!J223&gt;='5-Year Monthly P&amp;L'!AN$2,'Financing - Injection 1'!J223&lt;'5-Year Monthly P&amp;L'!AZ$2),4,IF('Financing - Injection 1'!J223&gt;='5-Year Monthly P&amp;L'!AZ$2,5)))))</f>
        <v>5</v>
      </c>
      <c r="R223" s="215">
        <f t="shared" si="39"/>
        <v>3503.1473417980797</v>
      </c>
      <c r="S223" s="215">
        <f t="shared" si="40"/>
        <v>15429.188953882564</v>
      </c>
    </row>
    <row r="224" spans="1:19" x14ac:dyDescent="0.2">
      <c r="A224" s="12">
        <v>213</v>
      </c>
      <c r="B224" s="228">
        <f>IF(I224&gt;($B$4*$B$6),"0",PMT(H224/$B$6,COUNT(I224:$I$1000),-E223))</f>
        <v>15429.188953882564</v>
      </c>
      <c r="C224" s="228">
        <f t="shared" si="41"/>
        <v>11891.010138666505</v>
      </c>
      <c r="D224" s="228">
        <f t="shared" si="35"/>
        <v>3538.1788152160589</v>
      </c>
      <c r="E224" s="225">
        <f t="shared" si="33"/>
        <v>1185562.8350514343</v>
      </c>
      <c r="F224" s="228">
        <f t="shared" si="36"/>
        <v>2971980.0822284212</v>
      </c>
      <c r="G224" s="228">
        <f t="shared" si="37"/>
        <v>3286417.2471769834</v>
      </c>
      <c r="H224" s="230">
        <f t="shared" si="42"/>
        <v>0.12</v>
      </c>
      <c r="I224" s="226">
        <f t="shared" si="34"/>
        <v>213</v>
      </c>
      <c r="J224" s="227">
        <f t="shared" si="43"/>
        <v>51105</v>
      </c>
      <c r="K224" s="231">
        <f t="shared" si="38"/>
        <v>15429.188953882564</v>
      </c>
      <c r="Q224" s="11">
        <f>IF(J224&lt;'5-Year Monthly P&amp;L'!P$2,1,IF(AND('Financing - Injection 1'!J224&gt;='5-Year Monthly P&amp;L'!P$2,'Financing - Injection 1'!J224&lt;'5-Year Monthly P&amp;L'!AB$2),2,IF(AND('Financing - Injection 1'!J224&gt;='5-Year Monthly P&amp;L'!AB$2,'Financing - Injection 1'!J224&lt;'5-Year Monthly P&amp;L'!AN$2),3,IF(AND('Financing - Injection 1'!J224&gt;='5-Year Monthly P&amp;L'!AN$2,'Financing - Injection 1'!J224&lt;'5-Year Monthly P&amp;L'!AZ$2),4,IF('Financing - Injection 1'!J224&gt;='5-Year Monthly P&amp;L'!AZ$2,5)))))</f>
        <v>5</v>
      </c>
      <c r="R224" s="215">
        <f t="shared" si="39"/>
        <v>3538.1788152160589</v>
      </c>
      <c r="S224" s="215">
        <f t="shared" si="40"/>
        <v>15429.188953882564</v>
      </c>
    </row>
    <row r="225" spans="1:19" x14ac:dyDescent="0.2">
      <c r="A225" s="12">
        <v>214</v>
      </c>
      <c r="B225" s="228">
        <f>IF(I225&gt;($B$4*$B$6),"0",PMT(H225/$B$6,COUNT(I225:$I$1000),-E224))</f>
        <v>15429.188953882564</v>
      </c>
      <c r="C225" s="228">
        <f t="shared" si="41"/>
        <v>11855.628350514344</v>
      </c>
      <c r="D225" s="228">
        <f t="shared" si="35"/>
        <v>3573.5606033682197</v>
      </c>
      <c r="E225" s="225">
        <f t="shared" si="33"/>
        <v>1181989.274448066</v>
      </c>
      <c r="F225" s="228">
        <f t="shared" si="36"/>
        <v>2983835.7105789357</v>
      </c>
      <c r="G225" s="228">
        <f t="shared" si="37"/>
        <v>3301846.4361308659</v>
      </c>
      <c r="H225" s="230">
        <f t="shared" si="42"/>
        <v>0.12</v>
      </c>
      <c r="I225" s="226">
        <f t="shared" si="34"/>
        <v>214</v>
      </c>
      <c r="J225" s="227">
        <f t="shared" si="43"/>
        <v>51136</v>
      </c>
      <c r="K225" s="231">
        <f t="shared" si="38"/>
        <v>15429.188953882564</v>
      </c>
      <c r="Q225" s="11">
        <f>IF(J225&lt;'5-Year Monthly P&amp;L'!P$2,1,IF(AND('Financing - Injection 1'!J225&gt;='5-Year Monthly P&amp;L'!P$2,'Financing - Injection 1'!J225&lt;'5-Year Monthly P&amp;L'!AB$2),2,IF(AND('Financing - Injection 1'!J225&gt;='5-Year Monthly P&amp;L'!AB$2,'Financing - Injection 1'!J225&lt;'5-Year Monthly P&amp;L'!AN$2),3,IF(AND('Financing - Injection 1'!J225&gt;='5-Year Monthly P&amp;L'!AN$2,'Financing - Injection 1'!J225&lt;'5-Year Monthly P&amp;L'!AZ$2),4,IF('Financing - Injection 1'!J225&gt;='5-Year Monthly P&amp;L'!AZ$2,5)))))</f>
        <v>5</v>
      </c>
      <c r="R225" s="215">
        <f t="shared" si="39"/>
        <v>3573.5606033682197</v>
      </c>
      <c r="S225" s="215">
        <f t="shared" si="40"/>
        <v>15429.188953882564</v>
      </c>
    </row>
    <row r="226" spans="1:19" x14ac:dyDescent="0.2">
      <c r="A226" s="12">
        <v>215</v>
      </c>
      <c r="B226" s="228">
        <f>IF(I226&gt;($B$4*$B$6),"0",PMT(H226/$B$6,COUNT(I226:$I$1000),-E225))</f>
        <v>15429.188953882562</v>
      </c>
      <c r="C226" s="228">
        <f t="shared" si="41"/>
        <v>11819.89274448066</v>
      </c>
      <c r="D226" s="228">
        <f t="shared" si="35"/>
        <v>3609.2962094019022</v>
      </c>
      <c r="E226" s="225">
        <f t="shared" si="33"/>
        <v>1178379.9782386641</v>
      </c>
      <c r="F226" s="228">
        <f t="shared" si="36"/>
        <v>2995655.6033234163</v>
      </c>
      <c r="G226" s="228">
        <f t="shared" si="37"/>
        <v>3317275.6250847485</v>
      </c>
      <c r="H226" s="230">
        <f t="shared" si="42"/>
        <v>0.12</v>
      </c>
      <c r="I226" s="226">
        <f t="shared" si="34"/>
        <v>215</v>
      </c>
      <c r="J226" s="227">
        <f t="shared" si="43"/>
        <v>51167</v>
      </c>
      <c r="K226" s="231">
        <f t="shared" si="38"/>
        <v>15429.188953882562</v>
      </c>
      <c r="Q226" s="11">
        <f>IF(J226&lt;'5-Year Monthly P&amp;L'!P$2,1,IF(AND('Financing - Injection 1'!J226&gt;='5-Year Monthly P&amp;L'!P$2,'Financing - Injection 1'!J226&lt;'5-Year Monthly P&amp;L'!AB$2),2,IF(AND('Financing - Injection 1'!J226&gt;='5-Year Monthly P&amp;L'!AB$2,'Financing - Injection 1'!J226&lt;'5-Year Monthly P&amp;L'!AN$2),3,IF(AND('Financing - Injection 1'!J226&gt;='5-Year Monthly P&amp;L'!AN$2,'Financing - Injection 1'!J226&lt;'5-Year Monthly P&amp;L'!AZ$2),4,IF('Financing - Injection 1'!J226&gt;='5-Year Monthly P&amp;L'!AZ$2,5)))))</f>
        <v>5</v>
      </c>
      <c r="R226" s="215">
        <f t="shared" si="39"/>
        <v>3609.2962094019022</v>
      </c>
      <c r="S226" s="215">
        <f t="shared" si="40"/>
        <v>15429.188953882562</v>
      </c>
    </row>
    <row r="227" spans="1:19" x14ac:dyDescent="0.2">
      <c r="A227" s="12">
        <v>216</v>
      </c>
      <c r="B227" s="228">
        <f>IF(I227&gt;($B$4*$B$6),"0",PMT(H227/$B$6,COUNT(I227:$I$1000),-E226))</f>
        <v>15429.188953882562</v>
      </c>
      <c r="C227" s="228">
        <f t="shared" si="41"/>
        <v>11783.799782386641</v>
      </c>
      <c r="D227" s="228">
        <f t="shared" si="35"/>
        <v>3645.3891714959209</v>
      </c>
      <c r="E227" s="225">
        <f t="shared" si="33"/>
        <v>1174734.5890671681</v>
      </c>
      <c r="F227" s="228">
        <f t="shared" si="36"/>
        <v>3007439.4031058028</v>
      </c>
      <c r="G227" s="228">
        <f t="shared" si="37"/>
        <v>3332704.814038631</v>
      </c>
      <c r="H227" s="230">
        <f t="shared" si="42"/>
        <v>0.12</v>
      </c>
      <c r="I227" s="226">
        <f t="shared" si="34"/>
        <v>216</v>
      </c>
      <c r="J227" s="227">
        <f t="shared" si="43"/>
        <v>51196</v>
      </c>
      <c r="K227" s="231">
        <f t="shared" si="38"/>
        <v>15429.188953882562</v>
      </c>
      <c r="Q227" s="11">
        <f>IF(J227&lt;'5-Year Monthly P&amp;L'!P$2,1,IF(AND('Financing - Injection 1'!J227&gt;='5-Year Monthly P&amp;L'!P$2,'Financing - Injection 1'!J227&lt;'5-Year Monthly P&amp;L'!AB$2),2,IF(AND('Financing - Injection 1'!J227&gt;='5-Year Monthly P&amp;L'!AB$2,'Financing - Injection 1'!J227&lt;'5-Year Monthly P&amp;L'!AN$2),3,IF(AND('Financing - Injection 1'!J227&gt;='5-Year Monthly P&amp;L'!AN$2,'Financing - Injection 1'!J227&lt;'5-Year Monthly P&amp;L'!AZ$2),4,IF('Financing - Injection 1'!J227&gt;='5-Year Monthly P&amp;L'!AZ$2,5)))))</f>
        <v>5</v>
      </c>
      <c r="R227" s="215">
        <f t="shared" si="39"/>
        <v>3645.3891714959209</v>
      </c>
      <c r="S227" s="215">
        <f t="shared" si="40"/>
        <v>15429.188953882562</v>
      </c>
    </row>
    <row r="228" spans="1:19" x14ac:dyDescent="0.2">
      <c r="A228" s="12">
        <v>217</v>
      </c>
      <c r="B228" s="228">
        <f>IF(I228&gt;($B$4*$B$6),"0",PMT(H228/$B$6,COUNT(I228:$I$1000),-E227))</f>
        <v>15429.188953882562</v>
      </c>
      <c r="C228" s="228">
        <f t="shared" si="41"/>
        <v>11747.345890671679</v>
      </c>
      <c r="D228" s="228">
        <f t="shared" si="35"/>
        <v>3681.843063210883</v>
      </c>
      <c r="E228" s="225">
        <f t="shared" si="33"/>
        <v>1171052.7460039572</v>
      </c>
      <c r="F228" s="228">
        <f t="shared" si="36"/>
        <v>3019186.7489964743</v>
      </c>
      <c r="G228" s="228">
        <f t="shared" si="37"/>
        <v>3348134.0029925136</v>
      </c>
      <c r="H228" s="230">
        <f t="shared" si="42"/>
        <v>0.12</v>
      </c>
      <c r="I228" s="226">
        <f t="shared" si="34"/>
        <v>217</v>
      </c>
      <c r="J228" s="227">
        <f t="shared" si="43"/>
        <v>51227</v>
      </c>
      <c r="K228" s="231">
        <f t="shared" si="38"/>
        <v>15429.188953882562</v>
      </c>
      <c r="Q228" s="11">
        <f>IF(J228&lt;'5-Year Monthly P&amp;L'!P$2,1,IF(AND('Financing - Injection 1'!J228&gt;='5-Year Monthly P&amp;L'!P$2,'Financing - Injection 1'!J228&lt;'5-Year Monthly P&amp;L'!AB$2),2,IF(AND('Financing - Injection 1'!J228&gt;='5-Year Monthly P&amp;L'!AB$2,'Financing - Injection 1'!J228&lt;'5-Year Monthly P&amp;L'!AN$2),3,IF(AND('Financing - Injection 1'!J228&gt;='5-Year Monthly P&amp;L'!AN$2,'Financing - Injection 1'!J228&lt;'5-Year Monthly P&amp;L'!AZ$2),4,IF('Financing - Injection 1'!J228&gt;='5-Year Monthly P&amp;L'!AZ$2,5)))))</f>
        <v>5</v>
      </c>
      <c r="R228" s="215">
        <f t="shared" si="39"/>
        <v>3681.843063210883</v>
      </c>
      <c r="S228" s="215">
        <f t="shared" si="40"/>
        <v>15429.188953882562</v>
      </c>
    </row>
    <row r="229" spans="1:19" x14ac:dyDescent="0.2">
      <c r="A229" s="12">
        <v>218</v>
      </c>
      <c r="B229" s="228">
        <f>IF(I229&gt;($B$4*$B$6),"0",PMT(H229/$B$6,COUNT(I229:$I$1000),-E228))</f>
        <v>15429.188953882562</v>
      </c>
      <c r="C229" s="228">
        <f t="shared" si="41"/>
        <v>11710.527460039571</v>
      </c>
      <c r="D229" s="228">
        <f t="shared" si="35"/>
        <v>3718.6614938429902</v>
      </c>
      <c r="E229" s="225">
        <f t="shared" si="33"/>
        <v>1167334.0845101143</v>
      </c>
      <c r="F229" s="228">
        <f t="shared" si="36"/>
        <v>3030897.2764565139</v>
      </c>
      <c r="G229" s="228">
        <f t="shared" si="37"/>
        <v>3363563.1919463961</v>
      </c>
      <c r="H229" s="230">
        <f t="shared" si="42"/>
        <v>0.12</v>
      </c>
      <c r="I229" s="226">
        <f t="shared" si="34"/>
        <v>218</v>
      </c>
      <c r="J229" s="227">
        <f t="shared" si="43"/>
        <v>51257</v>
      </c>
      <c r="K229" s="231">
        <f t="shared" si="38"/>
        <v>15429.188953882562</v>
      </c>
      <c r="Q229" s="11">
        <f>IF(J229&lt;'5-Year Monthly P&amp;L'!P$2,1,IF(AND('Financing - Injection 1'!J229&gt;='5-Year Monthly P&amp;L'!P$2,'Financing - Injection 1'!J229&lt;'5-Year Monthly P&amp;L'!AB$2),2,IF(AND('Financing - Injection 1'!J229&gt;='5-Year Monthly P&amp;L'!AB$2,'Financing - Injection 1'!J229&lt;'5-Year Monthly P&amp;L'!AN$2),3,IF(AND('Financing - Injection 1'!J229&gt;='5-Year Monthly P&amp;L'!AN$2,'Financing - Injection 1'!J229&lt;'5-Year Monthly P&amp;L'!AZ$2),4,IF('Financing - Injection 1'!J229&gt;='5-Year Monthly P&amp;L'!AZ$2,5)))))</f>
        <v>5</v>
      </c>
      <c r="R229" s="215">
        <f t="shared" si="39"/>
        <v>3718.6614938429902</v>
      </c>
      <c r="S229" s="215">
        <f t="shared" si="40"/>
        <v>15429.188953882562</v>
      </c>
    </row>
    <row r="230" spans="1:19" x14ac:dyDescent="0.2">
      <c r="A230" s="12">
        <v>219</v>
      </c>
      <c r="B230" s="228">
        <f>IF(I230&gt;($B$4*$B$6),"0",PMT(H230/$B$6,COUNT(I230:$I$1000),-E229))</f>
        <v>15429.188953882562</v>
      </c>
      <c r="C230" s="228">
        <f t="shared" si="41"/>
        <v>11673.340845101142</v>
      </c>
      <c r="D230" s="228">
        <f t="shared" si="35"/>
        <v>3755.8481087814198</v>
      </c>
      <c r="E230" s="225">
        <f t="shared" si="33"/>
        <v>1163578.2364013328</v>
      </c>
      <c r="F230" s="228">
        <f t="shared" si="36"/>
        <v>3042570.617301615</v>
      </c>
      <c r="G230" s="228">
        <f t="shared" si="37"/>
        <v>3378992.3809002787</v>
      </c>
      <c r="H230" s="230">
        <f t="shared" si="42"/>
        <v>0.12</v>
      </c>
      <c r="I230" s="226">
        <f t="shared" si="34"/>
        <v>219</v>
      </c>
      <c r="J230" s="227">
        <f t="shared" si="43"/>
        <v>51288</v>
      </c>
      <c r="K230" s="231">
        <f t="shared" si="38"/>
        <v>15429.188953882562</v>
      </c>
      <c r="Q230" s="11">
        <f>IF(J230&lt;'5-Year Monthly P&amp;L'!P$2,1,IF(AND('Financing - Injection 1'!J230&gt;='5-Year Monthly P&amp;L'!P$2,'Financing - Injection 1'!J230&lt;'5-Year Monthly P&amp;L'!AB$2),2,IF(AND('Financing - Injection 1'!J230&gt;='5-Year Monthly P&amp;L'!AB$2,'Financing - Injection 1'!J230&lt;'5-Year Monthly P&amp;L'!AN$2),3,IF(AND('Financing - Injection 1'!J230&gt;='5-Year Monthly P&amp;L'!AN$2,'Financing - Injection 1'!J230&lt;'5-Year Monthly P&amp;L'!AZ$2),4,IF('Financing - Injection 1'!J230&gt;='5-Year Monthly P&amp;L'!AZ$2,5)))))</f>
        <v>5</v>
      </c>
      <c r="R230" s="215">
        <f t="shared" si="39"/>
        <v>3755.8481087814198</v>
      </c>
      <c r="S230" s="215">
        <f t="shared" si="40"/>
        <v>15429.188953882562</v>
      </c>
    </row>
    <row r="231" spans="1:19" x14ac:dyDescent="0.2">
      <c r="A231" s="12">
        <v>220</v>
      </c>
      <c r="B231" s="228">
        <f>IF(I231&gt;($B$4*$B$6),"0",PMT(H231/$B$6,COUNT(I231:$I$1000),-E230))</f>
        <v>15429.188953882562</v>
      </c>
      <c r="C231" s="228">
        <f t="shared" si="41"/>
        <v>11635.782364013328</v>
      </c>
      <c r="D231" s="228">
        <f t="shared" si="35"/>
        <v>3793.4065898692334</v>
      </c>
      <c r="E231" s="225">
        <f t="shared" si="33"/>
        <v>1159784.8298114636</v>
      </c>
      <c r="F231" s="228">
        <f t="shared" si="36"/>
        <v>3054206.3996656281</v>
      </c>
      <c r="G231" s="228">
        <f t="shared" si="37"/>
        <v>3394421.5698541612</v>
      </c>
      <c r="H231" s="230">
        <f t="shared" si="42"/>
        <v>0.12</v>
      </c>
      <c r="I231" s="226">
        <f t="shared" si="34"/>
        <v>220</v>
      </c>
      <c r="J231" s="227">
        <f t="shared" si="43"/>
        <v>51318</v>
      </c>
      <c r="K231" s="231">
        <f t="shared" si="38"/>
        <v>15429.188953882562</v>
      </c>
      <c r="Q231" s="11">
        <f>IF(J231&lt;'5-Year Monthly P&amp;L'!P$2,1,IF(AND('Financing - Injection 1'!J231&gt;='5-Year Monthly P&amp;L'!P$2,'Financing - Injection 1'!J231&lt;'5-Year Monthly P&amp;L'!AB$2),2,IF(AND('Financing - Injection 1'!J231&gt;='5-Year Monthly P&amp;L'!AB$2,'Financing - Injection 1'!J231&lt;'5-Year Monthly P&amp;L'!AN$2),3,IF(AND('Financing - Injection 1'!J231&gt;='5-Year Monthly P&amp;L'!AN$2,'Financing - Injection 1'!J231&lt;'5-Year Monthly P&amp;L'!AZ$2),4,IF('Financing - Injection 1'!J231&gt;='5-Year Monthly P&amp;L'!AZ$2,5)))))</f>
        <v>5</v>
      </c>
      <c r="R231" s="215">
        <f t="shared" si="39"/>
        <v>3793.4065898692334</v>
      </c>
      <c r="S231" s="215">
        <f t="shared" si="40"/>
        <v>15429.188953882562</v>
      </c>
    </row>
    <row r="232" spans="1:19" x14ac:dyDescent="0.2">
      <c r="A232" s="12">
        <v>221</v>
      </c>
      <c r="B232" s="228">
        <f>IF(I232&gt;($B$4*$B$6),"0",PMT(H232/$B$6,COUNT(I232:$I$1000),-E231))</f>
        <v>15429.188953882562</v>
      </c>
      <c r="C232" s="228">
        <f t="shared" si="41"/>
        <v>11597.848298114635</v>
      </c>
      <c r="D232" s="228">
        <f t="shared" si="35"/>
        <v>3831.3406557679264</v>
      </c>
      <c r="E232" s="225">
        <f t="shared" si="33"/>
        <v>1155953.4891556958</v>
      </c>
      <c r="F232" s="228">
        <f t="shared" si="36"/>
        <v>3065804.2479637428</v>
      </c>
      <c r="G232" s="228">
        <f t="shared" si="37"/>
        <v>3409850.7588080438</v>
      </c>
      <c r="H232" s="230">
        <f t="shared" si="42"/>
        <v>0.12</v>
      </c>
      <c r="I232" s="226">
        <f t="shared" si="34"/>
        <v>221</v>
      </c>
      <c r="J232" s="227">
        <f t="shared" si="43"/>
        <v>51349</v>
      </c>
      <c r="K232" s="231">
        <f t="shared" si="38"/>
        <v>15429.188953882562</v>
      </c>
      <c r="Q232" s="11">
        <f>IF(J232&lt;'5-Year Monthly P&amp;L'!P$2,1,IF(AND('Financing - Injection 1'!J232&gt;='5-Year Monthly P&amp;L'!P$2,'Financing - Injection 1'!J232&lt;'5-Year Monthly P&amp;L'!AB$2),2,IF(AND('Financing - Injection 1'!J232&gt;='5-Year Monthly P&amp;L'!AB$2,'Financing - Injection 1'!J232&lt;'5-Year Monthly P&amp;L'!AN$2),3,IF(AND('Financing - Injection 1'!J232&gt;='5-Year Monthly P&amp;L'!AN$2,'Financing - Injection 1'!J232&lt;'5-Year Monthly P&amp;L'!AZ$2),4,IF('Financing - Injection 1'!J232&gt;='5-Year Monthly P&amp;L'!AZ$2,5)))))</f>
        <v>5</v>
      </c>
      <c r="R232" s="215">
        <f t="shared" si="39"/>
        <v>3831.3406557679264</v>
      </c>
      <c r="S232" s="215">
        <f t="shared" si="40"/>
        <v>15429.188953882562</v>
      </c>
    </row>
    <row r="233" spans="1:19" x14ac:dyDescent="0.2">
      <c r="A233" s="12">
        <v>222</v>
      </c>
      <c r="B233" s="228">
        <f>IF(I233&gt;($B$4*$B$6),"0",PMT(H233/$B$6,COUNT(I233:$I$1000),-E232))</f>
        <v>15429.188953882564</v>
      </c>
      <c r="C233" s="228">
        <f t="shared" si="41"/>
        <v>11559.534891556958</v>
      </c>
      <c r="D233" s="228">
        <f t="shared" si="35"/>
        <v>3869.654062325606</v>
      </c>
      <c r="E233" s="225">
        <f t="shared" si="33"/>
        <v>1152083.8350933702</v>
      </c>
      <c r="F233" s="228">
        <f t="shared" si="36"/>
        <v>3077363.7828552998</v>
      </c>
      <c r="G233" s="228">
        <f t="shared" si="37"/>
        <v>3425279.9477619263</v>
      </c>
      <c r="H233" s="230">
        <f t="shared" si="42"/>
        <v>0.12</v>
      </c>
      <c r="I233" s="226">
        <f t="shared" si="34"/>
        <v>222</v>
      </c>
      <c r="J233" s="227">
        <f t="shared" si="43"/>
        <v>51380</v>
      </c>
      <c r="K233" s="231">
        <f t="shared" si="38"/>
        <v>15429.188953882564</v>
      </c>
      <c r="Q233" s="11">
        <f>IF(J233&lt;'5-Year Monthly P&amp;L'!P$2,1,IF(AND('Financing - Injection 1'!J233&gt;='5-Year Monthly P&amp;L'!P$2,'Financing - Injection 1'!J233&lt;'5-Year Monthly P&amp;L'!AB$2),2,IF(AND('Financing - Injection 1'!J233&gt;='5-Year Monthly P&amp;L'!AB$2,'Financing - Injection 1'!J233&lt;'5-Year Monthly P&amp;L'!AN$2),3,IF(AND('Financing - Injection 1'!J233&gt;='5-Year Monthly P&amp;L'!AN$2,'Financing - Injection 1'!J233&lt;'5-Year Monthly P&amp;L'!AZ$2),4,IF('Financing - Injection 1'!J233&gt;='5-Year Monthly P&amp;L'!AZ$2,5)))))</f>
        <v>5</v>
      </c>
      <c r="R233" s="215">
        <f t="shared" si="39"/>
        <v>3869.654062325606</v>
      </c>
      <c r="S233" s="215">
        <f t="shared" si="40"/>
        <v>15429.188953882564</v>
      </c>
    </row>
    <row r="234" spans="1:19" x14ac:dyDescent="0.2">
      <c r="A234" s="12">
        <v>223</v>
      </c>
      <c r="B234" s="228">
        <f>IF(I234&gt;($B$4*$B$6),"0",PMT(H234/$B$6,COUNT(I234:$I$1000),-E233))</f>
        <v>15429.188953882564</v>
      </c>
      <c r="C234" s="228">
        <f t="shared" si="41"/>
        <v>11520.838350933702</v>
      </c>
      <c r="D234" s="228">
        <f t="shared" si="35"/>
        <v>3908.3506029488617</v>
      </c>
      <c r="E234" s="225">
        <f t="shared" si="33"/>
        <v>1148175.4844904214</v>
      </c>
      <c r="F234" s="228">
        <f t="shared" si="36"/>
        <v>3088884.6212062333</v>
      </c>
      <c r="G234" s="228">
        <f t="shared" si="37"/>
        <v>3440709.1367158089</v>
      </c>
      <c r="H234" s="230">
        <f t="shared" si="42"/>
        <v>0.12</v>
      </c>
      <c r="I234" s="226">
        <f t="shared" si="34"/>
        <v>223</v>
      </c>
      <c r="J234" s="227">
        <f t="shared" si="43"/>
        <v>51410</v>
      </c>
      <c r="K234" s="231">
        <f t="shared" si="38"/>
        <v>15429.188953882564</v>
      </c>
      <c r="Q234" s="11">
        <f>IF(J234&lt;'5-Year Monthly P&amp;L'!P$2,1,IF(AND('Financing - Injection 1'!J234&gt;='5-Year Monthly P&amp;L'!P$2,'Financing - Injection 1'!J234&lt;'5-Year Monthly P&amp;L'!AB$2),2,IF(AND('Financing - Injection 1'!J234&gt;='5-Year Monthly P&amp;L'!AB$2,'Financing - Injection 1'!J234&lt;'5-Year Monthly P&amp;L'!AN$2),3,IF(AND('Financing - Injection 1'!J234&gt;='5-Year Monthly P&amp;L'!AN$2,'Financing - Injection 1'!J234&lt;'5-Year Monthly P&amp;L'!AZ$2),4,IF('Financing - Injection 1'!J234&gt;='5-Year Monthly P&amp;L'!AZ$2,5)))))</f>
        <v>5</v>
      </c>
      <c r="R234" s="215">
        <f t="shared" si="39"/>
        <v>3908.3506029488617</v>
      </c>
      <c r="S234" s="215">
        <f t="shared" si="40"/>
        <v>15429.188953882564</v>
      </c>
    </row>
    <row r="235" spans="1:19" x14ac:dyDescent="0.2">
      <c r="A235" s="12">
        <v>224</v>
      </c>
      <c r="B235" s="228">
        <f>IF(I235&gt;($B$4*$B$6),"0",PMT(H235/$B$6,COUNT(I235:$I$1000),-E234))</f>
        <v>15429.188953882565</v>
      </c>
      <c r="C235" s="228">
        <f t="shared" si="41"/>
        <v>11481.754844904213</v>
      </c>
      <c r="D235" s="228">
        <f t="shared" si="35"/>
        <v>3947.434108978352</v>
      </c>
      <c r="E235" s="225">
        <f t="shared" si="33"/>
        <v>1144228.050381443</v>
      </c>
      <c r="F235" s="228">
        <f t="shared" si="36"/>
        <v>3100366.3760511377</v>
      </c>
      <c r="G235" s="228">
        <f t="shared" si="37"/>
        <v>3456138.3256696914</v>
      </c>
      <c r="H235" s="230">
        <f t="shared" si="42"/>
        <v>0.12</v>
      </c>
      <c r="I235" s="226">
        <f t="shared" si="34"/>
        <v>224</v>
      </c>
      <c r="J235" s="227">
        <f t="shared" si="43"/>
        <v>51441</v>
      </c>
      <c r="K235" s="231">
        <f t="shared" si="38"/>
        <v>15429.188953882565</v>
      </c>
      <c r="Q235" s="11">
        <f>IF(J235&lt;'5-Year Monthly P&amp;L'!P$2,1,IF(AND('Financing - Injection 1'!J235&gt;='5-Year Monthly P&amp;L'!P$2,'Financing - Injection 1'!J235&lt;'5-Year Monthly P&amp;L'!AB$2),2,IF(AND('Financing - Injection 1'!J235&gt;='5-Year Monthly P&amp;L'!AB$2,'Financing - Injection 1'!J235&lt;'5-Year Monthly P&amp;L'!AN$2),3,IF(AND('Financing - Injection 1'!J235&gt;='5-Year Monthly P&amp;L'!AN$2,'Financing - Injection 1'!J235&lt;'5-Year Monthly P&amp;L'!AZ$2),4,IF('Financing - Injection 1'!J235&gt;='5-Year Monthly P&amp;L'!AZ$2,5)))))</f>
        <v>5</v>
      </c>
      <c r="R235" s="215">
        <f t="shared" si="39"/>
        <v>3947.434108978352</v>
      </c>
      <c r="S235" s="215">
        <f t="shared" si="40"/>
        <v>15429.188953882565</v>
      </c>
    </row>
    <row r="236" spans="1:19" x14ac:dyDescent="0.2">
      <c r="A236" s="12">
        <v>225</v>
      </c>
      <c r="B236" s="228">
        <f>IF(I236&gt;($B$4*$B$6),"0",PMT(H236/$B$6,COUNT(I236:$I$1000),-E235))</f>
        <v>15429.188953882562</v>
      </c>
      <c r="C236" s="228">
        <f t="shared" si="41"/>
        <v>11442.280503814429</v>
      </c>
      <c r="D236" s="228">
        <f t="shared" si="35"/>
        <v>3986.9084500681329</v>
      </c>
      <c r="E236" s="225">
        <f t="shared" si="33"/>
        <v>1140241.1419313748</v>
      </c>
      <c r="F236" s="228">
        <f t="shared" si="36"/>
        <v>3111808.6565549523</v>
      </c>
      <c r="G236" s="228">
        <f t="shared" si="37"/>
        <v>3471567.514623574</v>
      </c>
      <c r="H236" s="230">
        <f t="shared" si="42"/>
        <v>0.12</v>
      </c>
      <c r="I236" s="226">
        <f t="shared" si="34"/>
        <v>225</v>
      </c>
      <c r="J236" s="227">
        <f t="shared" si="43"/>
        <v>51471</v>
      </c>
      <c r="K236" s="231">
        <f t="shared" si="38"/>
        <v>15429.188953882562</v>
      </c>
      <c r="Q236" s="11">
        <f>IF(J236&lt;'5-Year Monthly P&amp;L'!P$2,1,IF(AND('Financing - Injection 1'!J236&gt;='5-Year Monthly P&amp;L'!P$2,'Financing - Injection 1'!J236&lt;'5-Year Monthly P&amp;L'!AB$2),2,IF(AND('Financing - Injection 1'!J236&gt;='5-Year Monthly P&amp;L'!AB$2,'Financing - Injection 1'!J236&lt;'5-Year Monthly P&amp;L'!AN$2),3,IF(AND('Financing - Injection 1'!J236&gt;='5-Year Monthly P&amp;L'!AN$2,'Financing - Injection 1'!J236&lt;'5-Year Monthly P&amp;L'!AZ$2),4,IF('Financing - Injection 1'!J236&gt;='5-Year Monthly P&amp;L'!AZ$2,5)))))</f>
        <v>5</v>
      </c>
      <c r="R236" s="215">
        <f t="shared" si="39"/>
        <v>3986.9084500681329</v>
      </c>
      <c r="S236" s="215">
        <f t="shared" si="40"/>
        <v>15429.188953882562</v>
      </c>
    </row>
    <row r="237" spans="1:19" x14ac:dyDescent="0.2">
      <c r="A237" s="12">
        <v>226</v>
      </c>
      <c r="B237" s="228">
        <f>IF(I237&gt;($B$4*$B$6),"0",PMT(H237/$B$6,COUNT(I237:$I$1000),-E236))</f>
        <v>15429.188953882564</v>
      </c>
      <c r="C237" s="228">
        <f t="shared" si="41"/>
        <v>11402.411419313748</v>
      </c>
      <c r="D237" s="228">
        <f t="shared" si="35"/>
        <v>4026.7775345688151</v>
      </c>
      <c r="E237" s="225">
        <f t="shared" si="33"/>
        <v>1136214.3643968059</v>
      </c>
      <c r="F237" s="228">
        <f t="shared" si="36"/>
        <v>3123211.0679742661</v>
      </c>
      <c r="G237" s="228">
        <f t="shared" si="37"/>
        <v>3486996.7035774565</v>
      </c>
      <c r="H237" s="230">
        <f t="shared" si="42"/>
        <v>0.12</v>
      </c>
      <c r="I237" s="226">
        <f t="shared" si="34"/>
        <v>226</v>
      </c>
      <c r="J237" s="227">
        <f t="shared" si="43"/>
        <v>51502</v>
      </c>
      <c r="K237" s="231">
        <f t="shared" si="38"/>
        <v>15429.188953882564</v>
      </c>
      <c r="Q237" s="11">
        <f>IF(J237&lt;'5-Year Monthly P&amp;L'!P$2,1,IF(AND('Financing - Injection 1'!J237&gt;='5-Year Monthly P&amp;L'!P$2,'Financing - Injection 1'!J237&lt;'5-Year Monthly P&amp;L'!AB$2),2,IF(AND('Financing - Injection 1'!J237&gt;='5-Year Monthly P&amp;L'!AB$2,'Financing - Injection 1'!J237&lt;'5-Year Monthly P&amp;L'!AN$2),3,IF(AND('Financing - Injection 1'!J237&gt;='5-Year Monthly P&amp;L'!AN$2,'Financing - Injection 1'!J237&lt;'5-Year Monthly P&amp;L'!AZ$2),4,IF('Financing - Injection 1'!J237&gt;='5-Year Monthly P&amp;L'!AZ$2,5)))))</f>
        <v>5</v>
      </c>
      <c r="R237" s="215">
        <f t="shared" si="39"/>
        <v>4026.7775345688151</v>
      </c>
      <c r="S237" s="215">
        <f t="shared" si="40"/>
        <v>15429.188953882564</v>
      </c>
    </row>
    <row r="238" spans="1:19" x14ac:dyDescent="0.2">
      <c r="A238" s="12">
        <v>227</v>
      </c>
      <c r="B238" s="228">
        <f>IF(I238&gt;($B$4*$B$6),"0",PMT(H238/$B$6,COUNT(I238:$I$1000),-E237))</f>
        <v>15429.188953882558</v>
      </c>
      <c r="C238" s="228">
        <f t="shared" si="41"/>
        <v>11362.14364396806</v>
      </c>
      <c r="D238" s="228">
        <f t="shared" si="35"/>
        <v>4067.0453099144979</v>
      </c>
      <c r="E238" s="225">
        <f t="shared" si="33"/>
        <v>1132147.3190868914</v>
      </c>
      <c r="F238" s="228">
        <f t="shared" si="36"/>
        <v>3134573.2116182344</v>
      </c>
      <c r="G238" s="228">
        <f t="shared" si="37"/>
        <v>3502425.8925313391</v>
      </c>
      <c r="H238" s="230">
        <f t="shared" si="42"/>
        <v>0.12</v>
      </c>
      <c r="I238" s="226">
        <f t="shared" si="34"/>
        <v>227</v>
      </c>
      <c r="J238" s="227">
        <f t="shared" si="43"/>
        <v>51533</v>
      </c>
      <c r="K238" s="231">
        <f t="shared" si="38"/>
        <v>15429.188953882558</v>
      </c>
      <c r="Q238" s="11">
        <f>IF(J238&lt;'5-Year Monthly P&amp;L'!P$2,1,IF(AND('Financing - Injection 1'!J238&gt;='5-Year Monthly P&amp;L'!P$2,'Financing - Injection 1'!J238&lt;'5-Year Monthly P&amp;L'!AB$2),2,IF(AND('Financing - Injection 1'!J238&gt;='5-Year Monthly P&amp;L'!AB$2,'Financing - Injection 1'!J238&lt;'5-Year Monthly P&amp;L'!AN$2),3,IF(AND('Financing - Injection 1'!J238&gt;='5-Year Monthly P&amp;L'!AN$2,'Financing - Injection 1'!J238&lt;'5-Year Monthly P&amp;L'!AZ$2),4,IF('Financing - Injection 1'!J238&gt;='5-Year Monthly P&amp;L'!AZ$2,5)))))</f>
        <v>5</v>
      </c>
      <c r="R238" s="215">
        <f t="shared" si="39"/>
        <v>4067.0453099144979</v>
      </c>
      <c r="S238" s="215">
        <f t="shared" si="40"/>
        <v>15429.188953882558</v>
      </c>
    </row>
    <row r="239" spans="1:19" x14ac:dyDescent="0.2">
      <c r="A239" s="12">
        <v>228</v>
      </c>
      <c r="B239" s="228">
        <f>IF(I239&gt;($B$4*$B$6),"0",PMT(H239/$B$6,COUNT(I239:$I$1000),-E238))</f>
        <v>15429.188953882562</v>
      </c>
      <c r="C239" s="228">
        <f t="shared" si="41"/>
        <v>11321.473190868914</v>
      </c>
      <c r="D239" s="228">
        <f t="shared" si="35"/>
        <v>4107.715763013648</v>
      </c>
      <c r="E239" s="225">
        <f t="shared" si="33"/>
        <v>1128039.6033238778</v>
      </c>
      <c r="F239" s="228">
        <f t="shared" si="36"/>
        <v>3145894.6848091031</v>
      </c>
      <c r="G239" s="228">
        <f t="shared" si="37"/>
        <v>3517855.0814852216</v>
      </c>
      <c r="H239" s="230">
        <f t="shared" si="42"/>
        <v>0.12</v>
      </c>
      <c r="I239" s="226">
        <f t="shared" si="34"/>
        <v>228</v>
      </c>
      <c r="J239" s="227">
        <f t="shared" si="43"/>
        <v>51561</v>
      </c>
      <c r="K239" s="231">
        <f t="shared" si="38"/>
        <v>15429.188953882562</v>
      </c>
      <c r="Q239" s="11">
        <f>IF(J239&lt;'5-Year Monthly P&amp;L'!P$2,1,IF(AND('Financing - Injection 1'!J239&gt;='5-Year Monthly P&amp;L'!P$2,'Financing - Injection 1'!J239&lt;'5-Year Monthly P&amp;L'!AB$2),2,IF(AND('Financing - Injection 1'!J239&gt;='5-Year Monthly P&amp;L'!AB$2,'Financing - Injection 1'!J239&lt;'5-Year Monthly P&amp;L'!AN$2),3,IF(AND('Financing - Injection 1'!J239&gt;='5-Year Monthly P&amp;L'!AN$2,'Financing - Injection 1'!J239&lt;'5-Year Monthly P&amp;L'!AZ$2),4,IF('Financing - Injection 1'!J239&gt;='5-Year Monthly P&amp;L'!AZ$2,5)))))</f>
        <v>5</v>
      </c>
      <c r="R239" s="215">
        <f t="shared" si="39"/>
        <v>4107.715763013648</v>
      </c>
      <c r="S239" s="215">
        <f t="shared" si="40"/>
        <v>15429.188953882562</v>
      </c>
    </row>
    <row r="240" spans="1:19" x14ac:dyDescent="0.2">
      <c r="A240" s="12">
        <v>229</v>
      </c>
      <c r="B240" s="228">
        <f>IF(I240&gt;($B$4*$B$6),"0",PMT(H240/$B$6,COUNT(I240:$I$1000),-E239))</f>
        <v>15429.188953882562</v>
      </c>
      <c r="C240" s="228">
        <f t="shared" si="41"/>
        <v>11280.396033238778</v>
      </c>
      <c r="D240" s="228">
        <f t="shared" si="35"/>
        <v>4148.7929206437839</v>
      </c>
      <c r="E240" s="225">
        <f t="shared" si="33"/>
        <v>1123890.8104032341</v>
      </c>
      <c r="F240" s="228">
        <f t="shared" si="36"/>
        <v>3157175.0808423418</v>
      </c>
      <c r="G240" s="228">
        <f t="shared" si="37"/>
        <v>3533284.2704391042</v>
      </c>
      <c r="H240" s="230">
        <f t="shared" si="42"/>
        <v>0.12</v>
      </c>
      <c r="I240" s="226">
        <f t="shared" si="34"/>
        <v>229</v>
      </c>
      <c r="J240" s="227">
        <f t="shared" si="43"/>
        <v>51592</v>
      </c>
      <c r="K240" s="231">
        <f t="shared" si="38"/>
        <v>15429.188953882562</v>
      </c>
      <c r="Q240" s="11">
        <f>IF(J240&lt;'5-Year Monthly P&amp;L'!P$2,1,IF(AND('Financing - Injection 1'!J240&gt;='5-Year Monthly P&amp;L'!P$2,'Financing - Injection 1'!J240&lt;'5-Year Monthly P&amp;L'!AB$2),2,IF(AND('Financing - Injection 1'!J240&gt;='5-Year Monthly P&amp;L'!AB$2,'Financing - Injection 1'!J240&lt;'5-Year Monthly P&amp;L'!AN$2),3,IF(AND('Financing - Injection 1'!J240&gt;='5-Year Monthly P&amp;L'!AN$2,'Financing - Injection 1'!J240&lt;'5-Year Monthly P&amp;L'!AZ$2),4,IF('Financing - Injection 1'!J240&gt;='5-Year Monthly P&amp;L'!AZ$2,5)))))</f>
        <v>5</v>
      </c>
      <c r="R240" s="215">
        <f t="shared" si="39"/>
        <v>4148.7929206437839</v>
      </c>
      <c r="S240" s="215">
        <f t="shared" si="40"/>
        <v>15429.188953882562</v>
      </c>
    </row>
    <row r="241" spans="1:19" x14ac:dyDescent="0.2">
      <c r="A241" s="12">
        <v>230</v>
      </c>
      <c r="B241" s="228">
        <f>IF(I241&gt;($B$4*$B$6),"0",PMT(H241/$B$6,COUNT(I241:$I$1000),-E240))</f>
        <v>15429.188953882564</v>
      </c>
      <c r="C241" s="228">
        <f t="shared" si="41"/>
        <v>11238.908104032342</v>
      </c>
      <c r="D241" s="228">
        <f t="shared" si="35"/>
        <v>4190.2808498502218</v>
      </c>
      <c r="E241" s="225">
        <f t="shared" si="33"/>
        <v>1119700.5295533838</v>
      </c>
      <c r="F241" s="228">
        <f t="shared" si="36"/>
        <v>3168413.988946374</v>
      </c>
      <c r="G241" s="228">
        <f t="shared" si="37"/>
        <v>3548713.4593929867</v>
      </c>
      <c r="H241" s="230">
        <f t="shared" si="42"/>
        <v>0.12</v>
      </c>
      <c r="I241" s="226">
        <f t="shared" si="34"/>
        <v>230</v>
      </c>
      <c r="J241" s="227">
        <f t="shared" si="43"/>
        <v>51622</v>
      </c>
      <c r="K241" s="231">
        <f t="shared" si="38"/>
        <v>15429.188953882564</v>
      </c>
      <c r="Q241" s="11">
        <f>IF(J241&lt;'5-Year Monthly P&amp;L'!P$2,1,IF(AND('Financing - Injection 1'!J241&gt;='5-Year Monthly P&amp;L'!P$2,'Financing - Injection 1'!J241&lt;'5-Year Monthly P&amp;L'!AB$2),2,IF(AND('Financing - Injection 1'!J241&gt;='5-Year Monthly P&amp;L'!AB$2,'Financing - Injection 1'!J241&lt;'5-Year Monthly P&amp;L'!AN$2),3,IF(AND('Financing - Injection 1'!J241&gt;='5-Year Monthly P&amp;L'!AN$2,'Financing - Injection 1'!J241&lt;'5-Year Monthly P&amp;L'!AZ$2),4,IF('Financing - Injection 1'!J241&gt;='5-Year Monthly P&amp;L'!AZ$2,5)))))</f>
        <v>5</v>
      </c>
      <c r="R241" s="215">
        <f t="shared" si="39"/>
        <v>4190.2808498502218</v>
      </c>
      <c r="S241" s="215">
        <f t="shared" si="40"/>
        <v>15429.188953882564</v>
      </c>
    </row>
    <row r="242" spans="1:19" x14ac:dyDescent="0.2">
      <c r="A242" s="12">
        <v>231</v>
      </c>
      <c r="B242" s="228">
        <f>IF(I242&gt;($B$4*$B$6),"0",PMT(H242/$B$6,COUNT(I242:$I$1000),-E241))</f>
        <v>15429.188953882564</v>
      </c>
      <c r="C242" s="228">
        <f t="shared" si="41"/>
        <v>11197.005295533838</v>
      </c>
      <c r="D242" s="228">
        <f t="shared" si="35"/>
        <v>4232.1836583487257</v>
      </c>
      <c r="E242" s="225">
        <f t="shared" si="33"/>
        <v>1115468.3458950352</v>
      </c>
      <c r="F242" s="228">
        <f t="shared" si="36"/>
        <v>3179610.9942419077</v>
      </c>
      <c r="G242" s="228">
        <f t="shared" si="37"/>
        <v>3564142.6483468693</v>
      </c>
      <c r="H242" s="230">
        <f t="shared" si="42"/>
        <v>0.12</v>
      </c>
      <c r="I242" s="226">
        <f t="shared" si="34"/>
        <v>231</v>
      </c>
      <c r="J242" s="227">
        <f t="shared" si="43"/>
        <v>51653</v>
      </c>
      <c r="K242" s="231">
        <f t="shared" si="38"/>
        <v>15429.188953882564</v>
      </c>
      <c r="Q242" s="11">
        <f>IF(J242&lt;'5-Year Monthly P&amp;L'!P$2,1,IF(AND('Financing - Injection 1'!J242&gt;='5-Year Monthly P&amp;L'!P$2,'Financing - Injection 1'!J242&lt;'5-Year Monthly P&amp;L'!AB$2),2,IF(AND('Financing - Injection 1'!J242&gt;='5-Year Monthly P&amp;L'!AB$2,'Financing - Injection 1'!J242&lt;'5-Year Monthly P&amp;L'!AN$2),3,IF(AND('Financing - Injection 1'!J242&gt;='5-Year Monthly P&amp;L'!AN$2,'Financing - Injection 1'!J242&lt;'5-Year Monthly P&amp;L'!AZ$2),4,IF('Financing - Injection 1'!J242&gt;='5-Year Monthly P&amp;L'!AZ$2,5)))))</f>
        <v>5</v>
      </c>
      <c r="R242" s="215">
        <f t="shared" si="39"/>
        <v>4232.1836583487257</v>
      </c>
      <c r="S242" s="215">
        <f t="shared" si="40"/>
        <v>15429.188953882564</v>
      </c>
    </row>
    <row r="243" spans="1:19" x14ac:dyDescent="0.2">
      <c r="A243" s="12">
        <v>232</v>
      </c>
      <c r="B243" s="228">
        <f>IF(I243&gt;($B$4*$B$6),"0",PMT(H243/$B$6,COUNT(I243:$I$1000),-E242))</f>
        <v>15429.188953882564</v>
      </c>
      <c r="C243" s="228">
        <f t="shared" si="41"/>
        <v>11154.683458950351</v>
      </c>
      <c r="D243" s="228">
        <f t="shared" si="35"/>
        <v>4274.505494932213</v>
      </c>
      <c r="E243" s="225">
        <f t="shared" si="33"/>
        <v>1111193.840400103</v>
      </c>
      <c r="F243" s="228">
        <f t="shared" si="36"/>
        <v>3190765.6777008581</v>
      </c>
      <c r="G243" s="228">
        <f t="shared" si="37"/>
        <v>3579571.8373007518</v>
      </c>
      <c r="H243" s="230">
        <f t="shared" si="42"/>
        <v>0.12</v>
      </c>
      <c r="I243" s="226">
        <f t="shared" si="34"/>
        <v>232</v>
      </c>
      <c r="J243" s="227">
        <f t="shared" si="43"/>
        <v>51683</v>
      </c>
      <c r="K243" s="231">
        <f t="shared" si="38"/>
        <v>15429.188953882564</v>
      </c>
      <c r="Q243" s="11">
        <f>IF(J243&lt;'5-Year Monthly P&amp;L'!P$2,1,IF(AND('Financing - Injection 1'!J243&gt;='5-Year Monthly P&amp;L'!P$2,'Financing - Injection 1'!J243&lt;'5-Year Monthly P&amp;L'!AB$2),2,IF(AND('Financing - Injection 1'!J243&gt;='5-Year Monthly P&amp;L'!AB$2,'Financing - Injection 1'!J243&lt;'5-Year Monthly P&amp;L'!AN$2),3,IF(AND('Financing - Injection 1'!J243&gt;='5-Year Monthly P&amp;L'!AN$2,'Financing - Injection 1'!J243&lt;'5-Year Monthly P&amp;L'!AZ$2),4,IF('Financing - Injection 1'!J243&gt;='5-Year Monthly P&amp;L'!AZ$2,5)))))</f>
        <v>5</v>
      </c>
      <c r="R243" s="215">
        <f t="shared" si="39"/>
        <v>4274.505494932213</v>
      </c>
      <c r="S243" s="215">
        <f t="shared" si="40"/>
        <v>15429.188953882564</v>
      </c>
    </row>
    <row r="244" spans="1:19" x14ac:dyDescent="0.2">
      <c r="A244" s="12">
        <v>233</v>
      </c>
      <c r="B244" s="228">
        <f>IF(I244&gt;($B$4*$B$6),"0",PMT(H244/$B$6,COUNT(I244:$I$1000),-E243))</f>
        <v>15429.188953882565</v>
      </c>
      <c r="C244" s="228">
        <f t="shared" si="41"/>
        <v>11111.938404001028</v>
      </c>
      <c r="D244" s="228">
        <f t="shared" si="35"/>
        <v>4317.2505498815372</v>
      </c>
      <c r="E244" s="225">
        <f t="shared" si="33"/>
        <v>1106876.5898502215</v>
      </c>
      <c r="F244" s="228">
        <f t="shared" si="36"/>
        <v>3201877.6161048589</v>
      </c>
      <c r="G244" s="228">
        <f t="shared" si="37"/>
        <v>3595001.0262546344</v>
      </c>
      <c r="H244" s="230">
        <f t="shared" si="42"/>
        <v>0.12</v>
      </c>
      <c r="I244" s="226">
        <f t="shared" si="34"/>
        <v>233</v>
      </c>
      <c r="J244" s="227">
        <f t="shared" si="43"/>
        <v>51714</v>
      </c>
      <c r="K244" s="231">
        <f t="shared" si="38"/>
        <v>15429.188953882565</v>
      </c>
      <c r="Q244" s="11">
        <f>IF(J244&lt;'5-Year Monthly P&amp;L'!P$2,1,IF(AND('Financing - Injection 1'!J244&gt;='5-Year Monthly P&amp;L'!P$2,'Financing - Injection 1'!J244&lt;'5-Year Monthly P&amp;L'!AB$2),2,IF(AND('Financing - Injection 1'!J244&gt;='5-Year Monthly P&amp;L'!AB$2,'Financing - Injection 1'!J244&lt;'5-Year Monthly P&amp;L'!AN$2),3,IF(AND('Financing - Injection 1'!J244&gt;='5-Year Monthly P&amp;L'!AN$2,'Financing - Injection 1'!J244&lt;'5-Year Monthly P&amp;L'!AZ$2),4,IF('Financing - Injection 1'!J244&gt;='5-Year Monthly P&amp;L'!AZ$2,5)))))</f>
        <v>5</v>
      </c>
      <c r="R244" s="215">
        <f t="shared" si="39"/>
        <v>4317.2505498815372</v>
      </c>
      <c r="S244" s="215">
        <f t="shared" si="40"/>
        <v>15429.188953882565</v>
      </c>
    </row>
    <row r="245" spans="1:19" x14ac:dyDescent="0.2">
      <c r="A245" s="12">
        <v>234</v>
      </c>
      <c r="B245" s="228">
        <f>IF(I245&gt;($B$4*$B$6),"0",PMT(H245/$B$6,COUNT(I245:$I$1000),-E244))</f>
        <v>15429.188953882565</v>
      </c>
      <c r="C245" s="228">
        <f t="shared" si="41"/>
        <v>11068.765898502215</v>
      </c>
      <c r="D245" s="228">
        <f t="shared" si="35"/>
        <v>4360.42305538035</v>
      </c>
      <c r="E245" s="225">
        <f t="shared" si="33"/>
        <v>1102516.1667948412</v>
      </c>
      <c r="F245" s="228">
        <f t="shared" si="36"/>
        <v>3212946.3820033614</v>
      </c>
      <c r="G245" s="228">
        <f t="shared" si="37"/>
        <v>3610430.2152085169</v>
      </c>
      <c r="H245" s="230">
        <f t="shared" si="42"/>
        <v>0.12</v>
      </c>
      <c r="I245" s="226">
        <f t="shared" si="34"/>
        <v>234</v>
      </c>
      <c r="J245" s="227">
        <f t="shared" si="43"/>
        <v>51745</v>
      </c>
      <c r="K245" s="231">
        <f t="shared" si="38"/>
        <v>15429.188953882565</v>
      </c>
      <c r="Q245" s="11">
        <f>IF(J245&lt;'5-Year Monthly P&amp;L'!P$2,1,IF(AND('Financing - Injection 1'!J245&gt;='5-Year Monthly P&amp;L'!P$2,'Financing - Injection 1'!J245&lt;'5-Year Monthly P&amp;L'!AB$2),2,IF(AND('Financing - Injection 1'!J245&gt;='5-Year Monthly P&amp;L'!AB$2,'Financing - Injection 1'!J245&lt;'5-Year Monthly P&amp;L'!AN$2),3,IF(AND('Financing - Injection 1'!J245&gt;='5-Year Monthly P&amp;L'!AN$2,'Financing - Injection 1'!J245&lt;'5-Year Monthly P&amp;L'!AZ$2),4,IF('Financing - Injection 1'!J245&gt;='5-Year Monthly P&amp;L'!AZ$2,5)))))</f>
        <v>5</v>
      </c>
      <c r="R245" s="215">
        <f t="shared" si="39"/>
        <v>4360.42305538035</v>
      </c>
      <c r="S245" s="215">
        <f t="shared" si="40"/>
        <v>15429.188953882565</v>
      </c>
    </row>
    <row r="246" spans="1:19" x14ac:dyDescent="0.2">
      <c r="A246" s="12">
        <v>235</v>
      </c>
      <c r="B246" s="228">
        <f>IF(I246&gt;($B$4*$B$6),"0",PMT(H246/$B$6,COUNT(I246:$I$1000),-E245))</f>
        <v>15429.188953882565</v>
      </c>
      <c r="C246" s="228">
        <f t="shared" si="41"/>
        <v>11025.161667948412</v>
      </c>
      <c r="D246" s="228">
        <f t="shared" si="35"/>
        <v>4404.027285934153</v>
      </c>
      <c r="E246" s="225">
        <f t="shared" si="33"/>
        <v>1098112.139508907</v>
      </c>
      <c r="F246" s="228">
        <f t="shared" si="36"/>
        <v>3223971.5436713099</v>
      </c>
      <c r="G246" s="228">
        <f t="shared" si="37"/>
        <v>3625859.4041623995</v>
      </c>
      <c r="H246" s="230">
        <f t="shared" si="42"/>
        <v>0.12</v>
      </c>
      <c r="I246" s="226">
        <f t="shared" si="34"/>
        <v>235</v>
      </c>
      <c r="J246" s="227">
        <f t="shared" si="43"/>
        <v>51775</v>
      </c>
      <c r="K246" s="231">
        <f t="shared" si="38"/>
        <v>15429.188953882565</v>
      </c>
      <c r="Q246" s="11">
        <f>IF(J246&lt;'5-Year Monthly P&amp;L'!P$2,1,IF(AND('Financing - Injection 1'!J246&gt;='5-Year Monthly P&amp;L'!P$2,'Financing - Injection 1'!J246&lt;'5-Year Monthly P&amp;L'!AB$2),2,IF(AND('Financing - Injection 1'!J246&gt;='5-Year Monthly P&amp;L'!AB$2,'Financing - Injection 1'!J246&lt;'5-Year Monthly P&amp;L'!AN$2),3,IF(AND('Financing - Injection 1'!J246&gt;='5-Year Monthly P&amp;L'!AN$2,'Financing - Injection 1'!J246&lt;'5-Year Monthly P&amp;L'!AZ$2),4,IF('Financing - Injection 1'!J246&gt;='5-Year Monthly P&amp;L'!AZ$2,5)))))</f>
        <v>5</v>
      </c>
      <c r="R246" s="215">
        <f t="shared" si="39"/>
        <v>4404.027285934153</v>
      </c>
      <c r="S246" s="215">
        <f t="shared" si="40"/>
        <v>15429.188953882565</v>
      </c>
    </row>
    <row r="247" spans="1:19" x14ac:dyDescent="0.2">
      <c r="A247" s="12">
        <v>236</v>
      </c>
      <c r="B247" s="228">
        <f>IF(I247&gt;($B$4*$B$6),"0",PMT(H247/$B$6,COUNT(I247:$I$1000),-E246))</f>
        <v>15429.188953882564</v>
      </c>
      <c r="C247" s="228">
        <f t="shared" si="41"/>
        <v>10981.121395089069</v>
      </c>
      <c r="D247" s="228">
        <f t="shared" si="35"/>
        <v>4448.0675587934948</v>
      </c>
      <c r="E247" s="225">
        <f t="shared" si="33"/>
        <v>1093664.0719501134</v>
      </c>
      <c r="F247" s="228">
        <f t="shared" si="36"/>
        <v>3234952.6650663991</v>
      </c>
      <c r="G247" s="228">
        <f t="shared" si="37"/>
        <v>3641288.593116282</v>
      </c>
      <c r="H247" s="230">
        <f t="shared" si="42"/>
        <v>0.12</v>
      </c>
      <c r="I247" s="226">
        <f t="shared" si="34"/>
        <v>236</v>
      </c>
      <c r="J247" s="227">
        <f t="shared" si="43"/>
        <v>51806</v>
      </c>
      <c r="K247" s="231">
        <f t="shared" si="38"/>
        <v>15429.188953882564</v>
      </c>
      <c r="Q247" s="11">
        <f>IF(J247&lt;'5-Year Monthly P&amp;L'!P$2,1,IF(AND('Financing - Injection 1'!J247&gt;='5-Year Monthly P&amp;L'!P$2,'Financing - Injection 1'!J247&lt;'5-Year Monthly P&amp;L'!AB$2),2,IF(AND('Financing - Injection 1'!J247&gt;='5-Year Monthly P&amp;L'!AB$2,'Financing - Injection 1'!J247&lt;'5-Year Monthly P&amp;L'!AN$2),3,IF(AND('Financing - Injection 1'!J247&gt;='5-Year Monthly P&amp;L'!AN$2,'Financing - Injection 1'!J247&lt;'5-Year Monthly P&amp;L'!AZ$2),4,IF('Financing - Injection 1'!J247&gt;='5-Year Monthly P&amp;L'!AZ$2,5)))))</f>
        <v>5</v>
      </c>
      <c r="R247" s="215">
        <f t="shared" si="39"/>
        <v>4448.0675587934948</v>
      </c>
      <c r="S247" s="215">
        <f t="shared" si="40"/>
        <v>15429.188953882564</v>
      </c>
    </row>
    <row r="248" spans="1:19" x14ac:dyDescent="0.2">
      <c r="A248" s="12">
        <v>237</v>
      </c>
      <c r="B248" s="228">
        <f>IF(I248&gt;($B$4*$B$6),"0",PMT(H248/$B$6,COUNT(I248:$I$1000),-E247))</f>
        <v>15429.188953882564</v>
      </c>
      <c r="C248" s="228">
        <f t="shared" si="41"/>
        <v>10936.640719501134</v>
      </c>
      <c r="D248" s="228">
        <f t="shared" si="35"/>
        <v>4492.5482343814292</v>
      </c>
      <c r="E248" s="225">
        <f t="shared" si="33"/>
        <v>1089171.5237157319</v>
      </c>
      <c r="F248" s="228">
        <f t="shared" si="36"/>
        <v>3245889.3057859004</v>
      </c>
      <c r="G248" s="228">
        <f t="shared" si="37"/>
        <v>3656717.7820701646</v>
      </c>
      <c r="H248" s="230">
        <f t="shared" si="42"/>
        <v>0.12</v>
      </c>
      <c r="I248" s="226">
        <f t="shared" si="34"/>
        <v>237</v>
      </c>
      <c r="J248" s="227">
        <f t="shared" si="43"/>
        <v>51836</v>
      </c>
      <c r="K248" s="231">
        <f t="shared" si="38"/>
        <v>15429.188953882564</v>
      </c>
      <c r="Q248" s="11">
        <f>IF(J248&lt;'5-Year Monthly P&amp;L'!P$2,1,IF(AND('Financing - Injection 1'!J248&gt;='5-Year Monthly P&amp;L'!P$2,'Financing - Injection 1'!J248&lt;'5-Year Monthly P&amp;L'!AB$2),2,IF(AND('Financing - Injection 1'!J248&gt;='5-Year Monthly P&amp;L'!AB$2,'Financing - Injection 1'!J248&lt;'5-Year Monthly P&amp;L'!AN$2),3,IF(AND('Financing - Injection 1'!J248&gt;='5-Year Monthly P&amp;L'!AN$2,'Financing - Injection 1'!J248&lt;'5-Year Monthly P&amp;L'!AZ$2),4,IF('Financing - Injection 1'!J248&gt;='5-Year Monthly P&amp;L'!AZ$2,5)))))</f>
        <v>5</v>
      </c>
      <c r="R248" s="215">
        <f t="shared" si="39"/>
        <v>4492.5482343814292</v>
      </c>
      <c r="S248" s="215">
        <f t="shared" si="40"/>
        <v>15429.188953882564</v>
      </c>
    </row>
    <row r="249" spans="1:19" x14ac:dyDescent="0.2">
      <c r="A249" s="12">
        <v>238</v>
      </c>
      <c r="B249" s="228">
        <f>IF(I249&gt;($B$4*$B$6),"0",PMT(H249/$B$6,COUNT(I249:$I$1000),-E248))</f>
        <v>15429.188953882564</v>
      </c>
      <c r="C249" s="228">
        <f t="shared" si="41"/>
        <v>10891.715237157319</v>
      </c>
      <c r="D249" s="228">
        <f t="shared" si="35"/>
        <v>4537.4737167252442</v>
      </c>
      <c r="E249" s="225">
        <f t="shared" si="33"/>
        <v>1084634.0499990068</v>
      </c>
      <c r="F249" s="228">
        <f t="shared" si="36"/>
        <v>3256781.0210230579</v>
      </c>
      <c r="G249" s="228">
        <f t="shared" si="37"/>
        <v>3672146.9710240471</v>
      </c>
      <c r="H249" s="230">
        <f t="shared" si="42"/>
        <v>0.12</v>
      </c>
      <c r="I249" s="226">
        <f t="shared" si="34"/>
        <v>238</v>
      </c>
      <c r="J249" s="227">
        <f t="shared" si="43"/>
        <v>51867</v>
      </c>
      <c r="K249" s="231">
        <f t="shared" si="38"/>
        <v>15429.188953882564</v>
      </c>
      <c r="Q249" s="11">
        <f>IF(J249&lt;'5-Year Monthly P&amp;L'!P$2,1,IF(AND('Financing - Injection 1'!J249&gt;='5-Year Monthly P&amp;L'!P$2,'Financing - Injection 1'!J249&lt;'5-Year Monthly P&amp;L'!AB$2),2,IF(AND('Financing - Injection 1'!J249&gt;='5-Year Monthly P&amp;L'!AB$2,'Financing - Injection 1'!J249&lt;'5-Year Monthly P&amp;L'!AN$2),3,IF(AND('Financing - Injection 1'!J249&gt;='5-Year Monthly P&amp;L'!AN$2,'Financing - Injection 1'!J249&lt;'5-Year Monthly P&amp;L'!AZ$2),4,IF('Financing - Injection 1'!J249&gt;='5-Year Monthly P&amp;L'!AZ$2,5)))))</f>
        <v>5</v>
      </c>
      <c r="R249" s="215">
        <f t="shared" si="39"/>
        <v>4537.4737167252442</v>
      </c>
      <c r="S249" s="215">
        <f t="shared" si="40"/>
        <v>15429.188953882564</v>
      </c>
    </row>
    <row r="250" spans="1:19" x14ac:dyDescent="0.2">
      <c r="A250" s="12">
        <v>239</v>
      </c>
      <c r="B250" s="228">
        <f>IF(I250&gt;($B$4*$B$6),"0",PMT(H250/$B$6,COUNT(I250:$I$1000),-E249))</f>
        <v>15429.188953882564</v>
      </c>
      <c r="C250" s="228">
        <f t="shared" si="41"/>
        <v>10846.340499990069</v>
      </c>
      <c r="D250" s="228">
        <f t="shared" si="35"/>
        <v>4582.8484538924949</v>
      </c>
      <c r="E250" s="225">
        <f t="shared" si="33"/>
        <v>1080051.2015451144</v>
      </c>
      <c r="F250" s="228">
        <f t="shared" si="36"/>
        <v>3267627.361523048</v>
      </c>
      <c r="G250" s="228">
        <f t="shared" si="37"/>
        <v>3687576.1599779297</v>
      </c>
      <c r="H250" s="230">
        <f t="shared" si="42"/>
        <v>0.12</v>
      </c>
      <c r="I250" s="226">
        <f t="shared" si="34"/>
        <v>239</v>
      </c>
      <c r="J250" s="227">
        <f t="shared" si="43"/>
        <v>51898</v>
      </c>
      <c r="K250" s="231">
        <f t="shared" si="38"/>
        <v>15429.188953882564</v>
      </c>
      <c r="Q250" s="11">
        <f>IF(J250&lt;'5-Year Monthly P&amp;L'!P$2,1,IF(AND('Financing - Injection 1'!J250&gt;='5-Year Monthly P&amp;L'!P$2,'Financing - Injection 1'!J250&lt;'5-Year Monthly P&amp;L'!AB$2),2,IF(AND('Financing - Injection 1'!J250&gt;='5-Year Monthly P&amp;L'!AB$2,'Financing - Injection 1'!J250&lt;'5-Year Monthly P&amp;L'!AN$2),3,IF(AND('Financing - Injection 1'!J250&gt;='5-Year Monthly P&amp;L'!AN$2,'Financing - Injection 1'!J250&lt;'5-Year Monthly P&amp;L'!AZ$2),4,IF('Financing - Injection 1'!J250&gt;='5-Year Monthly P&amp;L'!AZ$2,5)))))</f>
        <v>5</v>
      </c>
      <c r="R250" s="215">
        <f t="shared" si="39"/>
        <v>4582.8484538924949</v>
      </c>
      <c r="S250" s="215">
        <f t="shared" si="40"/>
        <v>15429.188953882564</v>
      </c>
    </row>
    <row r="251" spans="1:19" x14ac:dyDescent="0.2">
      <c r="A251" s="12">
        <v>240</v>
      </c>
      <c r="B251" s="228">
        <f>IF(I251&gt;($B$4*$B$6),"0",PMT(H251/$B$6,COUNT(I251:$I$1000),-E250))</f>
        <v>15429.188953882567</v>
      </c>
      <c r="C251" s="228">
        <f t="shared" si="41"/>
        <v>10800.512015451144</v>
      </c>
      <c r="D251" s="228">
        <f t="shared" si="35"/>
        <v>4628.676938431423</v>
      </c>
      <c r="E251" s="225">
        <f t="shared" si="33"/>
        <v>1075422.5246066831</v>
      </c>
      <c r="F251" s="228">
        <f t="shared" si="36"/>
        <v>3278427.8735384992</v>
      </c>
      <c r="G251" s="228">
        <f t="shared" si="37"/>
        <v>3703005.3489318122</v>
      </c>
      <c r="H251" s="230">
        <f t="shared" si="42"/>
        <v>0.12</v>
      </c>
      <c r="I251" s="226">
        <f t="shared" si="34"/>
        <v>240</v>
      </c>
      <c r="J251" s="227">
        <f t="shared" si="43"/>
        <v>51926</v>
      </c>
      <c r="K251" s="231">
        <f t="shared" si="38"/>
        <v>15429.188953882567</v>
      </c>
      <c r="Q251" s="11">
        <f>IF(J251&lt;'5-Year Monthly P&amp;L'!P$2,1,IF(AND('Financing - Injection 1'!J251&gt;='5-Year Monthly P&amp;L'!P$2,'Financing - Injection 1'!J251&lt;'5-Year Monthly P&amp;L'!AB$2),2,IF(AND('Financing - Injection 1'!J251&gt;='5-Year Monthly P&amp;L'!AB$2,'Financing - Injection 1'!J251&lt;'5-Year Monthly P&amp;L'!AN$2),3,IF(AND('Financing - Injection 1'!J251&gt;='5-Year Monthly P&amp;L'!AN$2,'Financing - Injection 1'!J251&lt;'5-Year Monthly P&amp;L'!AZ$2),4,IF('Financing - Injection 1'!J251&gt;='5-Year Monthly P&amp;L'!AZ$2,5)))))</f>
        <v>5</v>
      </c>
      <c r="R251" s="215">
        <f t="shared" si="39"/>
        <v>4628.676938431423</v>
      </c>
      <c r="S251" s="215">
        <f t="shared" si="40"/>
        <v>15429.188953882567</v>
      </c>
    </row>
    <row r="252" spans="1:19" x14ac:dyDescent="0.2">
      <c r="A252" s="12">
        <v>241</v>
      </c>
      <c r="B252" s="228">
        <f>IF(I252&gt;($B$4*$B$6),"0",PMT(H252/$B$6,COUNT(I252:$I$1000),-E251))</f>
        <v>15429.188953882565</v>
      </c>
      <c r="C252" s="228">
        <f t="shared" si="41"/>
        <v>10754.22524606683</v>
      </c>
      <c r="D252" s="228">
        <f t="shared" si="35"/>
        <v>4674.9637078157357</v>
      </c>
      <c r="E252" s="225">
        <f t="shared" si="33"/>
        <v>1070747.5608988674</v>
      </c>
      <c r="F252" s="228">
        <f t="shared" si="36"/>
        <v>3289182.0987845659</v>
      </c>
      <c r="G252" s="228">
        <f t="shared" si="37"/>
        <v>3718434.5378856948</v>
      </c>
      <c r="H252" s="230">
        <f t="shared" si="42"/>
        <v>0.12</v>
      </c>
      <c r="I252" s="226">
        <f t="shared" si="34"/>
        <v>241</v>
      </c>
      <c r="J252" s="227">
        <f t="shared" si="43"/>
        <v>51957</v>
      </c>
      <c r="K252" s="231">
        <f t="shared" si="38"/>
        <v>15429.188953882565</v>
      </c>
      <c r="Q252" s="11">
        <f>IF(J252&lt;'5-Year Monthly P&amp;L'!P$2,1,IF(AND('Financing - Injection 1'!J252&gt;='5-Year Monthly P&amp;L'!P$2,'Financing - Injection 1'!J252&lt;'5-Year Monthly P&amp;L'!AB$2),2,IF(AND('Financing - Injection 1'!J252&gt;='5-Year Monthly P&amp;L'!AB$2,'Financing - Injection 1'!J252&lt;'5-Year Monthly P&amp;L'!AN$2),3,IF(AND('Financing - Injection 1'!J252&gt;='5-Year Monthly P&amp;L'!AN$2,'Financing - Injection 1'!J252&lt;'5-Year Monthly P&amp;L'!AZ$2),4,IF('Financing - Injection 1'!J252&gt;='5-Year Monthly P&amp;L'!AZ$2,5)))))</f>
        <v>5</v>
      </c>
      <c r="R252" s="215">
        <f t="shared" si="39"/>
        <v>4674.9637078157357</v>
      </c>
      <c r="S252" s="215">
        <f t="shared" si="40"/>
        <v>15429.188953882565</v>
      </c>
    </row>
    <row r="253" spans="1:19" x14ac:dyDescent="0.2">
      <c r="A253" s="12">
        <v>242</v>
      </c>
      <c r="B253" s="228">
        <f>IF(I253&gt;($B$4*$B$6),"0",PMT(H253/$B$6,COUNT(I253:$I$1000),-E252))</f>
        <v>15429.188953882565</v>
      </c>
      <c r="C253" s="228">
        <f t="shared" si="41"/>
        <v>10707.475608988674</v>
      </c>
      <c r="D253" s="228">
        <f t="shared" si="35"/>
        <v>4721.7133448938912</v>
      </c>
      <c r="E253" s="225">
        <f t="shared" si="33"/>
        <v>1066025.8475539736</v>
      </c>
      <c r="F253" s="228">
        <f t="shared" si="36"/>
        <v>3299889.5743935546</v>
      </c>
      <c r="G253" s="228">
        <f t="shared" si="37"/>
        <v>3733863.7268395773</v>
      </c>
      <c r="H253" s="230">
        <f t="shared" si="42"/>
        <v>0.12</v>
      </c>
      <c r="I253" s="226">
        <f t="shared" si="34"/>
        <v>242</v>
      </c>
      <c r="J253" s="227">
        <f t="shared" si="43"/>
        <v>51987</v>
      </c>
      <c r="K253" s="231">
        <f t="shared" si="38"/>
        <v>15429.188953882565</v>
      </c>
      <c r="Q253" s="11">
        <f>IF(J253&lt;'5-Year Monthly P&amp;L'!P$2,1,IF(AND('Financing - Injection 1'!J253&gt;='5-Year Monthly P&amp;L'!P$2,'Financing - Injection 1'!J253&lt;'5-Year Monthly P&amp;L'!AB$2),2,IF(AND('Financing - Injection 1'!J253&gt;='5-Year Monthly P&amp;L'!AB$2,'Financing - Injection 1'!J253&lt;'5-Year Monthly P&amp;L'!AN$2),3,IF(AND('Financing - Injection 1'!J253&gt;='5-Year Monthly P&amp;L'!AN$2,'Financing - Injection 1'!J253&lt;'5-Year Monthly P&amp;L'!AZ$2),4,IF('Financing - Injection 1'!J253&gt;='5-Year Monthly P&amp;L'!AZ$2,5)))))</f>
        <v>5</v>
      </c>
      <c r="R253" s="215">
        <f t="shared" si="39"/>
        <v>4721.7133448938912</v>
      </c>
      <c r="S253" s="215">
        <f t="shared" si="40"/>
        <v>15429.188953882565</v>
      </c>
    </row>
    <row r="254" spans="1:19" x14ac:dyDescent="0.2">
      <c r="A254" s="12">
        <v>243</v>
      </c>
      <c r="B254" s="228">
        <f>IF(I254&gt;($B$4*$B$6),"0",PMT(H254/$B$6,COUNT(I254:$I$1000),-E253))</f>
        <v>15429.188953882565</v>
      </c>
      <c r="C254" s="228">
        <f t="shared" si="41"/>
        <v>10660.258475539735</v>
      </c>
      <c r="D254" s="228">
        <f t="shared" si="35"/>
        <v>4768.9304783428306</v>
      </c>
      <c r="E254" s="225">
        <f t="shared" si="33"/>
        <v>1061256.9170756307</v>
      </c>
      <c r="F254" s="228">
        <f t="shared" si="36"/>
        <v>3310549.8328690943</v>
      </c>
      <c r="G254" s="228">
        <f t="shared" si="37"/>
        <v>3749292.9157934599</v>
      </c>
      <c r="H254" s="230">
        <f t="shared" si="42"/>
        <v>0.12</v>
      </c>
      <c r="I254" s="226">
        <f t="shared" si="34"/>
        <v>243</v>
      </c>
      <c r="J254" s="227">
        <f t="shared" si="43"/>
        <v>52018</v>
      </c>
      <c r="K254" s="231">
        <f t="shared" si="38"/>
        <v>15429.188953882565</v>
      </c>
      <c r="Q254" s="11">
        <f>IF(J254&lt;'5-Year Monthly P&amp;L'!P$2,1,IF(AND('Financing - Injection 1'!J254&gt;='5-Year Monthly P&amp;L'!P$2,'Financing - Injection 1'!J254&lt;'5-Year Monthly P&amp;L'!AB$2),2,IF(AND('Financing - Injection 1'!J254&gt;='5-Year Monthly P&amp;L'!AB$2,'Financing - Injection 1'!J254&lt;'5-Year Monthly P&amp;L'!AN$2),3,IF(AND('Financing - Injection 1'!J254&gt;='5-Year Monthly P&amp;L'!AN$2,'Financing - Injection 1'!J254&lt;'5-Year Monthly P&amp;L'!AZ$2),4,IF('Financing - Injection 1'!J254&gt;='5-Year Monthly P&amp;L'!AZ$2,5)))))</f>
        <v>5</v>
      </c>
      <c r="R254" s="215">
        <f t="shared" si="39"/>
        <v>4768.9304783428306</v>
      </c>
      <c r="S254" s="215">
        <f t="shared" si="40"/>
        <v>15429.188953882565</v>
      </c>
    </row>
    <row r="255" spans="1:19" x14ac:dyDescent="0.2">
      <c r="A255" s="12">
        <v>244</v>
      </c>
      <c r="B255" s="228">
        <f>IF(I255&gt;($B$4*$B$6),"0",PMT(H255/$B$6,COUNT(I255:$I$1000),-E254))</f>
        <v>15429.188953882567</v>
      </c>
      <c r="C255" s="228">
        <f t="shared" si="41"/>
        <v>10612.569170756307</v>
      </c>
      <c r="D255" s="228">
        <f t="shared" si="35"/>
        <v>4816.6197831262598</v>
      </c>
      <c r="E255" s="225">
        <f t="shared" si="33"/>
        <v>1056440.2972925045</v>
      </c>
      <c r="F255" s="228">
        <f t="shared" si="36"/>
        <v>3321162.4020398506</v>
      </c>
      <c r="G255" s="228">
        <f t="shared" si="37"/>
        <v>3764722.1047473424</v>
      </c>
      <c r="H255" s="230">
        <f t="shared" si="42"/>
        <v>0.12</v>
      </c>
      <c r="I255" s="226">
        <f t="shared" si="34"/>
        <v>244</v>
      </c>
      <c r="J255" s="227">
        <f t="shared" si="43"/>
        <v>52048</v>
      </c>
      <c r="K255" s="231">
        <f t="shared" si="38"/>
        <v>15429.188953882567</v>
      </c>
      <c r="Q255" s="11">
        <f>IF(J255&lt;'5-Year Monthly P&amp;L'!P$2,1,IF(AND('Financing - Injection 1'!J255&gt;='5-Year Monthly P&amp;L'!P$2,'Financing - Injection 1'!J255&lt;'5-Year Monthly P&amp;L'!AB$2),2,IF(AND('Financing - Injection 1'!J255&gt;='5-Year Monthly P&amp;L'!AB$2,'Financing - Injection 1'!J255&lt;'5-Year Monthly P&amp;L'!AN$2),3,IF(AND('Financing - Injection 1'!J255&gt;='5-Year Monthly P&amp;L'!AN$2,'Financing - Injection 1'!J255&lt;'5-Year Monthly P&amp;L'!AZ$2),4,IF('Financing - Injection 1'!J255&gt;='5-Year Monthly P&amp;L'!AZ$2,5)))))</f>
        <v>5</v>
      </c>
      <c r="R255" s="215">
        <f t="shared" si="39"/>
        <v>4816.6197831262598</v>
      </c>
      <c r="S255" s="215">
        <f t="shared" si="40"/>
        <v>15429.188953882567</v>
      </c>
    </row>
    <row r="256" spans="1:19" x14ac:dyDescent="0.2">
      <c r="A256" s="12">
        <v>245</v>
      </c>
      <c r="B256" s="228">
        <f>IF(I256&gt;($B$4*$B$6),"0",PMT(H256/$B$6,COUNT(I256:$I$1000),-E255))</f>
        <v>15429.188953882567</v>
      </c>
      <c r="C256" s="228">
        <f t="shared" si="41"/>
        <v>10564.402972925045</v>
      </c>
      <c r="D256" s="228">
        <f t="shared" si="35"/>
        <v>4864.785980957522</v>
      </c>
      <c r="E256" s="225">
        <f t="shared" si="33"/>
        <v>1051575.5113115469</v>
      </c>
      <c r="F256" s="228">
        <f t="shared" si="36"/>
        <v>3331726.8050127756</v>
      </c>
      <c r="G256" s="228">
        <f t="shared" si="37"/>
        <v>3780151.293701225</v>
      </c>
      <c r="H256" s="230">
        <f t="shared" si="42"/>
        <v>0.12</v>
      </c>
      <c r="I256" s="226">
        <f t="shared" si="34"/>
        <v>245</v>
      </c>
      <c r="J256" s="227">
        <f t="shared" si="43"/>
        <v>52079</v>
      </c>
      <c r="K256" s="231">
        <f t="shared" si="38"/>
        <v>15429.188953882567</v>
      </c>
      <c r="Q256" s="11">
        <f>IF(J256&lt;'5-Year Monthly P&amp;L'!P$2,1,IF(AND('Financing - Injection 1'!J256&gt;='5-Year Monthly P&amp;L'!P$2,'Financing - Injection 1'!J256&lt;'5-Year Monthly P&amp;L'!AB$2),2,IF(AND('Financing - Injection 1'!J256&gt;='5-Year Monthly P&amp;L'!AB$2,'Financing - Injection 1'!J256&lt;'5-Year Monthly P&amp;L'!AN$2),3,IF(AND('Financing - Injection 1'!J256&gt;='5-Year Monthly P&amp;L'!AN$2,'Financing - Injection 1'!J256&lt;'5-Year Monthly P&amp;L'!AZ$2),4,IF('Financing - Injection 1'!J256&gt;='5-Year Monthly P&amp;L'!AZ$2,5)))))</f>
        <v>5</v>
      </c>
      <c r="R256" s="215">
        <f t="shared" si="39"/>
        <v>4864.785980957522</v>
      </c>
      <c r="S256" s="215">
        <f t="shared" si="40"/>
        <v>15429.188953882567</v>
      </c>
    </row>
    <row r="257" spans="1:19" x14ac:dyDescent="0.2">
      <c r="A257" s="12">
        <v>246</v>
      </c>
      <c r="B257" s="228">
        <f>IF(I257&gt;($B$4*$B$6),"0",PMT(H257/$B$6,COUNT(I257:$I$1000),-E256))</f>
        <v>15429.188953882567</v>
      </c>
      <c r="C257" s="228">
        <f t="shared" si="41"/>
        <v>10515.755113115469</v>
      </c>
      <c r="D257" s="228">
        <f t="shared" si="35"/>
        <v>4913.4338407670984</v>
      </c>
      <c r="E257" s="225">
        <f t="shared" si="33"/>
        <v>1046662.0774707798</v>
      </c>
      <c r="F257" s="228">
        <f t="shared" si="36"/>
        <v>3342242.5601258911</v>
      </c>
      <c r="G257" s="228">
        <f t="shared" si="37"/>
        <v>3795580.4826551075</v>
      </c>
      <c r="H257" s="230">
        <f t="shared" si="42"/>
        <v>0.12</v>
      </c>
      <c r="I257" s="226">
        <f t="shared" si="34"/>
        <v>246</v>
      </c>
      <c r="J257" s="227">
        <f t="shared" si="43"/>
        <v>52110</v>
      </c>
      <c r="K257" s="231">
        <f t="shared" si="38"/>
        <v>15429.188953882567</v>
      </c>
      <c r="Q257" s="11">
        <f>IF(J257&lt;'5-Year Monthly P&amp;L'!P$2,1,IF(AND('Financing - Injection 1'!J257&gt;='5-Year Monthly P&amp;L'!P$2,'Financing - Injection 1'!J257&lt;'5-Year Monthly P&amp;L'!AB$2),2,IF(AND('Financing - Injection 1'!J257&gt;='5-Year Monthly P&amp;L'!AB$2,'Financing - Injection 1'!J257&lt;'5-Year Monthly P&amp;L'!AN$2),3,IF(AND('Financing - Injection 1'!J257&gt;='5-Year Monthly P&amp;L'!AN$2,'Financing - Injection 1'!J257&lt;'5-Year Monthly P&amp;L'!AZ$2),4,IF('Financing - Injection 1'!J257&gt;='5-Year Monthly P&amp;L'!AZ$2,5)))))</f>
        <v>5</v>
      </c>
      <c r="R257" s="215">
        <f t="shared" si="39"/>
        <v>4913.4338407670984</v>
      </c>
      <c r="S257" s="215">
        <f t="shared" si="40"/>
        <v>15429.188953882567</v>
      </c>
    </row>
    <row r="258" spans="1:19" x14ac:dyDescent="0.2">
      <c r="A258" s="12">
        <v>247</v>
      </c>
      <c r="B258" s="228">
        <f>IF(I258&gt;($B$4*$B$6),"0",PMT(H258/$B$6,COUNT(I258:$I$1000),-E257))</f>
        <v>15429.188953882565</v>
      </c>
      <c r="C258" s="228">
        <f t="shared" si="41"/>
        <v>10466.620774707797</v>
      </c>
      <c r="D258" s="228">
        <f t="shared" si="35"/>
        <v>4962.5681791747684</v>
      </c>
      <c r="E258" s="225">
        <f t="shared" si="33"/>
        <v>1041699.509291605</v>
      </c>
      <c r="F258" s="228">
        <f t="shared" si="36"/>
        <v>3352709.1809005989</v>
      </c>
      <c r="G258" s="228">
        <f t="shared" si="37"/>
        <v>3811009.6716089901</v>
      </c>
      <c r="H258" s="230">
        <f t="shared" si="42"/>
        <v>0.12</v>
      </c>
      <c r="I258" s="226">
        <f t="shared" si="34"/>
        <v>247</v>
      </c>
      <c r="J258" s="227">
        <f t="shared" si="43"/>
        <v>52140</v>
      </c>
      <c r="K258" s="231">
        <f t="shared" si="38"/>
        <v>15429.188953882565</v>
      </c>
      <c r="Q258" s="11">
        <f>IF(J258&lt;'5-Year Monthly P&amp;L'!P$2,1,IF(AND('Financing - Injection 1'!J258&gt;='5-Year Monthly P&amp;L'!P$2,'Financing - Injection 1'!J258&lt;'5-Year Monthly P&amp;L'!AB$2),2,IF(AND('Financing - Injection 1'!J258&gt;='5-Year Monthly P&amp;L'!AB$2,'Financing - Injection 1'!J258&lt;'5-Year Monthly P&amp;L'!AN$2),3,IF(AND('Financing - Injection 1'!J258&gt;='5-Year Monthly P&amp;L'!AN$2,'Financing - Injection 1'!J258&lt;'5-Year Monthly P&amp;L'!AZ$2),4,IF('Financing - Injection 1'!J258&gt;='5-Year Monthly P&amp;L'!AZ$2,5)))))</f>
        <v>5</v>
      </c>
      <c r="R258" s="215">
        <f t="shared" si="39"/>
        <v>4962.5681791747684</v>
      </c>
      <c r="S258" s="215">
        <f t="shared" si="40"/>
        <v>15429.188953882565</v>
      </c>
    </row>
    <row r="259" spans="1:19" x14ac:dyDescent="0.2">
      <c r="A259" s="12">
        <v>248</v>
      </c>
      <c r="B259" s="228">
        <f>IF(I259&gt;($B$4*$B$6),"0",PMT(H259/$B$6,COUNT(I259:$I$1000),-E258))</f>
        <v>15429.188953882567</v>
      </c>
      <c r="C259" s="228">
        <f t="shared" si="41"/>
        <v>10416.99509291605</v>
      </c>
      <c r="D259" s="228">
        <f t="shared" si="35"/>
        <v>5012.1938609665176</v>
      </c>
      <c r="E259" s="225">
        <f t="shared" si="33"/>
        <v>1036687.3154306385</v>
      </c>
      <c r="F259" s="228">
        <f t="shared" si="36"/>
        <v>3363126.1759935147</v>
      </c>
      <c r="G259" s="228">
        <f t="shared" si="37"/>
        <v>3826438.8605628726</v>
      </c>
      <c r="H259" s="230">
        <f t="shared" si="42"/>
        <v>0.12</v>
      </c>
      <c r="I259" s="226">
        <f t="shared" si="34"/>
        <v>248</v>
      </c>
      <c r="J259" s="227">
        <f t="shared" si="43"/>
        <v>52171</v>
      </c>
      <c r="K259" s="231">
        <f t="shared" si="38"/>
        <v>15429.188953882567</v>
      </c>
      <c r="Q259" s="11">
        <f>IF(J259&lt;'5-Year Monthly P&amp;L'!P$2,1,IF(AND('Financing - Injection 1'!J259&gt;='5-Year Monthly P&amp;L'!P$2,'Financing - Injection 1'!J259&lt;'5-Year Monthly P&amp;L'!AB$2),2,IF(AND('Financing - Injection 1'!J259&gt;='5-Year Monthly P&amp;L'!AB$2,'Financing - Injection 1'!J259&lt;'5-Year Monthly P&amp;L'!AN$2),3,IF(AND('Financing - Injection 1'!J259&gt;='5-Year Monthly P&amp;L'!AN$2,'Financing - Injection 1'!J259&lt;'5-Year Monthly P&amp;L'!AZ$2),4,IF('Financing - Injection 1'!J259&gt;='5-Year Monthly P&amp;L'!AZ$2,5)))))</f>
        <v>5</v>
      </c>
      <c r="R259" s="215">
        <f t="shared" si="39"/>
        <v>5012.1938609665176</v>
      </c>
      <c r="S259" s="215">
        <f t="shared" si="40"/>
        <v>15429.188953882567</v>
      </c>
    </row>
    <row r="260" spans="1:19" x14ac:dyDescent="0.2">
      <c r="A260" s="12">
        <v>249</v>
      </c>
      <c r="B260" s="228">
        <f>IF(I260&gt;($B$4*$B$6),"0",PMT(H260/$B$6,COUNT(I260:$I$1000),-E259))</f>
        <v>15429.188953882567</v>
      </c>
      <c r="C260" s="228">
        <f t="shared" si="41"/>
        <v>10366.873154306384</v>
      </c>
      <c r="D260" s="228">
        <f t="shared" si="35"/>
        <v>5062.3157995761831</v>
      </c>
      <c r="E260" s="225">
        <f t="shared" si="33"/>
        <v>1031624.9996310623</v>
      </c>
      <c r="F260" s="228">
        <f t="shared" si="36"/>
        <v>3373493.049147821</v>
      </c>
      <c r="G260" s="228">
        <f t="shared" si="37"/>
        <v>3841868.0495167552</v>
      </c>
      <c r="H260" s="230">
        <f t="shared" si="42"/>
        <v>0.12</v>
      </c>
      <c r="I260" s="226">
        <f t="shared" si="34"/>
        <v>249</v>
      </c>
      <c r="J260" s="227">
        <f t="shared" si="43"/>
        <v>52201</v>
      </c>
      <c r="K260" s="231">
        <f t="shared" si="38"/>
        <v>15429.188953882567</v>
      </c>
      <c r="Q260" s="11">
        <f>IF(J260&lt;'5-Year Monthly P&amp;L'!P$2,1,IF(AND('Financing - Injection 1'!J260&gt;='5-Year Monthly P&amp;L'!P$2,'Financing - Injection 1'!J260&lt;'5-Year Monthly P&amp;L'!AB$2),2,IF(AND('Financing - Injection 1'!J260&gt;='5-Year Monthly P&amp;L'!AB$2,'Financing - Injection 1'!J260&lt;'5-Year Monthly P&amp;L'!AN$2),3,IF(AND('Financing - Injection 1'!J260&gt;='5-Year Monthly P&amp;L'!AN$2,'Financing - Injection 1'!J260&lt;'5-Year Monthly P&amp;L'!AZ$2),4,IF('Financing - Injection 1'!J260&gt;='5-Year Monthly P&amp;L'!AZ$2,5)))))</f>
        <v>5</v>
      </c>
      <c r="R260" s="215">
        <f t="shared" si="39"/>
        <v>5062.3157995761831</v>
      </c>
      <c r="S260" s="215">
        <f t="shared" si="40"/>
        <v>15429.188953882567</v>
      </c>
    </row>
    <row r="261" spans="1:19" x14ac:dyDescent="0.2">
      <c r="A261" s="12">
        <v>250</v>
      </c>
      <c r="B261" s="228">
        <f>IF(I261&gt;($B$4*$B$6),"0",PMT(H261/$B$6,COUNT(I261:$I$1000),-E260))</f>
        <v>15429.188953882565</v>
      </c>
      <c r="C261" s="228">
        <f t="shared" si="41"/>
        <v>10316.249996310622</v>
      </c>
      <c r="D261" s="228">
        <f t="shared" si="35"/>
        <v>5112.9389575719433</v>
      </c>
      <c r="E261" s="225">
        <f t="shared" si="33"/>
        <v>1026512.0606734903</v>
      </c>
      <c r="F261" s="228">
        <f t="shared" si="36"/>
        <v>3383809.2991441316</v>
      </c>
      <c r="G261" s="228">
        <f t="shared" si="37"/>
        <v>3857297.2384706377</v>
      </c>
      <c r="H261" s="230">
        <f t="shared" si="42"/>
        <v>0.12</v>
      </c>
      <c r="I261" s="226">
        <f t="shared" si="34"/>
        <v>250</v>
      </c>
      <c r="J261" s="227">
        <f t="shared" si="43"/>
        <v>52232</v>
      </c>
      <c r="K261" s="231">
        <f t="shared" si="38"/>
        <v>15429.188953882565</v>
      </c>
      <c r="Q261" s="11">
        <f>IF(J261&lt;'5-Year Monthly P&amp;L'!P$2,1,IF(AND('Financing - Injection 1'!J261&gt;='5-Year Monthly P&amp;L'!P$2,'Financing - Injection 1'!J261&lt;'5-Year Monthly P&amp;L'!AB$2),2,IF(AND('Financing - Injection 1'!J261&gt;='5-Year Monthly P&amp;L'!AB$2,'Financing - Injection 1'!J261&lt;'5-Year Monthly P&amp;L'!AN$2),3,IF(AND('Financing - Injection 1'!J261&gt;='5-Year Monthly P&amp;L'!AN$2,'Financing - Injection 1'!J261&lt;'5-Year Monthly P&amp;L'!AZ$2),4,IF('Financing - Injection 1'!J261&gt;='5-Year Monthly P&amp;L'!AZ$2,5)))))</f>
        <v>5</v>
      </c>
      <c r="R261" s="215">
        <f t="shared" si="39"/>
        <v>5112.9389575719433</v>
      </c>
      <c r="S261" s="215">
        <f t="shared" si="40"/>
        <v>15429.188953882565</v>
      </c>
    </row>
    <row r="262" spans="1:19" x14ac:dyDescent="0.2">
      <c r="A262" s="12">
        <v>251</v>
      </c>
      <c r="B262" s="228">
        <f>IF(I262&gt;($B$4*$B$6),"0",PMT(H262/$B$6,COUNT(I262:$I$1000),-E261))</f>
        <v>15429.188953882565</v>
      </c>
      <c r="C262" s="228">
        <f t="shared" si="41"/>
        <v>10265.120606734903</v>
      </c>
      <c r="D262" s="228">
        <f t="shared" si="35"/>
        <v>5164.0683471476623</v>
      </c>
      <c r="E262" s="225">
        <f t="shared" si="33"/>
        <v>1021347.9923263426</v>
      </c>
      <c r="F262" s="228">
        <f t="shared" si="36"/>
        <v>3394074.4197508665</v>
      </c>
      <c r="G262" s="228">
        <f t="shared" si="37"/>
        <v>3872726.4274245203</v>
      </c>
      <c r="H262" s="230">
        <f t="shared" si="42"/>
        <v>0.12</v>
      </c>
      <c r="I262" s="226">
        <f t="shared" si="34"/>
        <v>251</v>
      </c>
      <c r="J262" s="227">
        <f t="shared" si="43"/>
        <v>52263</v>
      </c>
      <c r="K262" s="231">
        <f t="shared" si="38"/>
        <v>15429.188953882565</v>
      </c>
      <c r="Q262" s="11">
        <f>IF(J262&lt;'5-Year Monthly P&amp;L'!P$2,1,IF(AND('Financing - Injection 1'!J262&gt;='5-Year Monthly P&amp;L'!P$2,'Financing - Injection 1'!J262&lt;'5-Year Monthly P&amp;L'!AB$2),2,IF(AND('Financing - Injection 1'!J262&gt;='5-Year Monthly P&amp;L'!AB$2,'Financing - Injection 1'!J262&lt;'5-Year Monthly P&amp;L'!AN$2),3,IF(AND('Financing - Injection 1'!J262&gt;='5-Year Monthly P&amp;L'!AN$2,'Financing - Injection 1'!J262&lt;'5-Year Monthly P&amp;L'!AZ$2),4,IF('Financing - Injection 1'!J262&gt;='5-Year Monthly P&amp;L'!AZ$2,5)))))</f>
        <v>5</v>
      </c>
      <c r="R262" s="215">
        <f t="shared" si="39"/>
        <v>5164.0683471476623</v>
      </c>
      <c r="S262" s="215">
        <f t="shared" si="40"/>
        <v>15429.188953882565</v>
      </c>
    </row>
    <row r="263" spans="1:19" x14ac:dyDescent="0.2">
      <c r="A263" s="12">
        <v>252</v>
      </c>
      <c r="B263" s="228">
        <f>IF(I263&gt;($B$4*$B$6),"0",PMT(H263/$B$6,COUNT(I263:$I$1000),-E262))</f>
        <v>15429.188953882567</v>
      </c>
      <c r="C263" s="228">
        <f t="shared" si="41"/>
        <v>10213.479923263427</v>
      </c>
      <c r="D263" s="228">
        <f t="shared" si="35"/>
        <v>5215.7090306191403</v>
      </c>
      <c r="E263" s="225">
        <f t="shared" si="33"/>
        <v>1016132.2832957235</v>
      </c>
      <c r="F263" s="228">
        <f t="shared" si="36"/>
        <v>3404287.8996741301</v>
      </c>
      <c r="G263" s="228">
        <f t="shared" si="37"/>
        <v>3888155.6163784028</v>
      </c>
      <c r="H263" s="230">
        <f t="shared" si="42"/>
        <v>0.12</v>
      </c>
      <c r="I263" s="226">
        <f t="shared" si="34"/>
        <v>252</v>
      </c>
      <c r="J263" s="227">
        <f t="shared" si="43"/>
        <v>52291</v>
      </c>
      <c r="K263" s="231">
        <f t="shared" si="38"/>
        <v>15429.188953882567</v>
      </c>
      <c r="Q263" s="11">
        <f>IF(J263&lt;'5-Year Monthly P&amp;L'!P$2,1,IF(AND('Financing - Injection 1'!J263&gt;='5-Year Monthly P&amp;L'!P$2,'Financing - Injection 1'!J263&lt;'5-Year Monthly P&amp;L'!AB$2),2,IF(AND('Financing - Injection 1'!J263&gt;='5-Year Monthly P&amp;L'!AB$2,'Financing - Injection 1'!J263&lt;'5-Year Monthly P&amp;L'!AN$2),3,IF(AND('Financing - Injection 1'!J263&gt;='5-Year Monthly P&amp;L'!AN$2,'Financing - Injection 1'!J263&lt;'5-Year Monthly P&amp;L'!AZ$2),4,IF('Financing - Injection 1'!J263&gt;='5-Year Monthly P&amp;L'!AZ$2,5)))))</f>
        <v>5</v>
      </c>
      <c r="R263" s="215">
        <f t="shared" si="39"/>
        <v>5215.7090306191403</v>
      </c>
      <c r="S263" s="215">
        <f t="shared" si="40"/>
        <v>15429.188953882567</v>
      </c>
    </row>
    <row r="264" spans="1:19" x14ac:dyDescent="0.2">
      <c r="A264" s="12">
        <v>253</v>
      </c>
      <c r="B264" s="228">
        <f>IF(I264&gt;($B$4*$B$6),"0",PMT(H264/$B$6,COUNT(I264:$I$1000),-E263))</f>
        <v>15429.188953882565</v>
      </c>
      <c r="C264" s="228">
        <f t="shared" si="41"/>
        <v>10161.322832957236</v>
      </c>
      <c r="D264" s="228">
        <f t="shared" si="35"/>
        <v>5267.8661209253296</v>
      </c>
      <c r="E264" s="225">
        <f t="shared" si="33"/>
        <v>1010864.4171747982</v>
      </c>
      <c r="F264" s="228">
        <f t="shared" si="36"/>
        <v>3414449.2225070875</v>
      </c>
      <c r="G264" s="228">
        <f t="shared" si="37"/>
        <v>3903584.8053322854</v>
      </c>
      <c r="H264" s="230">
        <f t="shared" si="42"/>
        <v>0.12</v>
      </c>
      <c r="I264" s="226">
        <f t="shared" si="34"/>
        <v>253</v>
      </c>
      <c r="J264" s="227">
        <f t="shared" si="43"/>
        <v>52322</v>
      </c>
      <c r="K264" s="231">
        <f t="shared" si="38"/>
        <v>15429.188953882565</v>
      </c>
      <c r="Q264" s="11">
        <f>IF(J264&lt;'5-Year Monthly P&amp;L'!P$2,1,IF(AND('Financing - Injection 1'!J264&gt;='5-Year Monthly P&amp;L'!P$2,'Financing - Injection 1'!J264&lt;'5-Year Monthly P&amp;L'!AB$2),2,IF(AND('Financing - Injection 1'!J264&gt;='5-Year Monthly P&amp;L'!AB$2,'Financing - Injection 1'!J264&lt;'5-Year Monthly P&amp;L'!AN$2),3,IF(AND('Financing - Injection 1'!J264&gt;='5-Year Monthly P&amp;L'!AN$2,'Financing - Injection 1'!J264&lt;'5-Year Monthly P&amp;L'!AZ$2),4,IF('Financing - Injection 1'!J264&gt;='5-Year Monthly P&amp;L'!AZ$2,5)))))</f>
        <v>5</v>
      </c>
      <c r="R264" s="215">
        <f t="shared" si="39"/>
        <v>5267.8661209253296</v>
      </c>
      <c r="S264" s="215">
        <f t="shared" si="40"/>
        <v>15429.188953882565</v>
      </c>
    </row>
    <row r="265" spans="1:19" x14ac:dyDescent="0.2">
      <c r="A265" s="12">
        <v>254</v>
      </c>
      <c r="B265" s="228">
        <f>IF(I265&gt;($B$4*$B$6),"0",PMT(H265/$B$6,COUNT(I265:$I$1000),-E264))</f>
        <v>15429.188953882567</v>
      </c>
      <c r="C265" s="228">
        <f t="shared" si="41"/>
        <v>10108.644171747981</v>
      </c>
      <c r="D265" s="228">
        <f t="shared" si="35"/>
        <v>5320.5447821345861</v>
      </c>
      <c r="E265" s="225">
        <f t="shared" si="33"/>
        <v>1005543.8723926636</v>
      </c>
      <c r="F265" s="228">
        <f t="shared" si="36"/>
        <v>3424557.8666788354</v>
      </c>
      <c r="G265" s="228">
        <f t="shared" si="37"/>
        <v>3919013.9942861679</v>
      </c>
      <c r="H265" s="230">
        <f t="shared" si="42"/>
        <v>0.12</v>
      </c>
      <c r="I265" s="226">
        <f t="shared" si="34"/>
        <v>254</v>
      </c>
      <c r="J265" s="227">
        <f t="shared" si="43"/>
        <v>52352</v>
      </c>
      <c r="K265" s="231">
        <f t="shared" si="38"/>
        <v>15429.188953882567</v>
      </c>
      <c r="Q265" s="11">
        <f>IF(J265&lt;'5-Year Monthly P&amp;L'!P$2,1,IF(AND('Financing - Injection 1'!J265&gt;='5-Year Monthly P&amp;L'!P$2,'Financing - Injection 1'!J265&lt;'5-Year Monthly P&amp;L'!AB$2),2,IF(AND('Financing - Injection 1'!J265&gt;='5-Year Monthly P&amp;L'!AB$2,'Financing - Injection 1'!J265&lt;'5-Year Monthly P&amp;L'!AN$2),3,IF(AND('Financing - Injection 1'!J265&gt;='5-Year Monthly P&amp;L'!AN$2,'Financing - Injection 1'!J265&lt;'5-Year Monthly P&amp;L'!AZ$2),4,IF('Financing - Injection 1'!J265&gt;='5-Year Monthly P&amp;L'!AZ$2,5)))))</f>
        <v>5</v>
      </c>
      <c r="R265" s="215">
        <f t="shared" si="39"/>
        <v>5320.5447821345861</v>
      </c>
      <c r="S265" s="215">
        <f t="shared" si="40"/>
        <v>15429.188953882567</v>
      </c>
    </row>
    <row r="266" spans="1:19" x14ac:dyDescent="0.2">
      <c r="A266" s="12">
        <v>255</v>
      </c>
      <c r="B266" s="228">
        <f>IF(I266&gt;($B$4*$B$6),"0",PMT(H266/$B$6,COUNT(I266:$I$1000),-E265))</f>
        <v>15429.188953882567</v>
      </c>
      <c r="C266" s="228">
        <f t="shared" si="41"/>
        <v>10055.438723926636</v>
      </c>
      <c r="D266" s="228">
        <f t="shared" si="35"/>
        <v>5373.750229955931</v>
      </c>
      <c r="E266" s="225">
        <f t="shared" si="33"/>
        <v>1000170.1221627077</v>
      </c>
      <c r="F266" s="228">
        <f t="shared" si="36"/>
        <v>3434613.3054027618</v>
      </c>
      <c r="G266" s="228">
        <f t="shared" si="37"/>
        <v>3934443.1832400504</v>
      </c>
      <c r="H266" s="230">
        <f t="shared" si="42"/>
        <v>0.12</v>
      </c>
      <c r="I266" s="226">
        <f t="shared" si="34"/>
        <v>255</v>
      </c>
      <c r="J266" s="227">
        <f t="shared" si="43"/>
        <v>52383</v>
      </c>
      <c r="K266" s="231">
        <f t="shared" si="38"/>
        <v>15429.188953882567</v>
      </c>
      <c r="Q266" s="11">
        <f>IF(J266&lt;'5-Year Monthly P&amp;L'!P$2,1,IF(AND('Financing - Injection 1'!J266&gt;='5-Year Monthly P&amp;L'!P$2,'Financing - Injection 1'!J266&lt;'5-Year Monthly P&amp;L'!AB$2),2,IF(AND('Financing - Injection 1'!J266&gt;='5-Year Monthly P&amp;L'!AB$2,'Financing - Injection 1'!J266&lt;'5-Year Monthly P&amp;L'!AN$2),3,IF(AND('Financing - Injection 1'!J266&gt;='5-Year Monthly P&amp;L'!AN$2,'Financing - Injection 1'!J266&lt;'5-Year Monthly P&amp;L'!AZ$2),4,IF('Financing - Injection 1'!J266&gt;='5-Year Monthly P&amp;L'!AZ$2,5)))))</f>
        <v>5</v>
      </c>
      <c r="R266" s="215">
        <f t="shared" si="39"/>
        <v>5373.750229955931</v>
      </c>
      <c r="S266" s="215">
        <f t="shared" si="40"/>
        <v>15429.188953882567</v>
      </c>
    </row>
    <row r="267" spans="1:19" x14ac:dyDescent="0.2">
      <c r="A267" s="12">
        <v>256</v>
      </c>
      <c r="B267" s="228">
        <f>IF(I267&gt;($B$4*$B$6),"0",PMT(H267/$B$6,COUNT(I267:$I$1000),-E266))</f>
        <v>15429.188953882567</v>
      </c>
      <c r="C267" s="228">
        <f t="shared" si="41"/>
        <v>10001.701221627076</v>
      </c>
      <c r="D267" s="228">
        <f t="shared" si="35"/>
        <v>5427.4877322554912</v>
      </c>
      <c r="E267" s="225">
        <f t="shared" si="33"/>
        <v>994742.63443045225</v>
      </c>
      <c r="F267" s="228">
        <f t="shared" si="36"/>
        <v>3444615.006624389</v>
      </c>
      <c r="G267" s="228">
        <f t="shared" si="37"/>
        <v>3949872.372193933</v>
      </c>
      <c r="H267" s="230">
        <f t="shared" si="42"/>
        <v>0.12</v>
      </c>
      <c r="I267" s="226">
        <f t="shared" si="34"/>
        <v>256</v>
      </c>
      <c r="J267" s="227">
        <f t="shared" si="43"/>
        <v>52413</v>
      </c>
      <c r="K267" s="231">
        <f t="shared" si="38"/>
        <v>15429.188953882567</v>
      </c>
      <c r="Q267" s="11">
        <f>IF(J267&lt;'5-Year Monthly P&amp;L'!P$2,1,IF(AND('Financing - Injection 1'!J267&gt;='5-Year Monthly P&amp;L'!P$2,'Financing - Injection 1'!J267&lt;'5-Year Monthly P&amp;L'!AB$2),2,IF(AND('Financing - Injection 1'!J267&gt;='5-Year Monthly P&amp;L'!AB$2,'Financing - Injection 1'!J267&lt;'5-Year Monthly P&amp;L'!AN$2),3,IF(AND('Financing - Injection 1'!J267&gt;='5-Year Monthly P&amp;L'!AN$2,'Financing - Injection 1'!J267&lt;'5-Year Monthly P&amp;L'!AZ$2),4,IF('Financing - Injection 1'!J267&gt;='5-Year Monthly P&amp;L'!AZ$2,5)))))</f>
        <v>5</v>
      </c>
      <c r="R267" s="215">
        <f t="shared" si="39"/>
        <v>5427.4877322554912</v>
      </c>
      <c r="S267" s="215">
        <f t="shared" si="40"/>
        <v>15429.188953882567</v>
      </c>
    </row>
    <row r="268" spans="1:19" x14ac:dyDescent="0.2">
      <c r="A268" s="12">
        <v>257</v>
      </c>
      <c r="B268" s="228">
        <f>IF(I268&gt;($B$4*$B$6),"0",PMT(H268/$B$6,COUNT(I268:$I$1000),-E267))</f>
        <v>15429.188953882567</v>
      </c>
      <c r="C268" s="228">
        <f t="shared" si="41"/>
        <v>9947.426344304522</v>
      </c>
      <c r="D268" s="228">
        <f t="shared" si="35"/>
        <v>5481.7626095780452</v>
      </c>
      <c r="E268" s="225">
        <f t="shared" ref="E268:E331" si="44">IF(A268&gt;($B$4*$B$6),"",E267-D268)</f>
        <v>989260.87182087416</v>
      </c>
      <c r="F268" s="228">
        <f t="shared" si="36"/>
        <v>3454562.4329686933</v>
      </c>
      <c r="G268" s="228">
        <f t="shared" si="37"/>
        <v>3965301.5611478155</v>
      </c>
      <c r="H268" s="230">
        <f t="shared" si="42"/>
        <v>0.12</v>
      </c>
      <c r="I268" s="226">
        <f t="shared" ref="I268:I331" si="45">IF($B$4*$B$6&lt;A268,"",A268)</f>
        <v>257</v>
      </c>
      <c r="J268" s="227">
        <f t="shared" si="43"/>
        <v>52444</v>
      </c>
      <c r="K268" s="231">
        <f t="shared" si="38"/>
        <v>15429.188953882567</v>
      </c>
      <c r="Q268" s="11">
        <f>IF(J268&lt;'5-Year Monthly P&amp;L'!P$2,1,IF(AND('Financing - Injection 1'!J268&gt;='5-Year Monthly P&amp;L'!P$2,'Financing - Injection 1'!J268&lt;'5-Year Monthly P&amp;L'!AB$2),2,IF(AND('Financing - Injection 1'!J268&gt;='5-Year Monthly P&amp;L'!AB$2,'Financing - Injection 1'!J268&lt;'5-Year Monthly P&amp;L'!AN$2),3,IF(AND('Financing - Injection 1'!J268&gt;='5-Year Monthly P&amp;L'!AN$2,'Financing - Injection 1'!J268&lt;'5-Year Monthly P&amp;L'!AZ$2),4,IF('Financing - Injection 1'!J268&gt;='5-Year Monthly P&amp;L'!AZ$2,5)))))</f>
        <v>5</v>
      </c>
      <c r="R268" s="215">
        <f t="shared" si="39"/>
        <v>5481.7626095780452</v>
      </c>
      <c r="S268" s="215">
        <f t="shared" si="40"/>
        <v>15429.188953882567</v>
      </c>
    </row>
    <row r="269" spans="1:19" x14ac:dyDescent="0.2">
      <c r="A269" s="12">
        <v>258</v>
      </c>
      <c r="B269" s="228">
        <f>IF(I269&gt;($B$4*$B$6),"0",PMT(H269/$B$6,COUNT(I269:$I$1000),-E268))</f>
        <v>15429.188953882565</v>
      </c>
      <c r="C269" s="228">
        <f t="shared" si="41"/>
        <v>9892.6087182087413</v>
      </c>
      <c r="D269" s="228">
        <f t="shared" ref="D269:D332" si="46">IF(A269&gt;($B$4*$B$6),"0",B269-C269)</f>
        <v>5536.5802356738241</v>
      </c>
      <c r="E269" s="225">
        <f t="shared" si="44"/>
        <v>983724.29158520035</v>
      </c>
      <c r="F269" s="228">
        <f t="shared" ref="F269:F311" si="47">IF(A268&gt;=($B$4*$B$6),"",F268+C269)</f>
        <v>3464455.0416869023</v>
      </c>
      <c r="G269" s="228">
        <f t="shared" ref="G269:G311" si="48">IF(A268&gt;=($B$4*$B$6),"",G268+B269)</f>
        <v>3980730.7501016981</v>
      </c>
      <c r="H269" s="230">
        <f t="shared" si="42"/>
        <v>0.12</v>
      </c>
      <c r="I269" s="226">
        <f t="shared" si="45"/>
        <v>258</v>
      </c>
      <c r="J269" s="227">
        <f t="shared" si="43"/>
        <v>52475</v>
      </c>
      <c r="K269" s="231">
        <f t="shared" ref="K269:K332" si="49">B269</f>
        <v>15429.188953882565</v>
      </c>
      <c r="Q269" s="11">
        <f>IF(J269&lt;'5-Year Monthly P&amp;L'!P$2,1,IF(AND('Financing - Injection 1'!J269&gt;='5-Year Monthly P&amp;L'!P$2,'Financing - Injection 1'!J269&lt;'5-Year Monthly P&amp;L'!AB$2),2,IF(AND('Financing - Injection 1'!J269&gt;='5-Year Monthly P&amp;L'!AB$2,'Financing - Injection 1'!J269&lt;'5-Year Monthly P&amp;L'!AN$2),3,IF(AND('Financing - Injection 1'!J269&gt;='5-Year Monthly P&amp;L'!AN$2,'Financing - Injection 1'!J269&lt;'5-Year Monthly P&amp;L'!AZ$2),4,IF('Financing - Injection 1'!J269&gt;='5-Year Monthly P&amp;L'!AZ$2,5)))))</f>
        <v>5</v>
      </c>
      <c r="R269" s="215">
        <f t="shared" ref="R269:R332" si="50">D269</f>
        <v>5536.5802356738241</v>
      </c>
      <c r="S269" s="215">
        <f t="shared" ref="S269:S332" si="51">B269</f>
        <v>15429.188953882565</v>
      </c>
    </row>
    <row r="270" spans="1:19" x14ac:dyDescent="0.2">
      <c r="A270" s="12">
        <v>259</v>
      </c>
      <c r="B270" s="228">
        <f>IF(I270&gt;($B$4*$B$6),"0",PMT(H270/$B$6,COUNT(I270:$I$1000),-E269))</f>
        <v>15429.188953882565</v>
      </c>
      <c r="C270" s="228">
        <f t="shared" ref="C270:C333" si="52">IFERROR(E269*H270/$B$6,0)</f>
        <v>9837.2429158520026</v>
      </c>
      <c r="D270" s="228">
        <f t="shared" si="46"/>
        <v>5591.9460380305627</v>
      </c>
      <c r="E270" s="225">
        <f t="shared" si="44"/>
        <v>978132.3455471698</v>
      </c>
      <c r="F270" s="228">
        <f t="shared" si="47"/>
        <v>3474292.2846027543</v>
      </c>
      <c r="G270" s="228">
        <f t="shared" si="48"/>
        <v>3996159.9390555806</v>
      </c>
      <c r="H270" s="230">
        <f t="shared" ref="H270:H333" si="53">H269</f>
        <v>0.12</v>
      </c>
      <c r="I270" s="226">
        <f t="shared" si="45"/>
        <v>259</v>
      </c>
      <c r="J270" s="227">
        <f t="shared" ref="J270:J333" si="54">EDATE(J269,1)</f>
        <v>52505</v>
      </c>
      <c r="K270" s="231">
        <f t="shared" si="49"/>
        <v>15429.188953882565</v>
      </c>
      <c r="Q270" s="11">
        <f>IF(J270&lt;'5-Year Monthly P&amp;L'!P$2,1,IF(AND('Financing - Injection 1'!J270&gt;='5-Year Monthly P&amp;L'!P$2,'Financing - Injection 1'!J270&lt;'5-Year Monthly P&amp;L'!AB$2),2,IF(AND('Financing - Injection 1'!J270&gt;='5-Year Monthly P&amp;L'!AB$2,'Financing - Injection 1'!J270&lt;'5-Year Monthly P&amp;L'!AN$2),3,IF(AND('Financing - Injection 1'!J270&gt;='5-Year Monthly P&amp;L'!AN$2,'Financing - Injection 1'!J270&lt;'5-Year Monthly P&amp;L'!AZ$2),4,IF('Financing - Injection 1'!J270&gt;='5-Year Monthly P&amp;L'!AZ$2,5)))))</f>
        <v>5</v>
      </c>
      <c r="R270" s="215">
        <f t="shared" si="50"/>
        <v>5591.9460380305627</v>
      </c>
      <c r="S270" s="215">
        <f t="shared" si="51"/>
        <v>15429.188953882565</v>
      </c>
    </row>
    <row r="271" spans="1:19" x14ac:dyDescent="0.2">
      <c r="A271" s="12">
        <v>260</v>
      </c>
      <c r="B271" s="228">
        <f>IF(I271&gt;($B$4*$B$6),"0",PMT(H271/$B$6,COUNT(I271:$I$1000),-E270))</f>
        <v>15429.188953882565</v>
      </c>
      <c r="C271" s="228">
        <f t="shared" si="52"/>
        <v>9781.3234554716964</v>
      </c>
      <c r="D271" s="228">
        <f t="shared" si="46"/>
        <v>5647.8654984108689</v>
      </c>
      <c r="E271" s="225">
        <f t="shared" si="44"/>
        <v>972484.48004875891</v>
      </c>
      <c r="F271" s="228">
        <f t="shared" si="47"/>
        <v>3484073.6080582258</v>
      </c>
      <c r="G271" s="228">
        <f t="shared" si="48"/>
        <v>4011589.1280094632</v>
      </c>
      <c r="H271" s="230">
        <f t="shared" si="53"/>
        <v>0.12</v>
      </c>
      <c r="I271" s="226">
        <f t="shared" si="45"/>
        <v>260</v>
      </c>
      <c r="J271" s="227">
        <f t="shared" si="54"/>
        <v>52536</v>
      </c>
      <c r="K271" s="231">
        <f t="shared" si="49"/>
        <v>15429.188953882565</v>
      </c>
      <c r="Q271" s="11">
        <f>IF(J271&lt;'5-Year Monthly P&amp;L'!P$2,1,IF(AND('Financing - Injection 1'!J271&gt;='5-Year Monthly P&amp;L'!P$2,'Financing - Injection 1'!J271&lt;'5-Year Monthly P&amp;L'!AB$2),2,IF(AND('Financing - Injection 1'!J271&gt;='5-Year Monthly P&amp;L'!AB$2,'Financing - Injection 1'!J271&lt;'5-Year Monthly P&amp;L'!AN$2),3,IF(AND('Financing - Injection 1'!J271&gt;='5-Year Monthly P&amp;L'!AN$2,'Financing - Injection 1'!J271&lt;'5-Year Monthly P&amp;L'!AZ$2),4,IF('Financing - Injection 1'!J271&gt;='5-Year Monthly P&amp;L'!AZ$2,5)))))</f>
        <v>5</v>
      </c>
      <c r="R271" s="215">
        <f t="shared" si="50"/>
        <v>5647.8654984108689</v>
      </c>
      <c r="S271" s="215">
        <f t="shared" si="51"/>
        <v>15429.188953882565</v>
      </c>
    </row>
    <row r="272" spans="1:19" x14ac:dyDescent="0.2">
      <c r="A272" s="12">
        <v>261</v>
      </c>
      <c r="B272" s="228">
        <f>IF(I272&gt;($B$4*$B$6),"0",PMT(H272/$B$6,COUNT(I272:$I$1000),-E271))</f>
        <v>15429.188953882567</v>
      </c>
      <c r="C272" s="228">
        <f t="shared" si="52"/>
        <v>9724.8448004875881</v>
      </c>
      <c r="D272" s="228">
        <f t="shared" si="46"/>
        <v>5704.344153394979</v>
      </c>
      <c r="E272" s="225">
        <f t="shared" si="44"/>
        <v>966780.13589536399</v>
      </c>
      <c r="F272" s="228">
        <f t="shared" si="47"/>
        <v>3493798.4528587135</v>
      </c>
      <c r="G272" s="228">
        <f t="shared" si="48"/>
        <v>4027018.3169633457</v>
      </c>
      <c r="H272" s="230">
        <f t="shared" si="53"/>
        <v>0.12</v>
      </c>
      <c r="I272" s="226">
        <f t="shared" si="45"/>
        <v>261</v>
      </c>
      <c r="J272" s="227">
        <f t="shared" si="54"/>
        <v>52566</v>
      </c>
      <c r="K272" s="231">
        <f t="shared" si="49"/>
        <v>15429.188953882567</v>
      </c>
      <c r="Q272" s="11">
        <f>IF(J272&lt;'5-Year Monthly P&amp;L'!P$2,1,IF(AND('Financing - Injection 1'!J272&gt;='5-Year Monthly P&amp;L'!P$2,'Financing - Injection 1'!J272&lt;'5-Year Monthly P&amp;L'!AB$2),2,IF(AND('Financing - Injection 1'!J272&gt;='5-Year Monthly P&amp;L'!AB$2,'Financing - Injection 1'!J272&lt;'5-Year Monthly P&amp;L'!AN$2),3,IF(AND('Financing - Injection 1'!J272&gt;='5-Year Monthly P&amp;L'!AN$2,'Financing - Injection 1'!J272&lt;'5-Year Monthly P&amp;L'!AZ$2),4,IF('Financing - Injection 1'!J272&gt;='5-Year Monthly P&amp;L'!AZ$2,5)))))</f>
        <v>5</v>
      </c>
      <c r="R272" s="215">
        <f t="shared" si="50"/>
        <v>5704.344153394979</v>
      </c>
      <c r="S272" s="215">
        <f t="shared" si="51"/>
        <v>15429.188953882567</v>
      </c>
    </row>
    <row r="273" spans="1:19" x14ac:dyDescent="0.2">
      <c r="A273" s="12">
        <v>262</v>
      </c>
      <c r="B273" s="228">
        <f>IF(I273&gt;($B$4*$B$6),"0",PMT(H273/$B$6,COUNT(I273:$I$1000),-E272))</f>
        <v>15429.188953882567</v>
      </c>
      <c r="C273" s="228">
        <f t="shared" si="52"/>
        <v>9667.8013589536404</v>
      </c>
      <c r="D273" s="228">
        <f t="shared" si="46"/>
        <v>5761.3875949289268</v>
      </c>
      <c r="E273" s="225">
        <f t="shared" si="44"/>
        <v>961018.74830043502</v>
      </c>
      <c r="F273" s="228">
        <f t="shared" si="47"/>
        <v>3503466.254217667</v>
      </c>
      <c r="G273" s="228">
        <f t="shared" si="48"/>
        <v>4042447.5059172283</v>
      </c>
      <c r="H273" s="230">
        <f t="shared" si="53"/>
        <v>0.12</v>
      </c>
      <c r="I273" s="226">
        <f t="shared" si="45"/>
        <v>262</v>
      </c>
      <c r="J273" s="227">
        <f t="shared" si="54"/>
        <v>52597</v>
      </c>
      <c r="K273" s="231">
        <f t="shared" si="49"/>
        <v>15429.188953882567</v>
      </c>
      <c r="Q273" s="11">
        <f>IF(J273&lt;'5-Year Monthly P&amp;L'!P$2,1,IF(AND('Financing - Injection 1'!J273&gt;='5-Year Monthly P&amp;L'!P$2,'Financing - Injection 1'!J273&lt;'5-Year Monthly P&amp;L'!AB$2),2,IF(AND('Financing - Injection 1'!J273&gt;='5-Year Monthly P&amp;L'!AB$2,'Financing - Injection 1'!J273&lt;'5-Year Monthly P&amp;L'!AN$2),3,IF(AND('Financing - Injection 1'!J273&gt;='5-Year Monthly P&amp;L'!AN$2,'Financing - Injection 1'!J273&lt;'5-Year Monthly P&amp;L'!AZ$2),4,IF('Financing - Injection 1'!J273&gt;='5-Year Monthly P&amp;L'!AZ$2,5)))))</f>
        <v>5</v>
      </c>
      <c r="R273" s="215">
        <f t="shared" si="50"/>
        <v>5761.3875949289268</v>
      </c>
      <c r="S273" s="215">
        <f t="shared" si="51"/>
        <v>15429.188953882567</v>
      </c>
    </row>
    <row r="274" spans="1:19" x14ac:dyDescent="0.2">
      <c r="A274" s="12">
        <v>263</v>
      </c>
      <c r="B274" s="228">
        <f>IF(I274&gt;($B$4*$B$6),"0",PMT(H274/$B$6,COUNT(I274:$I$1000),-E273))</f>
        <v>15429.188953882567</v>
      </c>
      <c r="C274" s="228">
        <f t="shared" si="52"/>
        <v>9610.1874830043507</v>
      </c>
      <c r="D274" s="228">
        <f t="shared" si="46"/>
        <v>5819.0014708782164</v>
      </c>
      <c r="E274" s="225">
        <f t="shared" si="44"/>
        <v>955199.74682955677</v>
      </c>
      <c r="F274" s="228">
        <f t="shared" si="47"/>
        <v>3513076.4417006713</v>
      </c>
      <c r="G274" s="228">
        <f t="shared" si="48"/>
        <v>4057876.6948711108</v>
      </c>
      <c r="H274" s="230">
        <f t="shared" si="53"/>
        <v>0.12</v>
      </c>
      <c r="I274" s="226">
        <f t="shared" si="45"/>
        <v>263</v>
      </c>
      <c r="J274" s="227">
        <f t="shared" si="54"/>
        <v>52628</v>
      </c>
      <c r="K274" s="231">
        <f t="shared" si="49"/>
        <v>15429.188953882567</v>
      </c>
      <c r="Q274" s="11">
        <f>IF(J274&lt;'5-Year Monthly P&amp;L'!P$2,1,IF(AND('Financing - Injection 1'!J274&gt;='5-Year Monthly P&amp;L'!P$2,'Financing - Injection 1'!J274&lt;'5-Year Monthly P&amp;L'!AB$2),2,IF(AND('Financing - Injection 1'!J274&gt;='5-Year Monthly P&amp;L'!AB$2,'Financing - Injection 1'!J274&lt;'5-Year Monthly P&amp;L'!AN$2),3,IF(AND('Financing - Injection 1'!J274&gt;='5-Year Monthly P&amp;L'!AN$2,'Financing - Injection 1'!J274&lt;'5-Year Monthly P&amp;L'!AZ$2),4,IF('Financing - Injection 1'!J274&gt;='5-Year Monthly P&amp;L'!AZ$2,5)))))</f>
        <v>5</v>
      </c>
      <c r="R274" s="215">
        <f t="shared" si="50"/>
        <v>5819.0014708782164</v>
      </c>
      <c r="S274" s="215">
        <f t="shared" si="51"/>
        <v>15429.188953882567</v>
      </c>
    </row>
    <row r="275" spans="1:19" x14ac:dyDescent="0.2">
      <c r="A275" s="12">
        <v>264</v>
      </c>
      <c r="B275" s="228">
        <f>IF(I275&gt;($B$4*$B$6),"0",PMT(H275/$B$6,COUNT(I275:$I$1000),-E274))</f>
        <v>15429.188953882567</v>
      </c>
      <c r="C275" s="228">
        <f t="shared" si="52"/>
        <v>9551.9974682955672</v>
      </c>
      <c r="D275" s="228">
        <f t="shared" si="46"/>
        <v>5877.191485587</v>
      </c>
      <c r="E275" s="225">
        <f t="shared" si="44"/>
        <v>949322.55534396973</v>
      </c>
      <c r="F275" s="228">
        <f t="shared" si="47"/>
        <v>3522628.4391689668</v>
      </c>
      <c r="G275" s="228">
        <f t="shared" si="48"/>
        <v>4073305.8838249934</v>
      </c>
      <c r="H275" s="230">
        <f t="shared" si="53"/>
        <v>0.12</v>
      </c>
      <c r="I275" s="226">
        <f t="shared" si="45"/>
        <v>264</v>
      </c>
      <c r="J275" s="227">
        <f t="shared" si="54"/>
        <v>52657</v>
      </c>
      <c r="K275" s="231">
        <f t="shared" si="49"/>
        <v>15429.188953882567</v>
      </c>
      <c r="Q275" s="11">
        <f>IF(J275&lt;'5-Year Monthly P&amp;L'!P$2,1,IF(AND('Financing - Injection 1'!J275&gt;='5-Year Monthly P&amp;L'!P$2,'Financing - Injection 1'!J275&lt;'5-Year Monthly P&amp;L'!AB$2),2,IF(AND('Financing - Injection 1'!J275&gt;='5-Year Monthly P&amp;L'!AB$2,'Financing - Injection 1'!J275&lt;'5-Year Monthly P&amp;L'!AN$2),3,IF(AND('Financing - Injection 1'!J275&gt;='5-Year Monthly P&amp;L'!AN$2,'Financing - Injection 1'!J275&lt;'5-Year Monthly P&amp;L'!AZ$2),4,IF('Financing - Injection 1'!J275&gt;='5-Year Monthly P&amp;L'!AZ$2,5)))))</f>
        <v>5</v>
      </c>
      <c r="R275" s="215">
        <f t="shared" si="50"/>
        <v>5877.191485587</v>
      </c>
      <c r="S275" s="215">
        <f t="shared" si="51"/>
        <v>15429.188953882567</v>
      </c>
    </row>
    <row r="276" spans="1:19" x14ac:dyDescent="0.2">
      <c r="A276" s="12">
        <v>265</v>
      </c>
      <c r="B276" s="228">
        <f>IF(I276&gt;($B$4*$B$6),"0",PMT(H276/$B$6,COUNT(I276:$I$1000),-E275))</f>
        <v>15429.188953882565</v>
      </c>
      <c r="C276" s="228">
        <f t="shared" si="52"/>
        <v>9493.2255534396973</v>
      </c>
      <c r="D276" s="228">
        <f t="shared" si="46"/>
        <v>5935.9634004428681</v>
      </c>
      <c r="E276" s="225">
        <f t="shared" si="44"/>
        <v>943386.59194352687</v>
      </c>
      <c r="F276" s="228">
        <f t="shared" si="47"/>
        <v>3532121.6647224063</v>
      </c>
      <c r="G276" s="228">
        <f t="shared" si="48"/>
        <v>4088735.0727788759</v>
      </c>
      <c r="H276" s="230">
        <f t="shared" si="53"/>
        <v>0.12</v>
      </c>
      <c r="I276" s="226">
        <f t="shared" si="45"/>
        <v>265</v>
      </c>
      <c r="J276" s="227">
        <f t="shared" si="54"/>
        <v>52688</v>
      </c>
      <c r="K276" s="231">
        <f t="shared" si="49"/>
        <v>15429.188953882565</v>
      </c>
      <c r="Q276" s="11">
        <f>IF(J276&lt;'5-Year Monthly P&amp;L'!P$2,1,IF(AND('Financing - Injection 1'!J276&gt;='5-Year Monthly P&amp;L'!P$2,'Financing - Injection 1'!J276&lt;'5-Year Monthly P&amp;L'!AB$2),2,IF(AND('Financing - Injection 1'!J276&gt;='5-Year Monthly P&amp;L'!AB$2,'Financing - Injection 1'!J276&lt;'5-Year Monthly P&amp;L'!AN$2),3,IF(AND('Financing - Injection 1'!J276&gt;='5-Year Monthly P&amp;L'!AN$2,'Financing - Injection 1'!J276&lt;'5-Year Monthly P&amp;L'!AZ$2),4,IF('Financing - Injection 1'!J276&gt;='5-Year Monthly P&amp;L'!AZ$2,5)))))</f>
        <v>5</v>
      </c>
      <c r="R276" s="215">
        <f t="shared" si="50"/>
        <v>5935.9634004428681</v>
      </c>
      <c r="S276" s="215">
        <f t="shared" si="51"/>
        <v>15429.188953882565</v>
      </c>
    </row>
    <row r="277" spans="1:19" x14ac:dyDescent="0.2">
      <c r="A277" s="12">
        <v>266</v>
      </c>
      <c r="B277" s="228">
        <f>IF(I277&gt;($B$4*$B$6),"0",PMT(H277/$B$6,COUNT(I277:$I$1000),-E276))</f>
        <v>15429.188953882565</v>
      </c>
      <c r="C277" s="228">
        <f t="shared" si="52"/>
        <v>9433.8659194352676</v>
      </c>
      <c r="D277" s="228">
        <f t="shared" si="46"/>
        <v>5995.3230344472977</v>
      </c>
      <c r="E277" s="225">
        <f t="shared" si="44"/>
        <v>937391.2689090796</v>
      </c>
      <c r="F277" s="228">
        <f t="shared" si="47"/>
        <v>3541555.5306418417</v>
      </c>
      <c r="G277" s="228">
        <f t="shared" si="48"/>
        <v>4104164.2617327585</v>
      </c>
      <c r="H277" s="230">
        <f t="shared" si="53"/>
        <v>0.12</v>
      </c>
      <c r="I277" s="226">
        <f t="shared" si="45"/>
        <v>266</v>
      </c>
      <c r="J277" s="227">
        <f t="shared" si="54"/>
        <v>52718</v>
      </c>
      <c r="K277" s="231">
        <f t="shared" si="49"/>
        <v>15429.188953882565</v>
      </c>
      <c r="Q277" s="11">
        <f>IF(J277&lt;'5-Year Monthly P&amp;L'!P$2,1,IF(AND('Financing - Injection 1'!J277&gt;='5-Year Monthly P&amp;L'!P$2,'Financing - Injection 1'!J277&lt;'5-Year Monthly P&amp;L'!AB$2),2,IF(AND('Financing - Injection 1'!J277&gt;='5-Year Monthly P&amp;L'!AB$2,'Financing - Injection 1'!J277&lt;'5-Year Monthly P&amp;L'!AN$2),3,IF(AND('Financing - Injection 1'!J277&gt;='5-Year Monthly P&amp;L'!AN$2,'Financing - Injection 1'!J277&lt;'5-Year Monthly P&amp;L'!AZ$2),4,IF('Financing - Injection 1'!J277&gt;='5-Year Monthly P&amp;L'!AZ$2,5)))))</f>
        <v>5</v>
      </c>
      <c r="R277" s="215">
        <f t="shared" si="50"/>
        <v>5995.3230344472977</v>
      </c>
      <c r="S277" s="215">
        <f t="shared" si="51"/>
        <v>15429.188953882565</v>
      </c>
    </row>
    <row r="278" spans="1:19" x14ac:dyDescent="0.2">
      <c r="A278" s="12">
        <v>267</v>
      </c>
      <c r="B278" s="228">
        <f>IF(I278&gt;($B$4*$B$6),"0",PMT(H278/$B$6,COUNT(I278:$I$1000),-E277))</f>
        <v>15429.188953882567</v>
      </c>
      <c r="C278" s="228">
        <f t="shared" si="52"/>
        <v>9373.9126890907955</v>
      </c>
      <c r="D278" s="228">
        <f t="shared" si="46"/>
        <v>6055.2762647917716</v>
      </c>
      <c r="E278" s="225">
        <f t="shared" si="44"/>
        <v>931335.99264428788</v>
      </c>
      <c r="F278" s="228">
        <f t="shared" si="47"/>
        <v>3550929.4433309324</v>
      </c>
      <c r="G278" s="228">
        <f t="shared" si="48"/>
        <v>4119593.450686641</v>
      </c>
      <c r="H278" s="230">
        <f t="shared" si="53"/>
        <v>0.12</v>
      </c>
      <c r="I278" s="226">
        <f t="shared" si="45"/>
        <v>267</v>
      </c>
      <c r="J278" s="227">
        <f t="shared" si="54"/>
        <v>52749</v>
      </c>
      <c r="K278" s="231">
        <f t="shared" si="49"/>
        <v>15429.188953882567</v>
      </c>
      <c r="Q278" s="11">
        <f>IF(J278&lt;'5-Year Monthly P&amp;L'!P$2,1,IF(AND('Financing - Injection 1'!J278&gt;='5-Year Monthly P&amp;L'!P$2,'Financing - Injection 1'!J278&lt;'5-Year Monthly P&amp;L'!AB$2),2,IF(AND('Financing - Injection 1'!J278&gt;='5-Year Monthly P&amp;L'!AB$2,'Financing - Injection 1'!J278&lt;'5-Year Monthly P&amp;L'!AN$2),3,IF(AND('Financing - Injection 1'!J278&gt;='5-Year Monthly P&amp;L'!AN$2,'Financing - Injection 1'!J278&lt;'5-Year Monthly P&amp;L'!AZ$2),4,IF('Financing - Injection 1'!J278&gt;='5-Year Monthly P&amp;L'!AZ$2,5)))))</f>
        <v>5</v>
      </c>
      <c r="R278" s="215">
        <f t="shared" si="50"/>
        <v>6055.2762647917716</v>
      </c>
      <c r="S278" s="215">
        <f t="shared" si="51"/>
        <v>15429.188953882567</v>
      </c>
    </row>
    <row r="279" spans="1:19" x14ac:dyDescent="0.2">
      <c r="A279" s="12">
        <v>268</v>
      </c>
      <c r="B279" s="228">
        <f>IF(I279&gt;($B$4*$B$6),"0",PMT(H279/$B$6,COUNT(I279:$I$1000),-E278))</f>
        <v>15429.188953882567</v>
      </c>
      <c r="C279" s="228">
        <f t="shared" si="52"/>
        <v>9313.3599264428794</v>
      </c>
      <c r="D279" s="228">
        <f t="shared" si="46"/>
        <v>6115.8290274396877</v>
      </c>
      <c r="E279" s="225">
        <f t="shared" si="44"/>
        <v>925220.16361684818</v>
      </c>
      <c r="F279" s="228">
        <f t="shared" si="47"/>
        <v>3560242.8032573755</v>
      </c>
      <c r="G279" s="228">
        <f t="shared" si="48"/>
        <v>4135022.6396405236</v>
      </c>
      <c r="H279" s="230">
        <f t="shared" si="53"/>
        <v>0.12</v>
      </c>
      <c r="I279" s="226">
        <f t="shared" si="45"/>
        <v>268</v>
      </c>
      <c r="J279" s="227">
        <f t="shared" si="54"/>
        <v>52779</v>
      </c>
      <c r="K279" s="231">
        <f t="shared" si="49"/>
        <v>15429.188953882567</v>
      </c>
      <c r="Q279" s="11">
        <f>IF(J279&lt;'5-Year Monthly P&amp;L'!P$2,1,IF(AND('Financing - Injection 1'!J279&gt;='5-Year Monthly P&amp;L'!P$2,'Financing - Injection 1'!J279&lt;'5-Year Monthly P&amp;L'!AB$2),2,IF(AND('Financing - Injection 1'!J279&gt;='5-Year Monthly P&amp;L'!AB$2,'Financing - Injection 1'!J279&lt;'5-Year Monthly P&amp;L'!AN$2),3,IF(AND('Financing - Injection 1'!J279&gt;='5-Year Monthly P&amp;L'!AN$2,'Financing - Injection 1'!J279&lt;'5-Year Monthly P&amp;L'!AZ$2),4,IF('Financing - Injection 1'!J279&gt;='5-Year Monthly P&amp;L'!AZ$2,5)))))</f>
        <v>5</v>
      </c>
      <c r="R279" s="215">
        <f t="shared" si="50"/>
        <v>6115.8290274396877</v>
      </c>
      <c r="S279" s="215">
        <f t="shared" si="51"/>
        <v>15429.188953882567</v>
      </c>
    </row>
    <row r="280" spans="1:19" x14ac:dyDescent="0.2">
      <c r="A280" s="12">
        <v>269</v>
      </c>
      <c r="B280" s="228">
        <f>IF(I280&gt;($B$4*$B$6),"0",PMT(H280/$B$6,COUNT(I280:$I$1000),-E279))</f>
        <v>15429.188953882571</v>
      </c>
      <c r="C280" s="228">
        <f t="shared" si="52"/>
        <v>9252.2016361684819</v>
      </c>
      <c r="D280" s="228">
        <f t="shared" si="46"/>
        <v>6176.9873177140889</v>
      </c>
      <c r="E280" s="225">
        <f t="shared" si="44"/>
        <v>919043.17629913404</v>
      </c>
      <c r="F280" s="228">
        <f t="shared" si="47"/>
        <v>3569495.0048935441</v>
      </c>
      <c r="G280" s="228">
        <f t="shared" si="48"/>
        <v>4150451.8285944061</v>
      </c>
      <c r="H280" s="230">
        <f t="shared" si="53"/>
        <v>0.12</v>
      </c>
      <c r="I280" s="226">
        <f t="shared" si="45"/>
        <v>269</v>
      </c>
      <c r="J280" s="227">
        <f t="shared" si="54"/>
        <v>52810</v>
      </c>
      <c r="K280" s="231">
        <f t="shared" si="49"/>
        <v>15429.188953882571</v>
      </c>
      <c r="Q280" s="11">
        <f>IF(J280&lt;'5-Year Monthly P&amp;L'!P$2,1,IF(AND('Financing - Injection 1'!J280&gt;='5-Year Monthly P&amp;L'!P$2,'Financing - Injection 1'!J280&lt;'5-Year Monthly P&amp;L'!AB$2),2,IF(AND('Financing - Injection 1'!J280&gt;='5-Year Monthly P&amp;L'!AB$2,'Financing - Injection 1'!J280&lt;'5-Year Monthly P&amp;L'!AN$2),3,IF(AND('Financing - Injection 1'!J280&gt;='5-Year Monthly P&amp;L'!AN$2,'Financing - Injection 1'!J280&lt;'5-Year Monthly P&amp;L'!AZ$2),4,IF('Financing - Injection 1'!J280&gt;='5-Year Monthly P&amp;L'!AZ$2,5)))))</f>
        <v>5</v>
      </c>
      <c r="R280" s="215">
        <f t="shared" si="50"/>
        <v>6176.9873177140889</v>
      </c>
      <c r="S280" s="215">
        <f t="shared" si="51"/>
        <v>15429.188953882571</v>
      </c>
    </row>
    <row r="281" spans="1:19" x14ac:dyDescent="0.2">
      <c r="A281" s="12">
        <v>270</v>
      </c>
      <c r="B281" s="228">
        <f>IF(I281&gt;($B$4*$B$6),"0",PMT(H281/$B$6,COUNT(I281:$I$1000),-E280))</f>
        <v>15429.188953882565</v>
      </c>
      <c r="C281" s="228">
        <f t="shared" si="52"/>
        <v>9190.4317629913403</v>
      </c>
      <c r="D281" s="228">
        <f t="shared" si="46"/>
        <v>6238.757190891225</v>
      </c>
      <c r="E281" s="225">
        <f t="shared" si="44"/>
        <v>912804.41910824284</v>
      </c>
      <c r="F281" s="228">
        <f t="shared" si="47"/>
        <v>3578685.4366565356</v>
      </c>
      <c r="G281" s="228">
        <f t="shared" si="48"/>
        <v>4165881.0175482887</v>
      </c>
      <c r="H281" s="230">
        <f t="shared" si="53"/>
        <v>0.12</v>
      </c>
      <c r="I281" s="226">
        <f t="shared" si="45"/>
        <v>270</v>
      </c>
      <c r="J281" s="227">
        <f t="shared" si="54"/>
        <v>52841</v>
      </c>
      <c r="K281" s="231">
        <f t="shared" si="49"/>
        <v>15429.188953882565</v>
      </c>
      <c r="Q281" s="11">
        <f>IF(J281&lt;'5-Year Monthly P&amp;L'!P$2,1,IF(AND('Financing - Injection 1'!J281&gt;='5-Year Monthly P&amp;L'!P$2,'Financing - Injection 1'!J281&lt;'5-Year Monthly P&amp;L'!AB$2),2,IF(AND('Financing - Injection 1'!J281&gt;='5-Year Monthly P&amp;L'!AB$2,'Financing - Injection 1'!J281&lt;'5-Year Monthly P&amp;L'!AN$2),3,IF(AND('Financing - Injection 1'!J281&gt;='5-Year Monthly P&amp;L'!AN$2,'Financing - Injection 1'!J281&lt;'5-Year Monthly P&amp;L'!AZ$2),4,IF('Financing - Injection 1'!J281&gt;='5-Year Monthly P&amp;L'!AZ$2,5)))))</f>
        <v>5</v>
      </c>
      <c r="R281" s="215">
        <f t="shared" si="50"/>
        <v>6238.757190891225</v>
      </c>
      <c r="S281" s="215">
        <f t="shared" si="51"/>
        <v>15429.188953882565</v>
      </c>
    </row>
    <row r="282" spans="1:19" x14ac:dyDescent="0.2">
      <c r="A282" s="12">
        <v>271</v>
      </c>
      <c r="B282" s="228">
        <f>IF(I282&gt;($B$4*$B$6),"0",PMT(H282/$B$6,COUNT(I282:$I$1000),-E281))</f>
        <v>15429.188953882567</v>
      </c>
      <c r="C282" s="228">
        <f t="shared" si="52"/>
        <v>9128.0441910824284</v>
      </c>
      <c r="D282" s="228">
        <f t="shared" si="46"/>
        <v>6301.1447628001388</v>
      </c>
      <c r="E282" s="225">
        <f t="shared" si="44"/>
        <v>906503.27434544265</v>
      </c>
      <c r="F282" s="228">
        <f t="shared" si="47"/>
        <v>3587813.4808476181</v>
      </c>
      <c r="G282" s="228">
        <f t="shared" si="48"/>
        <v>4181310.2065021712</v>
      </c>
      <c r="H282" s="230">
        <f t="shared" si="53"/>
        <v>0.12</v>
      </c>
      <c r="I282" s="226">
        <f t="shared" si="45"/>
        <v>271</v>
      </c>
      <c r="J282" s="227">
        <f t="shared" si="54"/>
        <v>52871</v>
      </c>
      <c r="K282" s="231">
        <f t="shared" si="49"/>
        <v>15429.188953882567</v>
      </c>
      <c r="Q282" s="11">
        <f>IF(J282&lt;'5-Year Monthly P&amp;L'!P$2,1,IF(AND('Financing - Injection 1'!J282&gt;='5-Year Monthly P&amp;L'!P$2,'Financing - Injection 1'!J282&lt;'5-Year Monthly P&amp;L'!AB$2),2,IF(AND('Financing - Injection 1'!J282&gt;='5-Year Monthly P&amp;L'!AB$2,'Financing - Injection 1'!J282&lt;'5-Year Monthly P&amp;L'!AN$2),3,IF(AND('Financing - Injection 1'!J282&gt;='5-Year Monthly P&amp;L'!AN$2,'Financing - Injection 1'!J282&lt;'5-Year Monthly P&amp;L'!AZ$2),4,IF('Financing - Injection 1'!J282&gt;='5-Year Monthly P&amp;L'!AZ$2,5)))))</f>
        <v>5</v>
      </c>
      <c r="R282" s="215">
        <f t="shared" si="50"/>
        <v>6301.1447628001388</v>
      </c>
      <c r="S282" s="215">
        <f t="shared" si="51"/>
        <v>15429.188953882567</v>
      </c>
    </row>
    <row r="283" spans="1:19" x14ac:dyDescent="0.2">
      <c r="A283" s="12">
        <v>272</v>
      </c>
      <c r="B283" s="228">
        <f>IF(I283&gt;($B$4*$B$6),"0",PMT(H283/$B$6,COUNT(I283:$I$1000),-E282))</f>
        <v>15429.188953882567</v>
      </c>
      <c r="C283" s="228">
        <f t="shared" si="52"/>
        <v>9065.0327434544251</v>
      </c>
      <c r="D283" s="228">
        <f t="shared" si="46"/>
        <v>6364.156210428142</v>
      </c>
      <c r="E283" s="225">
        <f t="shared" si="44"/>
        <v>900139.11813501455</v>
      </c>
      <c r="F283" s="228">
        <f t="shared" si="47"/>
        <v>3596878.5135910725</v>
      </c>
      <c r="G283" s="228">
        <f t="shared" si="48"/>
        <v>4196739.3954560542</v>
      </c>
      <c r="H283" s="230">
        <f t="shared" si="53"/>
        <v>0.12</v>
      </c>
      <c r="I283" s="226">
        <f t="shared" si="45"/>
        <v>272</v>
      </c>
      <c r="J283" s="227">
        <f t="shared" si="54"/>
        <v>52902</v>
      </c>
      <c r="K283" s="231">
        <f t="shared" si="49"/>
        <v>15429.188953882567</v>
      </c>
      <c r="Q283" s="11">
        <f>IF(J283&lt;'5-Year Monthly P&amp;L'!P$2,1,IF(AND('Financing - Injection 1'!J283&gt;='5-Year Monthly P&amp;L'!P$2,'Financing - Injection 1'!J283&lt;'5-Year Monthly P&amp;L'!AB$2),2,IF(AND('Financing - Injection 1'!J283&gt;='5-Year Monthly P&amp;L'!AB$2,'Financing - Injection 1'!J283&lt;'5-Year Monthly P&amp;L'!AN$2),3,IF(AND('Financing - Injection 1'!J283&gt;='5-Year Monthly P&amp;L'!AN$2,'Financing - Injection 1'!J283&lt;'5-Year Monthly P&amp;L'!AZ$2),4,IF('Financing - Injection 1'!J283&gt;='5-Year Monthly P&amp;L'!AZ$2,5)))))</f>
        <v>5</v>
      </c>
      <c r="R283" s="215">
        <f t="shared" si="50"/>
        <v>6364.156210428142</v>
      </c>
      <c r="S283" s="215">
        <f t="shared" si="51"/>
        <v>15429.188953882567</v>
      </c>
    </row>
    <row r="284" spans="1:19" x14ac:dyDescent="0.2">
      <c r="A284" s="12">
        <v>273</v>
      </c>
      <c r="B284" s="228">
        <f>IF(I284&gt;($B$4*$B$6),"0",PMT(H284/$B$6,COUNT(I284:$I$1000),-E283))</f>
        <v>15429.188953882564</v>
      </c>
      <c r="C284" s="228">
        <f t="shared" si="52"/>
        <v>9001.3911813501454</v>
      </c>
      <c r="D284" s="228">
        <f t="shared" si="46"/>
        <v>6427.7977725324181</v>
      </c>
      <c r="E284" s="225">
        <f t="shared" si="44"/>
        <v>893711.3203624821</v>
      </c>
      <c r="F284" s="228">
        <f t="shared" si="47"/>
        <v>3605879.9047724227</v>
      </c>
      <c r="G284" s="228">
        <f t="shared" si="48"/>
        <v>4212168.5844099373</v>
      </c>
      <c r="H284" s="230">
        <f t="shared" si="53"/>
        <v>0.12</v>
      </c>
      <c r="I284" s="226">
        <f t="shared" si="45"/>
        <v>273</v>
      </c>
      <c r="J284" s="227">
        <f t="shared" si="54"/>
        <v>52932</v>
      </c>
      <c r="K284" s="231">
        <f t="shared" si="49"/>
        <v>15429.188953882564</v>
      </c>
      <c r="Q284" s="11">
        <f>IF(J284&lt;'5-Year Monthly P&amp;L'!P$2,1,IF(AND('Financing - Injection 1'!J284&gt;='5-Year Monthly P&amp;L'!P$2,'Financing - Injection 1'!J284&lt;'5-Year Monthly P&amp;L'!AB$2),2,IF(AND('Financing - Injection 1'!J284&gt;='5-Year Monthly P&amp;L'!AB$2,'Financing - Injection 1'!J284&lt;'5-Year Monthly P&amp;L'!AN$2),3,IF(AND('Financing - Injection 1'!J284&gt;='5-Year Monthly P&amp;L'!AN$2,'Financing - Injection 1'!J284&lt;'5-Year Monthly P&amp;L'!AZ$2),4,IF('Financing - Injection 1'!J284&gt;='5-Year Monthly P&amp;L'!AZ$2,5)))))</f>
        <v>5</v>
      </c>
      <c r="R284" s="215">
        <f t="shared" si="50"/>
        <v>6427.7977725324181</v>
      </c>
      <c r="S284" s="215">
        <f t="shared" si="51"/>
        <v>15429.188953882564</v>
      </c>
    </row>
    <row r="285" spans="1:19" x14ac:dyDescent="0.2">
      <c r="A285" s="12">
        <v>274</v>
      </c>
      <c r="B285" s="228">
        <f>IF(I285&gt;($B$4*$B$6),"0",PMT(H285/$B$6,COUNT(I285:$I$1000),-E284))</f>
        <v>15429.188953882565</v>
      </c>
      <c r="C285" s="228">
        <f t="shared" si="52"/>
        <v>8937.1132036248218</v>
      </c>
      <c r="D285" s="228">
        <f t="shared" si="46"/>
        <v>6492.0757502577435</v>
      </c>
      <c r="E285" s="225">
        <f t="shared" si="44"/>
        <v>887219.2446122244</v>
      </c>
      <c r="F285" s="228">
        <f t="shared" si="47"/>
        <v>3614817.0179760475</v>
      </c>
      <c r="G285" s="228">
        <f t="shared" si="48"/>
        <v>4227597.7733638203</v>
      </c>
      <c r="H285" s="230">
        <f t="shared" si="53"/>
        <v>0.12</v>
      </c>
      <c r="I285" s="226">
        <f t="shared" si="45"/>
        <v>274</v>
      </c>
      <c r="J285" s="227">
        <f t="shared" si="54"/>
        <v>52963</v>
      </c>
      <c r="K285" s="231">
        <f t="shared" si="49"/>
        <v>15429.188953882565</v>
      </c>
      <c r="Q285" s="11">
        <f>IF(J285&lt;'5-Year Monthly P&amp;L'!P$2,1,IF(AND('Financing - Injection 1'!J285&gt;='5-Year Monthly P&amp;L'!P$2,'Financing - Injection 1'!J285&lt;'5-Year Monthly P&amp;L'!AB$2),2,IF(AND('Financing - Injection 1'!J285&gt;='5-Year Monthly P&amp;L'!AB$2,'Financing - Injection 1'!J285&lt;'5-Year Monthly P&amp;L'!AN$2),3,IF(AND('Financing - Injection 1'!J285&gt;='5-Year Monthly P&amp;L'!AN$2,'Financing - Injection 1'!J285&lt;'5-Year Monthly P&amp;L'!AZ$2),4,IF('Financing - Injection 1'!J285&gt;='5-Year Monthly P&amp;L'!AZ$2,5)))))</f>
        <v>5</v>
      </c>
      <c r="R285" s="215">
        <f t="shared" si="50"/>
        <v>6492.0757502577435</v>
      </c>
      <c r="S285" s="215">
        <f t="shared" si="51"/>
        <v>15429.188953882565</v>
      </c>
    </row>
    <row r="286" spans="1:19" x14ac:dyDescent="0.2">
      <c r="A286" s="12">
        <v>275</v>
      </c>
      <c r="B286" s="228">
        <f>IF(I286&gt;($B$4*$B$6),"0",PMT(H286/$B$6,COUNT(I286:$I$1000),-E285))</f>
        <v>15429.188953882567</v>
      </c>
      <c r="C286" s="228">
        <f t="shared" si="52"/>
        <v>8872.1924461222425</v>
      </c>
      <c r="D286" s="228">
        <f t="shared" si="46"/>
        <v>6556.9965077603247</v>
      </c>
      <c r="E286" s="225">
        <f t="shared" si="44"/>
        <v>880662.24810446403</v>
      </c>
      <c r="F286" s="228">
        <f t="shared" si="47"/>
        <v>3623689.2104221699</v>
      </c>
      <c r="G286" s="228">
        <f t="shared" si="48"/>
        <v>4243026.9623177033</v>
      </c>
      <c r="H286" s="230">
        <f t="shared" si="53"/>
        <v>0.12</v>
      </c>
      <c r="I286" s="226">
        <f t="shared" si="45"/>
        <v>275</v>
      </c>
      <c r="J286" s="227">
        <f t="shared" si="54"/>
        <v>52994</v>
      </c>
      <c r="K286" s="231">
        <f t="shared" si="49"/>
        <v>15429.188953882567</v>
      </c>
      <c r="Q286" s="11">
        <f>IF(J286&lt;'5-Year Monthly P&amp;L'!P$2,1,IF(AND('Financing - Injection 1'!J286&gt;='5-Year Monthly P&amp;L'!P$2,'Financing - Injection 1'!J286&lt;'5-Year Monthly P&amp;L'!AB$2),2,IF(AND('Financing - Injection 1'!J286&gt;='5-Year Monthly P&amp;L'!AB$2,'Financing - Injection 1'!J286&lt;'5-Year Monthly P&amp;L'!AN$2),3,IF(AND('Financing - Injection 1'!J286&gt;='5-Year Monthly P&amp;L'!AN$2,'Financing - Injection 1'!J286&lt;'5-Year Monthly P&amp;L'!AZ$2),4,IF('Financing - Injection 1'!J286&gt;='5-Year Monthly P&amp;L'!AZ$2,5)))))</f>
        <v>5</v>
      </c>
      <c r="R286" s="215">
        <f t="shared" si="50"/>
        <v>6556.9965077603247</v>
      </c>
      <c r="S286" s="215">
        <f t="shared" si="51"/>
        <v>15429.188953882567</v>
      </c>
    </row>
    <row r="287" spans="1:19" x14ac:dyDescent="0.2">
      <c r="A287" s="12">
        <v>276</v>
      </c>
      <c r="B287" s="228">
        <f>IF(I287&gt;($B$4*$B$6),"0",PMT(H287/$B$6,COUNT(I287:$I$1000),-E286))</f>
        <v>15429.188953882565</v>
      </c>
      <c r="C287" s="228">
        <f t="shared" si="52"/>
        <v>8806.6224810446402</v>
      </c>
      <c r="D287" s="228">
        <f t="shared" si="46"/>
        <v>6622.5664728379252</v>
      </c>
      <c r="E287" s="225">
        <f t="shared" si="44"/>
        <v>874039.6816316261</v>
      </c>
      <c r="F287" s="228">
        <f t="shared" si="47"/>
        <v>3632495.8329032147</v>
      </c>
      <c r="G287" s="228">
        <f t="shared" si="48"/>
        <v>4258456.1512715863</v>
      </c>
      <c r="H287" s="230">
        <f t="shared" si="53"/>
        <v>0.12</v>
      </c>
      <c r="I287" s="226">
        <f t="shared" si="45"/>
        <v>276</v>
      </c>
      <c r="J287" s="227">
        <f t="shared" si="54"/>
        <v>53022</v>
      </c>
      <c r="K287" s="231">
        <f t="shared" si="49"/>
        <v>15429.188953882565</v>
      </c>
      <c r="Q287" s="11">
        <f>IF(J287&lt;'5-Year Monthly P&amp;L'!P$2,1,IF(AND('Financing - Injection 1'!J287&gt;='5-Year Monthly P&amp;L'!P$2,'Financing - Injection 1'!J287&lt;'5-Year Monthly P&amp;L'!AB$2),2,IF(AND('Financing - Injection 1'!J287&gt;='5-Year Monthly P&amp;L'!AB$2,'Financing - Injection 1'!J287&lt;'5-Year Monthly P&amp;L'!AN$2),3,IF(AND('Financing - Injection 1'!J287&gt;='5-Year Monthly P&amp;L'!AN$2,'Financing - Injection 1'!J287&lt;'5-Year Monthly P&amp;L'!AZ$2),4,IF('Financing - Injection 1'!J287&gt;='5-Year Monthly P&amp;L'!AZ$2,5)))))</f>
        <v>5</v>
      </c>
      <c r="R287" s="215">
        <f t="shared" si="50"/>
        <v>6622.5664728379252</v>
      </c>
      <c r="S287" s="215">
        <f t="shared" si="51"/>
        <v>15429.188953882565</v>
      </c>
    </row>
    <row r="288" spans="1:19" x14ac:dyDescent="0.2">
      <c r="A288" s="12">
        <v>277</v>
      </c>
      <c r="B288" s="228">
        <f>IF(I288&gt;($B$4*$B$6),"0",PMT(H288/$B$6,COUNT(I288:$I$1000),-E287))</f>
        <v>15429.188953882565</v>
      </c>
      <c r="C288" s="228">
        <f t="shared" si="52"/>
        <v>8740.3968163162608</v>
      </c>
      <c r="D288" s="228">
        <f t="shared" si="46"/>
        <v>6688.7921375663045</v>
      </c>
      <c r="E288" s="225">
        <f t="shared" si="44"/>
        <v>867350.88949405984</v>
      </c>
      <c r="F288" s="228">
        <f t="shared" si="47"/>
        <v>3641236.2297195308</v>
      </c>
      <c r="G288" s="228">
        <f t="shared" si="48"/>
        <v>4273885.3402254693</v>
      </c>
      <c r="H288" s="230">
        <f t="shared" si="53"/>
        <v>0.12</v>
      </c>
      <c r="I288" s="226">
        <f t="shared" si="45"/>
        <v>277</v>
      </c>
      <c r="J288" s="227">
        <f t="shared" si="54"/>
        <v>53053</v>
      </c>
      <c r="K288" s="231">
        <f t="shared" si="49"/>
        <v>15429.188953882565</v>
      </c>
      <c r="Q288" s="11">
        <f>IF(J288&lt;'5-Year Monthly P&amp;L'!P$2,1,IF(AND('Financing - Injection 1'!J288&gt;='5-Year Monthly P&amp;L'!P$2,'Financing - Injection 1'!J288&lt;'5-Year Monthly P&amp;L'!AB$2),2,IF(AND('Financing - Injection 1'!J288&gt;='5-Year Monthly P&amp;L'!AB$2,'Financing - Injection 1'!J288&lt;'5-Year Monthly P&amp;L'!AN$2),3,IF(AND('Financing - Injection 1'!J288&gt;='5-Year Monthly P&amp;L'!AN$2,'Financing - Injection 1'!J288&lt;'5-Year Monthly P&amp;L'!AZ$2),4,IF('Financing - Injection 1'!J288&gt;='5-Year Monthly P&amp;L'!AZ$2,5)))))</f>
        <v>5</v>
      </c>
      <c r="R288" s="215">
        <f t="shared" si="50"/>
        <v>6688.7921375663045</v>
      </c>
      <c r="S288" s="215">
        <f t="shared" si="51"/>
        <v>15429.188953882565</v>
      </c>
    </row>
    <row r="289" spans="1:19" x14ac:dyDescent="0.2">
      <c r="A289" s="12">
        <v>278</v>
      </c>
      <c r="B289" s="228">
        <f>IF(I289&gt;($B$4*$B$6),"0",PMT(H289/$B$6,COUNT(I289:$I$1000),-E288))</f>
        <v>15429.188953882565</v>
      </c>
      <c r="C289" s="228">
        <f t="shared" si="52"/>
        <v>8673.5088949405981</v>
      </c>
      <c r="D289" s="228">
        <f t="shared" si="46"/>
        <v>6755.6800589419672</v>
      </c>
      <c r="E289" s="225">
        <f t="shared" si="44"/>
        <v>860595.2094351179</v>
      </c>
      <c r="F289" s="228">
        <f t="shared" si="47"/>
        <v>3649909.7386144712</v>
      </c>
      <c r="G289" s="228">
        <f t="shared" si="48"/>
        <v>4289314.5291793523</v>
      </c>
      <c r="H289" s="230">
        <f t="shared" si="53"/>
        <v>0.12</v>
      </c>
      <c r="I289" s="226">
        <f t="shared" si="45"/>
        <v>278</v>
      </c>
      <c r="J289" s="227">
        <f t="shared" si="54"/>
        <v>53083</v>
      </c>
      <c r="K289" s="231">
        <f t="shared" si="49"/>
        <v>15429.188953882565</v>
      </c>
      <c r="Q289" s="11">
        <f>IF(J289&lt;'5-Year Monthly P&amp;L'!P$2,1,IF(AND('Financing - Injection 1'!J289&gt;='5-Year Monthly P&amp;L'!P$2,'Financing - Injection 1'!J289&lt;'5-Year Monthly P&amp;L'!AB$2),2,IF(AND('Financing - Injection 1'!J289&gt;='5-Year Monthly P&amp;L'!AB$2,'Financing - Injection 1'!J289&lt;'5-Year Monthly P&amp;L'!AN$2),3,IF(AND('Financing - Injection 1'!J289&gt;='5-Year Monthly P&amp;L'!AN$2,'Financing - Injection 1'!J289&lt;'5-Year Monthly P&amp;L'!AZ$2),4,IF('Financing - Injection 1'!J289&gt;='5-Year Monthly P&amp;L'!AZ$2,5)))))</f>
        <v>5</v>
      </c>
      <c r="R289" s="215">
        <f t="shared" si="50"/>
        <v>6755.6800589419672</v>
      </c>
      <c r="S289" s="215">
        <f t="shared" si="51"/>
        <v>15429.188953882565</v>
      </c>
    </row>
    <row r="290" spans="1:19" x14ac:dyDescent="0.2">
      <c r="A290" s="12">
        <v>279</v>
      </c>
      <c r="B290" s="228">
        <f>IF(I290&gt;($B$4*$B$6),"0",PMT(H290/$B$6,COUNT(I290:$I$1000),-E289))</f>
        <v>15429.188953882567</v>
      </c>
      <c r="C290" s="228">
        <f t="shared" si="52"/>
        <v>8605.9520943511798</v>
      </c>
      <c r="D290" s="228">
        <f t="shared" si="46"/>
        <v>6823.2368595313874</v>
      </c>
      <c r="E290" s="225">
        <f t="shared" si="44"/>
        <v>853771.97257558652</v>
      </c>
      <c r="F290" s="228">
        <f t="shared" si="47"/>
        <v>3658515.6907088226</v>
      </c>
      <c r="G290" s="228">
        <f t="shared" si="48"/>
        <v>4304743.7181332354</v>
      </c>
      <c r="H290" s="230">
        <f t="shared" si="53"/>
        <v>0.12</v>
      </c>
      <c r="I290" s="226">
        <f t="shared" si="45"/>
        <v>279</v>
      </c>
      <c r="J290" s="227">
        <f t="shared" si="54"/>
        <v>53114</v>
      </c>
      <c r="K290" s="231">
        <f t="shared" si="49"/>
        <v>15429.188953882567</v>
      </c>
      <c r="Q290" s="11">
        <f>IF(J290&lt;'5-Year Monthly P&amp;L'!P$2,1,IF(AND('Financing - Injection 1'!J290&gt;='5-Year Monthly P&amp;L'!P$2,'Financing - Injection 1'!J290&lt;'5-Year Monthly P&amp;L'!AB$2),2,IF(AND('Financing - Injection 1'!J290&gt;='5-Year Monthly P&amp;L'!AB$2,'Financing - Injection 1'!J290&lt;'5-Year Monthly P&amp;L'!AN$2),3,IF(AND('Financing - Injection 1'!J290&gt;='5-Year Monthly P&amp;L'!AN$2,'Financing - Injection 1'!J290&lt;'5-Year Monthly P&amp;L'!AZ$2),4,IF('Financing - Injection 1'!J290&gt;='5-Year Monthly P&amp;L'!AZ$2,5)))))</f>
        <v>5</v>
      </c>
      <c r="R290" s="215">
        <f t="shared" si="50"/>
        <v>6823.2368595313874</v>
      </c>
      <c r="S290" s="215">
        <f t="shared" si="51"/>
        <v>15429.188953882567</v>
      </c>
    </row>
    <row r="291" spans="1:19" x14ac:dyDescent="0.2">
      <c r="A291" s="12">
        <v>280</v>
      </c>
      <c r="B291" s="228">
        <f>IF(I291&gt;($B$4*$B$6),"0",PMT(H291/$B$6,COUNT(I291:$I$1000),-E290))</f>
        <v>15429.188953882567</v>
      </c>
      <c r="C291" s="228">
        <f t="shared" si="52"/>
        <v>8537.7197257558637</v>
      </c>
      <c r="D291" s="228">
        <f t="shared" si="46"/>
        <v>6891.4692281267035</v>
      </c>
      <c r="E291" s="225">
        <f t="shared" si="44"/>
        <v>846880.50334745983</v>
      </c>
      <c r="F291" s="228">
        <f t="shared" si="47"/>
        <v>3667053.4104345785</v>
      </c>
      <c r="G291" s="228">
        <f t="shared" si="48"/>
        <v>4320172.9070871184</v>
      </c>
      <c r="H291" s="230">
        <f t="shared" si="53"/>
        <v>0.12</v>
      </c>
      <c r="I291" s="226">
        <f t="shared" si="45"/>
        <v>280</v>
      </c>
      <c r="J291" s="227">
        <f t="shared" si="54"/>
        <v>53144</v>
      </c>
      <c r="K291" s="231">
        <f t="shared" si="49"/>
        <v>15429.188953882567</v>
      </c>
      <c r="Q291" s="11">
        <f>IF(J291&lt;'5-Year Monthly P&amp;L'!P$2,1,IF(AND('Financing - Injection 1'!J291&gt;='5-Year Monthly P&amp;L'!P$2,'Financing - Injection 1'!J291&lt;'5-Year Monthly P&amp;L'!AB$2),2,IF(AND('Financing - Injection 1'!J291&gt;='5-Year Monthly P&amp;L'!AB$2,'Financing - Injection 1'!J291&lt;'5-Year Monthly P&amp;L'!AN$2),3,IF(AND('Financing - Injection 1'!J291&gt;='5-Year Monthly P&amp;L'!AN$2,'Financing - Injection 1'!J291&lt;'5-Year Monthly P&amp;L'!AZ$2),4,IF('Financing - Injection 1'!J291&gt;='5-Year Monthly P&amp;L'!AZ$2,5)))))</f>
        <v>5</v>
      </c>
      <c r="R291" s="215">
        <f t="shared" si="50"/>
        <v>6891.4692281267035</v>
      </c>
      <c r="S291" s="215">
        <f t="shared" si="51"/>
        <v>15429.188953882567</v>
      </c>
    </row>
    <row r="292" spans="1:19" x14ac:dyDescent="0.2">
      <c r="A292" s="12">
        <v>281</v>
      </c>
      <c r="B292" s="228">
        <f>IF(I292&gt;($B$4*$B$6),"0",PMT(H292/$B$6,COUNT(I292:$I$1000),-E291))</f>
        <v>15429.188953882571</v>
      </c>
      <c r="C292" s="228">
        <f t="shared" si="52"/>
        <v>8468.8050334745985</v>
      </c>
      <c r="D292" s="228">
        <f t="shared" si="46"/>
        <v>6960.3839204079723</v>
      </c>
      <c r="E292" s="225">
        <f t="shared" si="44"/>
        <v>839920.11942705186</v>
      </c>
      <c r="F292" s="228">
        <f t="shared" si="47"/>
        <v>3675522.2154680532</v>
      </c>
      <c r="G292" s="228">
        <f t="shared" si="48"/>
        <v>4335602.0960410014</v>
      </c>
      <c r="H292" s="230">
        <f t="shared" si="53"/>
        <v>0.12</v>
      </c>
      <c r="I292" s="226">
        <f t="shared" si="45"/>
        <v>281</v>
      </c>
      <c r="J292" s="227">
        <f t="shared" si="54"/>
        <v>53175</v>
      </c>
      <c r="K292" s="231">
        <f t="shared" si="49"/>
        <v>15429.188953882571</v>
      </c>
      <c r="Q292" s="11">
        <f>IF(J292&lt;'5-Year Monthly P&amp;L'!P$2,1,IF(AND('Financing - Injection 1'!J292&gt;='5-Year Monthly P&amp;L'!P$2,'Financing - Injection 1'!J292&lt;'5-Year Monthly P&amp;L'!AB$2),2,IF(AND('Financing - Injection 1'!J292&gt;='5-Year Monthly P&amp;L'!AB$2,'Financing - Injection 1'!J292&lt;'5-Year Monthly P&amp;L'!AN$2),3,IF(AND('Financing - Injection 1'!J292&gt;='5-Year Monthly P&amp;L'!AN$2,'Financing - Injection 1'!J292&lt;'5-Year Monthly P&amp;L'!AZ$2),4,IF('Financing - Injection 1'!J292&gt;='5-Year Monthly P&amp;L'!AZ$2,5)))))</f>
        <v>5</v>
      </c>
      <c r="R292" s="215">
        <f t="shared" si="50"/>
        <v>6960.3839204079723</v>
      </c>
      <c r="S292" s="215">
        <f t="shared" si="51"/>
        <v>15429.188953882571</v>
      </c>
    </row>
    <row r="293" spans="1:19" x14ac:dyDescent="0.2">
      <c r="A293" s="12">
        <v>282</v>
      </c>
      <c r="B293" s="228">
        <f>IF(I293&gt;($B$4*$B$6),"0",PMT(H293/$B$6,COUNT(I293:$I$1000),-E292))</f>
        <v>15429.188953882565</v>
      </c>
      <c r="C293" s="228">
        <f t="shared" si="52"/>
        <v>8399.2011942705194</v>
      </c>
      <c r="D293" s="228">
        <f t="shared" si="46"/>
        <v>7029.9877596120459</v>
      </c>
      <c r="E293" s="225">
        <f t="shared" si="44"/>
        <v>832890.13166743983</v>
      </c>
      <c r="F293" s="228">
        <f t="shared" si="47"/>
        <v>3683921.4166623238</v>
      </c>
      <c r="G293" s="228">
        <f t="shared" si="48"/>
        <v>4351031.2849948844</v>
      </c>
      <c r="H293" s="230">
        <f t="shared" si="53"/>
        <v>0.12</v>
      </c>
      <c r="I293" s="226">
        <f t="shared" si="45"/>
        <v>282</v>
      </c>
      <c r="J293" s="227">
        <f t="shared" si="54"/>
        <v>53206</v>
      </c>
      <c r="K293" s="231">
        <f t="shared" si="49"/>
        <v>15429.188953882565</v>
      </c>
      <c r="Q293" s="11">
        <f>IF(J293&lt;'5-Year Monthly P&amp;L'!P$2,1,IF(AND('Financing - Injection 1'!J293&gt;='5-Year Monthly P&amp;L'!P$2,'Financing - Injection 1'!J293&lt;'5-Year Monthly P&amp;L'!AB$2),2,IF(AND('Financing - Injection 1'!J293&gt;='5-Year Monthly P&amp;L'!AB$2,'Financing - Injection 1'!J293&lt;'5-Year Monthly P&amp;L'!AN$2),3,IF(AND('Financing - Injection 1'!J293&gt;='5-Year Monthly P&amp;L'!AN$2,'Financing - Injection 1'!J293&lt;'5-Year Monthly P&amp;L'!AZ$2),4,IF('Financing - Injection 1'!J293&gt;='5-Year Monthly P&amp;L'!AZ$2,5)))))</f>
        <v>5</v>
      </c>
      <c r="R293" s="215">
        <f t="shared" si="50"/>
        <v>7029.9877596120459</v>
      </c>
      <c r="S293" s="215">
        <f t="shared" si="51"/>
        <v>15429.188953882565</v>
      </c>
    </row>
    <row r="294" spans="1:19" x14ac:dyDescent="0.2">
      <c r="A294" s="12">
        <v>283</v>
      </c>
      <c r="B294" s="228">
        <f>IF(I294&gt;($B$4*$B$6),"0",PMT(H294/$B$6,COUNT(I294:$I$1000),-E293))</f>
        <v>15429.188953882571</v>
      </c>
      <c r="C294" s="228">
        <f t="shared" si="52"/>
        <v>8328.9013166743989</v>
      </c>
      <c r="D294" s="228">
        <f t="shared" si="46"/>
        <v>7100.2876372081719</v>
      </c>
      <c r="E294" s="225">
        <f t="shared" si="44"/>
        <v>825789.8440302317</v>
      </c>
      <c r="F294" s="228">
        <f t="shared" si="47"/>
        <v>3692250.3179789982</v>
      </c>
      <c r="G294" s="228">
        <f t="shared" si="48"/>
        <v>4366460.4739487674</v>
      </c>
      <c r="H294" s="230">
        <f t="shared" si="53"/>
        <v>0.12</v>
      </c>
      <c r="I294" s="226">
        <f t="shared" si="45"/>
        <v>283</v>
      </c>
      <c r="J294" s="227">
        <f t="shared" si="54"/>
        <v>53236</v>
      </c>
      <c r="K294" s="231">
        <f t="shared" si="49"/>
        <v>15429.188953882571</v>
      </c>
      <c r="Q294" s="11">
        <f>IF(J294&lt;'5-Year Monthly P&amp;L'!P$2,1,IF(AND('Financing - Injection 1'!J294&gt;='5-Year Monthly P&amp;L'!P$2,'Financing - Injection 1'!J294&lt;'5-Year Monthly P&amp;L'!AB$2),2,IF(AND('Financing - Injection 1'!J294&gt;='5-Year Monthly P&amp;L'!AB$2,'Financing - Injection 1'!J294&lt;'5-Year Monthly P&amp;L'!AN$2),3,IF(AND('Financing - Injection 1'!J294&gt;='5-Year Monthly P&amp;L'!AN$2,'Financing - Injection 1'!J294&lt;'5-Year Monthly P&amp;L'!AZ$2),4,IF('Financing - Injection 1'!J294&gt;='5-Year Monthly P&amp;L'!AZ$2,5)))))</f>
        <v>5</v>
      </c>
      <c r="R294" s="215">
        <f t="shared" si="50"/>
        <v>7100.2876372081719</v>
      </c>
      <c r="S294" s="215">
        <f t="shared" si="51"/>
        <v>15429.188953882571</v>
      </c>
    </row>
    <row r="295" spans="1:19" x14ac:dyDescent="0.2">
      <c r="A295" s="12">
        <v>284</v>
      </c>
      <c r="B295" s="228">
        <f>IF(I295&gt;($B$4*$B$6),"0",PMT(H295/$B$6,COUNT(I295:$I$1000),-E294))</f>
        <v>15429.188953882571</v>
      </c>
      <c r="C295" s="228">
        <f t="shared" si="52"/>
        <v>8257.8984403023169</v>
      </c>
      <c r="D295" s="228">
        <f t="shared" si="46"/>
        <v>7171.2905135802539</v>
      </c>
      <c r="E295" s="225">
        <f t="shared" si="44"/>
        <v>818618.5535166515</v>
      </c>
      <c r="F295" s="228">
        <f t="shared" si="47"/>
        <v>3700508.2164193005</v>
      </c>
      <c r="G295" s="228">
        <f t="shared" si="48"/>
        <v>4381889.6629026504</v>
      </c>
      <c r="H295" s="230">
        <f t="shared" si="53"/>
        <v>0.12</v>
      </c>
      <c r="I295" s="226">
        <f t="shared" si="45"/>
        <v>284</v>
      </c>
      <c r="J295" s="227">
        <f t="shared" si="54"/>
        <v>53267</v>
      </c>
      <c r="K295" s="231">
        <f t="shared" si="49"/>
        <v>15429.188953882571</v>
      </c>
      <c r="Q295" s="11">
        <f>IF(J295&lt;'5-Year Monthly P&amp;L'!P$2,1,IF(AND('Financing - Injection 1'!J295&gt;='5-Year Monthly P&amp;L'!P$2,'Financing - Injection 1'!J295&lt;'5-Year Monthly P&amp;L'!AB$2),2,IF(AND('Financing - Injection 1'!J295&gt;='5-Year Monthly P&amp;L'!AB$2,'Financing - Injection 1'!J295&lt;'5-Year Monthly P&amp;L'!AN$2),3,IF(AND('Financing - Injection 1'!J295&gt;='5-Year Monthly P&amp;L'!AN$2,'Financing - Injection 1'!J295&lt;'5-Year Monthly P&amp;L'!AZ$2),4,IF('Financing - Injection 1'!J295&gt;='5-Year Monthly P&amp;L'!AZ$2,5)))))</f>
        <v>5</v>
      </c>
      <c r="R295" s="215">
        <f t="shared" si="50"/>
        <v>7171.2905135802539</v>
      </c>
      <c r="S295" s="215">
        <f t="shared" si="51"/>
        <v>15429.188953882571</v>
      </c>
    </row>
    <row r="296" spans="1:19" x14ac:dyDescent="0.2">
      <c r="A296" s="12">
        <v>285</v>
      </c>
      <c r="B296" s="228">
        <f>IF(I296&gt;($B$4*$B$6),"0",PMT(H296/$B$6,COUNT(I296:$I$1000),-E295))</f>
        <v>15429.188953882573</v>
      </c>
      <c r="C296" s="228">
        <f t="shared" si="52"/>
        <v>8186.1855351665145</v>
      </c>
      <c r="D296" s="228">
        <f t="shared" si="46"/>
        <v>7243.0034187160581</v>
      </c>
      <c r="E296" s="225">
        <f t="shared" si="44"/>
        <v>811375.55009793548</v>
      </c>
      <c r="F296" s="228">
        <f t="shared" si="47"/>
        <v>3708694.4019544669</v>
      </c>
      <c r="G296" s="228">
        <f t="shared" si="48"/>
        <v>4397318.8518565334</v>
      </c>
      <c r="H296" s="230">
        <f t="shared" si="53"/>
        <v>0.12</v>
      </c>
      <c r="I296" s="226">
        <f t="shared" si="45"/>
        <v>285</v>
      </c>
      <c r="J296" s="227">
        <f t="shared" si="54"/>
        <v>53297</v>
      </c>
      <c r="K296" s="231">
        <f t="shared" si="49"/>
        <v>15429.188953882573</v>
      </c>
      <c r="Q296" s="11">
        <f>IF(J296&lt;'5-Year Monthly P&amp;L'!P$2,1,IF(AND('Financing - Injection 1'!J296&gt;='5-Year Monthly P&amp;L'!P$2,'Financing - Injection 1'!J296&lt;'5-Year Monthly P&amp;L'!AB$2),2,IF(AND('Financing - Injection 1'!J296&gt;='5-Year Monthly P&amp;L'!AB$2,'Financing - Injection 1'!J296&lt;'5-Year Monthly P&amp;L'!AN$2),3,IF(AND('Financing - Injection 1'!J296&gt;='5-Year Monthly P&amp;L'!AN$2,'Financing - Injection 1'!J296&lt;'5-Year Monthly P&amp;L'!AZ$2),4,IF('Financing - Injection 1'!J296&gt;='5-Year Monthly P&amp;L'!AZ$2,5)))))</f>
        <v>5</v>
      </c>
      <c r="R296" s="215">
        <f t="shared" si="50"/>
        <v>7243.0034187160581</v>
      </c>
      <c r="S296" s="215">
        <f t="shared" si="51"/>
        <v>15429.188953882573</v>
      </c>
    </row>
    <row r="297" spans="1:19" x14ac:dyDescent="0.2">
      <c r="A297" s="12">
        <v>286</v>
      </c>
      <c r="B297" s="228">
        <f>IF(I297&gt;($B$4*$B$6),"0",PMT(H297/$B$6,COUNT(I297:$I$1000),-E296))</f>
        <v>15429.188953882573</v>
      </c>
      <c r="C297" s="228">
        <f t="shared" si="52"/>
        <v>8113.7555009793541</v>
      </c>
      <c r="D297" s="228">
        <f t="shared" si="46"/>
        <v>7315.4334529032185</v>
      </c>
      <c r="E297" s="225">
        <f t="shared" si="44"/>
        <v>804060.11664503231</v>
      </c>
      <c r="F297" s="228">
        <f t="shared" si="47"/>
        <v>3716808.1574554462</v>
      </c>
      <c r="G297" s="228">
        <f t="shared" si="48"/>
        <v>4412748.0408104165</v>
      </c>
      <c r="H297" s="230">
        <f t="shared" si="53"/>
        <v>0.12</v>
      </c>
      <c r="I297" s="226">
        <f t="shared" si="45"/>
        <v>286</v>
      </c>
      <c r="J297" s="227">
        <f t="shared" si="54"/>
        <v>53328</v>
      </c>
      <c r="K297" s="231">
        <f t="shared" si="49"/>
        <v>15429.188953882573</v>
      </c>
      <c r="Q297" s="11">
        <f>IF(J297&lt;'5-Year Monthly P&amp;L'!P$2,1,IF(AND('Financing - Injection 1'!J297&gt;='5-Year Monthly P&amp;L'!P$2,'Financing - Injection 1'!J297&lt;'5-Year Monthly P&amp;L'!AB$2),2,IF(AND('Financing - Injection 1'!J297&gt;='5-Year Monthly P&amp;L'!AB$2,'Financing - Injection 1'!J297&lt;'5-Year Monthly P&amp;L'!AN$2),3,IF(AND('Financing - Injection 1'!J297&gt;='5-Year Monthly P&amp;L'!AN$2,'Financing - Injection 1'!J297&lt;'5-Year Monthly P&amp;L'!AZ$2),4,IF('Financing - Injection 1'!J297&gt;='5-Year Monthly P&amp;L'!AZ$2,5)))))</f>
        <v>5</v>
      </c>
      <c r="R297" s="215">
        <f t="shared" si="50"/>
        <v>7315.4334529032185</v>
      </c>
      <c r="S297" s="215">
        <f t="shared" si="51"/>
        <v>15429.188953882573</v>
      </c>
    </row>
    <row r="298" spans="1:19" x14ac:dyDescent="0.2">
      <c r="A298" s="12">
        <v>287</v>
      </c>
      <c r="B298" s="228">
        <f>IF(I298&gt;($B$4*$B$6),"0",PMT(H298/$B$6,COUNT(I298:$I$1000),-E297))</f>
        <v>15429.188953882573</v>
      </c>
      <c r="C298" s="228">
        <f t="shared" si="52"/>
        <v>8040.601166450323</v>
      </c>
      <c r="D298" s="228">
        <f t="shared" si="46"/>
        <v>7388.5877874322496</v>
      </c>
      <c r="E298" s="225">
        <f t="shared" si="44"/>
        <v>796671.52885760006</v>
      </c>
      <c r="F298" s="228">
        <f t="shared" si="47"/>
        <v>3724848.7586218966</v>
      </c>
      <c r="G298" s="228">
        <f t="shared" si="48"/>
        <v>4428177.2297642995</v>
      </c>
      <c r="H298" s="230">
        <f t="shared" si="53"/>
        <v>0.12</v>
      </c>
      <c r="I298" s="226">
        <f t="shared" si="45"/>
        <v>287</v>
      </c>
      <c r="J298" s="227">
        <f t="shared" si="54"/>
        <v>53359</v>
      </c>
      <c r="K298" s="231">
        <f t="shared" si="49"/>
        <v>15429.188953882573</v>
      </c>
      <c r="Q298" s="11">
        <f>IF(J298&lt;'5-Year Monthly P&amp;L'!P$2,1,IF(AND('Financing - Injection 1'!J298&gt;='5-Year Monthly P&amp;L'!P$2,'Financing - Injection 1'!J298&lt;'5-Year Monthly P&amp;L'!AB$2),2,IF(AND('Financing - Injection 1'!J298&gt;='5-Year Monthly P&amp;L'!AB$2,'Financing - Injection 1'!J298&lt;'5-Year Monthly P&amp;L'!AN$2),3,IF(AND('Financing - Injection 1'!J298&gt;='5-Year Monthly P&amp;L'!AN$2,'Financing - Injection 1'!J298&lt;'5-Year Monthly P&amp;L'!AZ$2),4,IF('Financing - Injection 1'!J298&gt;='5-Year Monthly P&amp;L'!AZ$2,5)))))</f>
        <v>5</v>
      </c>
      <c r="R298" s="215">
        <f t="shared" si="50"/>
        <v>7388.5877874322496</v>
      </c>
      <c r="S298" s="215">
        <f t="shared" si="51"/>
        <v>15429.188953882573</v>
      </c>
    </row>
    <row r="299" spans="1:19" x14ac:dyDescent="0.2">
      <c r="A299" s="12">
        <v>288</v>
      </c>
      <c r="B299" s="228">
        <f>IF(I299&gt;($B$4*$B$6),"0",PMT(H299/$B$6,COUNT(I299:$I$1000),-E298))</f>
        <v>15429.188953882573</v>
      </c>
      <c r="C299" s="228">
        <f t="shared" si="52"/>
        <v>7966.7152885760006</v>
      </c>
      <c r="D299" s="228">
        <f t="shared" si="46"/>
        <v>7462.473665306572</v>
      </c>
      <c r="E299" s="225">
        <f t="shared" si="44"/>
        <v>789209.05519229348</v>
      </c>
      <c r="F299" s="228">
        <f t="shared" si="47"/>
        <v>3732815.4739104728</v>
      </c>
      <c r="G299" s="228">
        <f t="shared" si="48"/>
        <v>4443606.4187181825</v>
      </c>
      <c r="H299" s="230">
        <f t="shared" si="53"/>
        <v>0.12</v>
      </c>
      <c r="I299" s="226">
        <f t="shared" si="45"/>
        <v>288</v>
      </c>
      <c r="J299" s="227">
        <f t="shared" si="54"/>
        <v>53387</v>
      </c>
      <c r="K299" s="231">
        <f t="shared" si="49"/>
        <v>15429.188953882573</v>
      </c>
      <c r="Q299" s="11">
        <f>IF(J299&lt;'5-Year Monthly P&amp;L'!P$2,1,IF(AND('Financing - Injection 1'!J299&gt;='5-Year Monthly P&amp;L'!P$2,'Financing - Injection 1'!J299&lt;'5-Year Monthly P&amp;L'!AB$2),2,IF(AND('Financing - Injection 1'!J299&gt;='5-Year Monthly P&amp;L'!AB$2,'Financing - Injection 1'!J299&lt;'5-Year Monthly P&amp;L'!AN$2),3,IF(AND('Financing - Injection 1'!J299&gt;='5-Year Monthly P&amp;L'!AN$2,'Financing - Injection 1'!J299&lt;'5-Year Monthly P&amp;L'!AZ$2),4,IF('Financing - Injection 1'!J299&gt;='5-Year Monthly P&amp;L'!AZ$2,5)))))</f>
        <v>5</v>
      </c>
      <c r="R299" s="215">
        <f t="shared" si="50"/>
        <v>7462.473665306572</v>
      </c>
      <c r="S299" s="215">
        <f t="shared" si="51"/>
        <v>15429.188953882573</v>
      </c>
    </row>
    <row r="300" spans="1:19" x14ac:dyDescent="0.2">
      <c r="A300" s="12">
        <v>289</v>
      </c>
      <c r="B300" s="228">
        <f>IF(I300&gt;($B$4*$B$6),"0",PMT(H300/$B$6,COUNT(I300:$I$1000),-E299))</f>
        <v>15429.188953882571</v>
      </c>
      <c r="C300" s="228">
        <f t="shared" si="52"/>
        <v>7892.0905519229345</v>
      </c>
      <c r="D300" s="228">
        <f t="shared" si="46"/>
        <v>7537.0984019596362</v>
      </c>
      <c r="E300" s="225">
        <f t="shared" si="44"/>
        <v>781671.95679033385</v>
      </c>
      <c r="F300" s="228">
        <f t="shared" si="47"/>
        <v>3740707.5644623959</v>
      </c>
      <c r="G300" s="228">
        <f t="shared" si="48"/>
        <v>4459035.6076720655</v>
      </c>
      <c r="H300" s="230">
        <f t="shared" si="53"/>
        <v>0.12</v>
      </c>
      <c r="I300" s="226">
        <f t="shared" si="45"/>
        <v>289</v>
      </c>
      <c r="J300" s="227">
        <f t="shared" si="54"/>
        <v>53418</v>
      </c>
      <c r="K300" s="231">
        <f t="shared" si="49"/>
        <v>15429.188953882571</v>
      </c>
      <c r="Q300" s="11">
        <f>IF(J300&lt;'5-Year Monthly P&amp;L'!P$2,1,IF(AND('Financing - Injection 1'!J300&gt;='5-Year Monthly P&amp;L'!P$2,'Financing - Injection 1'!J300&lt;'5-Year Monthly P&amp;L'!AB$2),2,IF(AND('Financing - Injection 1'!J300&gt;='5-Year Monthly P&amp;L'!AB$2,'Financing - Injection 1'!J300&lt;'5-Year Monthly P&amp;L'!AN$2),3,IF(AND('Financing - Injection 1'!J300&gt;='5-Year Monthly P&amp;L'!AN$2,'Financing - Injection 1'!J300&lt;'5-Year Monthly P&amp;L'!AZ$2),4,IF('Financing - Injection 1'!J300&gt;='5-Year Monthly P&amp;L'!AZ$2,5)))))</f>
        <v>5</v>
      </c>
      <c r="R300" s="215">
        <f t="shared" si="50"/>
        <v>7537.0984019596362</v>
      </c>
      <c r="S300" s="215">
        <f t="shared" si="51"/>
        <v>15429.188953882571</v>
      </c>
    </row>
    <row r="301" spans="1:19" x14ac:dyDescent="0.2">
      <c r="A301" s="12">
        <v>290</v>
      </c>
      <c r="B301" s="228">
        <f>IF(I301&gt;($B$4*$B$6),"0",PMT(H301/$B$6,COUNT(I301:$I$1000),-E300))</f>
        <v>15429.188953882571</v>
      </c>
      <c r="C301" s="228">
        <f t="shared" si="52"/>
        <v>7816.7195679033384</v>
      </c>
      <c r="D301" s="228">
        <f t="shared" si="46"/>
        <v>7612.4693859792324</v>
      </c>
      <c r="E301" s="225">
        <f t="shared" si="44"/>
        <v>774059.48740435462</v>
      </c>
      <c r="F301" s="228">
        <f t="shared" si="47"/>
        <v>3748524.2840302992</v>
      </c>
      <c r="G301" s="228">
        <f t="shared" si="48"/>
        <v>4474464.7966259485</v>
      </c>
      <c r="H301" s="230">
        <f t="shared" si="53"/>
        <v>0.12</v>
      </c>
      <c r="I301" s="226">
        <f t="shared" si="45"/>
        <v>290</v>
      </c>
      <c r="J301" s="227">
        <f t="shared" si="54"/>
        <v>53448</v>
      </c>
      <c r="K301" s="231">
        <f t="shared" si="49"/>
        <v>15429.188953882571</v>
      </c>
      <c r="Q301" s="11">
        <f>IF(J301&lt;'5-Year Monthly P&amp;L'!P$2,1,IF(AND('Financing - Injection 1'!J301&gt;='5-Year Monthly P&amp;L'!P$2,'Financing - Injection 1'!J301&lt;'5-Year Monthly P&amp;L'!AB$2),2,IF(AND('Financing - Injection 1'!J301&gt;='5-Year Monthly P&amp;L'!AB$2,'Financing - Injection 1'!J301&lt;'5-Year Monthly P&amp;L'!AN$2),3,IF(AND('Financing - Injection 1'!J301&gt;='5-Year Monthly P&amp;L'!AN$2,'Financing - Injection 1'!J301&lt;'5-Year Monthly P&amp;L'!AZ$2),4,IF('Financing - Injection 1'!J301&gt;='5-Year Monthly P&amp;L'!AZ$2,5)))))</f>
        <v>5</v>
      </c>
      <c r="R301" s="215">
        <f t="shared" si="50"/>
        <v>7612.4693859792324</v>
      </c>
      <c r="S301" s="215">
        <f t="shared" si="51"/>
        <v>15429.188953882571</v>
      </c>
    </row>
    <row r="302" spans="1:19" x14ac:dyDescent="0.2">
      <c r="A302" s="12">
        <v>291</v>
      </c>
      <c r="B302" s="228">
        <f>IF(I302&gt;($B$4*$B$6),"0",PMT(H302/$B$6,COUNT(I302:$I$1000),-E301))</f>
        <v>15429.188953882573</v>
      </c>
      <c r="C302" s="228">
        <f t="shared" si="52"/>
        <v>7740.594874043546</v>
      </c>
      <c r="D302" s="228">
        <f t="shared" si="46"/>
        <v>7688.5940798390266</v>
      </c>
      <c r="E302" s="225">
        <f t="shared" si="44"/>
        <v>766370.89332451555</v>
      </c>
      <c r="F302" s="228">
        <f t="shared" si="47"/>
        <v>3756264.8789043427</v>
      </c>
      <c r="G302" s="228">
        <f t="shared" si="48"/>
        <v>4489893.9855798315</v>
      </c>
      <c r="H302" s="230">
        <f t="shared" si="53"/>
        <v>0.12</v>
      </c>
      <c r="I302" s="226">
        <f t="shared" si="45"/>
        <v>291</v>
      </c>
      <c r="J302" s="227">
        <f t="shared" si="54"/>
        <v>53479</v>
      </c>
      <c r="K302" s="231">
        <f t="shared" si="49"/>
        <v>15429.188953882573</v>
      </c>
      <c r="Q302" s="11">
        <f>IF(J302&lt;'5-Year Monthly P&amp;L'!P$2,1,IF(AND('Financing - Injection 1'!J302&gt;='5-Year Monthly P&amp;L'!P$2,'Financing - Injection 1'!J302&lt;'5-Year Monthly P&amp;L'!AB$2),2,IF(AND('Financing - Injection 1'!J302&gt;='5-Year Monthly P&amp;L'!AB$2,'Financing - Injection 1'!J302&lt;'5-Year Monthly P&amp;L'!AN$2),3,IF(AND('Financing - Injection 1'!J302&gt;='5-Year Monthly P&amp;L'!AN$2,'Financing - Injection 1'!J302&lt;'5-Year Monthly P&amp;L'!AZ$2),4,IF('Financing - Injection 1'!J302&gt;='5-Year Monthly P&amp;L'!AZ$2,5)))))</f>
        <v>5</v>
      </c>
      <c r="R302" s="215">
        <f t="shared" si="50"/>
        <v>7688.5940798390266</v>
      </c>
      <c r="S302" s="215">
        <f t="shared" si="51"/>
        <v>15429.188953882573</v>
      </c>
    </row>
    <row r="303" spans="1:19" x14ac:dyDescent="0.2">
      <c r="A303" s="12">
        <v>292</v>
      </c>
      <c r="B303" s="228">
        <f>IF(I303&gt;($B$4*$B$6),"0",PMT(H303/$B$6,COUNT(I303:$I$1000),-E302))</f>
        <v>15429.188953882573</v>
      </c>
      <c r="C303" s="228">
        <f t="shared" si="52"/>
        <v>7663.7089332451551</v>
      </c>
      <c r="D303" s="228">
        <f t="shared" si="46"/>
        <v>7765.4800206374175</v>
      </c>
      <c r="E303" s="225">
        <f t="shared" si="44"/>
        <v>758605.41330387816</v>
      </c>
      <c r="F303" s="228">
        <f t="shared" si="47"/>
        <v>3763928.5878375876</v>
      </c>
      <c r="G303" s="228">
        <f t="shared" si="48"/>
        <v>4505323.1745337145</v>
      </c>
      <c r="H303" s="230">
        <f t="shared" si="53"/>
        <v>0.12</v>
      </c>
      <c r="I303" s="226">
        <f t="shared" si="45"/>
        <v>292</v>
      </c>
      <c r="J303" s="227">
        <f t="shared" si="54"/>
        <v>53509</v>
      </c>
      <c r="K303" s="231">
        <f t="shared" si="49"/>
        <v>15429.188953882573</v>
      </c>
      <c r="Q303" s="11">
        <f>IF(J303&lt;'5-Year Monthly P&amp;L'!P$2,1,IF(AND('Financing - Injection 1'!J303&gt;='5-Year Monthly P&amp;L'!P$2,'Financing - Injection 1'!J303&lt;'5-Year Monthly P&amp;L'!AB$2),2,IF(AND('Financing - Injection 1'!J303&gt;='5-Year Monthly P&amp;L'!AB$2,'Financing - Injection 1'!J303&lt;'5-Year Monthly P&amp;L'!AN$2),3,IF(AND('Financing - Injection 1'!J303&gt;='5-Year Monthly P&amp;L'!AN$2,'Financing - Injection 1'!J303&lt;'5-Year Monthly P&amp;L'!AZ$2),4,IF('Financing - Injection 1'!J303&gt;='5-Year Monthly P&amp;L'!AZ$2,5)))))</f>
        <v>5</v>
      </c>
      <c r="R303" s="215">
        <f t="shared" si="50"/>
        <v>7765.4800206374175</v>
      </c>
      <c r="S303" s="215">
        <f t="shared" si="51"/>
        <v>15429.188953882573</v>
      </c>
    </row>
    <row r="304" spans="1:19" x14ac:dyDescent="0.2">
      <c r="A304" s="12">
        <v>293</v>
      </c>
      <c r="B304" s="228">
        <f>IF(I304&gt;($B$4*$B$6),"0",PMT(H304/$B$6,COUNT(I304:$I$1000),-E303))</f>
        <v>15429.188953882573</v>
      </c>
      <c r="C304" s="228">
        <f t="shared" si="52"/>
        <v>7586.0541330387814</v>
      </c>
      <c r="D304" s="228">
        <f t="shared" si="46"/>
        <v>7843.1348208437912</v>
      </c>
      <c r="E304" s="225">
        <f t="shared" si="44"/>
        <v>750762.27848303434</v>
      </c>
      <c r="F304" s="228">
        <f t="shared" si="47"/>
        <v>3771514.6419706265</v>
      </c>
      <c r="G304" s="228">
        <f t="shared" si="48"/>
        <v>4520752.3634875976</v>
      </c>
      <c r="H304" s="230">
        <f t="shared" si="53"/>
        <v>0.12</v>
      </c>
      <c r="I304" s="226">
        <f t="shared" si="45"/>
        <v>293</v>
      </c>
      <c r="J304" s="227">
        <f t="shared" si="54"/>
        <v>53540</v>
      </c>
      <c r="K304" s="231">
        <f t="shared" si="49"/>
        <v>15429.188953882573</v>
      </c>
      <c r="Q304" s="11">
        <f>IF(J304&lt;'5-Year Monthly P&amp;L'!P$2,1,IF(AND('Financing - Injection 1'!J304&gt;='5-Year Monthly P&amp;L'!P$2,'Financing - Injection 1'!J304&lt;'5-Year Monthly P&amp;L'!AB$2),2,IF(AND('Financing - Injection 1'!J304&gt;='5-Year Monthly P&amp;L'!AB$2,'Financing - Injection 1'!J304&lt;'5-Year Monthly P&amp;L'!AN$2),3,IF(AND('Financing - Injection 1'!J304&gt;='5-Year Monthly P&amp;L'!AN$2,'Financing - Injection 1'!J304&lt;'5-Year Monthly P&amp;L'!AZ$2),4,IF('Financing - Injection 1'!J304&gt;='5-Year Monthly P&amp;L'!AZ$2,5)))))</f>
        <v>5</v>
      </c>
      <c r="R304" s="215">
        <f t="shared" si="50"/>
        <v>7843.1348208437912</v>
      </c>
      <c r="S304" s="215">
        <f t="shared" si="51"/>
        <v>15429.188953882573</v>
      </c>
    </row>
    <row r="305" spans="1:19" x14ac:dyDescent="0.2">
      <c r="A305" s="12">
        <v>294</v>
      </c>
      <c r="B305" s="228">
        <f>IF(I305&gt;($B$4*$B$6),"0",PMT(H305/$B$6,COUNT(I305:$I$1000),-E304))</f>
        <v>15429.188953882571</v>
      </c>
      <c r="C305" s="228">
        <f t="shared" si="52"/>
        <v>7507.6227848303433</v>
      </c>
      <c r="D305" s="228">
        <f t="shared" si="46"/>
        <v>7921.5661690522275</v>
      </c>
      <c r="E305" s="225">
        <f t="shared" si="44"/>
        <v>742840.71231398208</v>
      </c>
      <c r="F305" s="228">
        <f t="shared" si="47"/>
        <v>3779022.2647554567</v>
      </c>
      <c r="G305" s="228">
        <f t="shared" si="48"/>
        <v>4536181.5524414806</v>
      </c>
      <c r="H305" s="230">
        <f t="shared" si="53"/>
        <v>0.12</v>
      </c>
      <c r="I305" s="226">
        <f t="shared" si="45"/>
        <v>294</v>
      </c>
      <c r="J305" s="227">
        <f t="shared" si="54"/>
        <v>53571</v>
      </c>
      <c r="K305" s="231">
        <f t="shared" si="49"/>
        <v>15429.188953882571</v>
      </c>
      <c r="Q305" s="11">
        <f>IF(J305&lt;'5-Year Monthly P&amp;L'!P$2,1,IF(AND('Financing - Injection 1'!J305&gt;='5-Year Monthly P&amp;L'!P$2,'Financing - Injection 1'!J305&lt;'5-Year Monthly P&amp;L'!AB$2),2,IF(AND('Financing - Injection 1'!J305&gt;='5-Year Monthly P&amp;L'!AB$2,'Financing - Injection 1'!J305&lt;'5-Year Monthly P&amp;L'!AN$2),3,IF(AND('Financing - Injection 1'!J305&gt;='5-Year Monthly P&amp;L'!AN$2,'Financing - Injection 1'!J305&lt;'5-Year Monthly P&amp;L'!AZ$2),4,IF('Financing - Injection 1'!J305&gt;='5-Year Monthly P&amp;L'!AZ$2,5)))))</f>
        <v>5</v>
      </c>
      <c r="R305" s="215">
        <f t="shared" si="50"/>
        <v>7921.5661690522275</v>
      </c>
      <c r="S305" s="215">
        <f t="shared" si="51"/>
        <v>15429.188953882571</v>
      </c>
    </row>
    <row r="306" spans="1:19" x14ac:dyDescent="0.2">
      <c r="A306" s="12">
        <v>295</v>
      </c>
      <c r="B306" s="228">
        <f>IF(I306&gt;($B$4*$B$6),"0",PMT(H306/$B$6,COUNT(I306:$I$1000),-E305))</f>
        <v>15429.188953882573</v>
      </c>
      <c r="C306" s="228">
        <f t="shared" si="52"/>
        <v>7428.4071231398202</v>
      </c>
      <c r="D306" s="228">
        <f t="shared" si="46"/>
        <v>8000.7818307427524</v>
      </c>
      <c r="E306" s="225">
        <f t="shared" si="44"/>
        <v>734839.93048323935</v>
      </c>
      <c r="F306" s="228">
        <f t="shared" si="47"/>
        <v>3786450.6718785963</v>
      </c>
      <c r="G306" s="228">
        <f t="shared" si="48"/>
        <v>4551610.7413953636</v>
      </c>
      <c r="H306" s="230">
        <f t="shared" si="53"/>
        <v>0.12</v>
      </c>
      <c r="I306" s="226">
        <f t="shared" si="45"/>
        <v>295</v>
      </c>
      <c r="J306" s="227">
        <f t="shared" si="54"/>
        <v>53601</v>
      </c>
      <c r="K306" s="231">
        <f t="shared" si="49"/>
        <v>15429.188953882573</v>
      </c>
      <c r="Q306" s="11">
        <f>IF(J306&lt;'5-Year Monthly P&amp;L'!P$2,1,IF(AND('Financing - Injection 1'!J306&gt;='5-Year Monthly P&amp;L'!P$2,'Financing - Injection 1'!J306&lt;'5-Year Monthly P&amp;L'!AB$2),2,IF(AND('Financing - Injection 1'!J306&gt;='5-Year Monthly P&amp;L'!AB$2,'Financing - Injection 1'!J306&lt;'5-Year Monthly P&amp;L'!AN$2),3,IF(AND('Financing - Injection 1'!J306&gt;='5-Year Monthly P&amp;L'!AN$2,'Financing - Injection 1'!J306&lt;'5-Year Monthly P&amp;L'!AZ$2),4,IF('Financing - Injection 1'!J306&gt;='5-Year Monthly P&amp;L'!AZ$2,5)))))</f>
        <v>5</v>
      </c>
      <c r="R306" s="215">
        <f t="shared" si="50"/>
        <v>8000.7818307427524</v>
      </c>
      <c r="S306" s="215">
        <f t="shared" si="51"/>
        <v>15429.188953882573</v>
      </c>
    </row>
    <row r="307" spans="1:19" x14ac:dyDescent="0.2">
      <c r="A307" s="12">
        <v>296</v>
      </c>
      <c r="B307" s="228">
        <f>IF(I307&gt;($B$4*$B$6),"0",PMT(H307/$B$6,COUNT(I307:$I$1000),-E306))</f>
        <v>15429.188953882573</v>
      </c>
      <c r="C307" s="228">
        <f t="shared" si="52"/>
        <v>7348.3993048323937</v>
      </c>
      <c r="D307" s="228">
        <f t="shared" si="46"/>
        <v>8080.7896490501789</v>
      </c>
      <c r="E307" s="225">
        <f t="shared" si="44"/>
        <v>726759.14083418914</v>
      </c>
      <c r="F307" s="228">
        <f t="shared" si="47"/>
        <v>3793799.0711834286</v>
      </c>
      <c r="G307" s="228">
        <f t="shared" si="48"/>
        <v>4567039.9303492466</v>
      </c>
      <c r="H307" s="230">
        <f t="shared" si="53"/>
        <v>0.12</v>
      </c>
      <c r="I307" s="226">
        <f t="shared" si="45"/>
        <v>296</v>
      </c>
      <c r="J307" s="227">
        <f t="shared" si="54"/>
        <v>53632</v>
      </c>
      <c r="K307" s="231">
        <f t="shared" si="49"/>
        <v>15429.188953882573</v>
      </c>
      <c r="Q307" s="11">
        <f>IF(J307&lt;'5-Year Monthly P&amp;L'!P$2,1,IF(AND('Financing - Injection 1'!J307&gt;='5-Year Monthly P&amp;L'!P$2,'Financing - Injection 1'!J307&lt;'5-Year Monthly P&amp;L'!AB$2),2,IF(AND('Financing - Injection 1'!J307&gt;='5-Year Monthly P&amp;L'!AB$2,'Financing - Injection 1'!J307&lt;'5-Year Monthly P&amp;L'!AN$2),3,IF(AND('Financing - Injection 1'!J307&gt;='5-Year Monthly P&amp;L'!AN$2,'Financing - Injection 1'!J307&lt;'5-Year Monthly P&amp;L'!AZ$2),4,IF('Financing - Injection 1'!J307&gt;='5-Year Monthly P&amp;L'!AZ$2,5)))))</f>
        <v>5</v>
      </c>
      <c r="R307" s="215">
        <f t="shared" si="50"/>
        <v>8080.7896490501789</v>
      </c>
      <c r="S307" s="215">
        <f t="shared" si="51"/>
        <v>15429.188953882573</v>
      </c>
    </row>
    <row r="308" spans="1:19" x14ac:dyDescent="0.2">
      <c r="A308" s="12">
        <v>297</v>
      </c>
      <c r="B308" s="228">
        <f>IF(I308&gt;($B$4*$B$6),"0",PMT(H308/$B$6,COUNT(I308:$I$1000),-E307))</f>
        <v>15429.188953882571</v>
      </c>
      <c r="C308" s="228">
        <f t="shared" si="52"/>
        <v>7267.5914083418911</v>
      </c>
      <c r="D308" s="228">
        <f t="shared" si="46"/>
        <v>8161.5975455406797</v>
      </c>
      <c r="E308" s="225">
        <f t="shared" si="44"/>
        <v>718597.54328864848</v>
      </c>
      <c r="F308" s="228">
        <f t="shared" si="47"/>
        <v>3801066.6625917708</v>
      </c>
      <c r="G308" s="228">
        <f t="shared" si="48"/>
        <v>4582469.1193031296</v>
      </c>
      <c r="H308" s="230">
        <f t="shared" si="53"/>
        <v>0.12</v>
      </c>
      <c r="I308" s="226">
        <f t="shared" si="45"/>
        <v>297</v>
      </c>
      <c r="J308" s="227">
        <f t="shared" si="54"/>
        <v>53662</v>
      </c>
      <c r="K308" s="231">
        <f t="shared" si="49"/>
        <v>15429.188953882571</v>
      </c>
      <c r="Q308" s="11">
        <f>IF(J308&lt;'5-Year Monthly P&amp;L'!P$2,1,IF(AND('Financing - Injection 1'!J308&gt;='5-Year Monthly P&amp;L'!P$2,'Financing - Injection 1'!J308&lt;'5-Year Monthly P&amp;L'!AB$2),2,IF(AND('Financing - Injection 1'!J308&gt;='5-Year Monthly P&amp;L'!AB$2,'Financing - Injection 1'!J308&lt;'5-Year Monthly P&amp;L'!AN$2),3,IF(AND('Financing - Injection 1'!J308&gt;='5-Year Monthly P&amp;L'!AN$2,'Financing - Injection 1'!J308&lt;'5-Year Monthly P&amp;L'!AZ$2),4,IF('Financing - Injection 1'!J308&gt;='5-Year Monthly P&amp;L'!AZ$2,5)))))</f>
        <v>5</v>
      </c>
      <c r="R308" s="215">
        <f t="shared" si="50"/>
        <v>8161.5975455406797</v>
      </c>
      <c r="S308" s="215">
        <f t="shared" si="51"/>
        <v>15429.188953882571</v>
      </c>
    </row>
    <row r="309" spans="1:19" x14ac:dyDescent="0.2">
      <c r="A309" s="12">
        <v>298</v>
      </c>
      <c r="B309" s="228">
        <f>IF(I309&gt;($B$4*$B$6),"0",PMT(H309/$B$6,COUNT(I309:$I$1000),-E308))</f>
        <v>15429.188953882567</v>
      </c>
      <c r="C309" s="228">
        <f t="shared" si="52"/>
        <v>7185.9754328864847</v>
      </c>
      <c r="D309" s="228">
        <f t="shared" si="46"/>
        <v>8243.2135209960834</v>
      </c>
      <c r="E309" s="225">
        <f t="shared" si="44"/>
        <v>710354.32976765244</v>
      </c>
      <c r="F309" s="228">
        <f t="shared" si="47"/>
        <v>3808252.638024657</v>
      </c>
      <c r="G309" s="228">
        <f t="shared" si="48"/>
        <v>4597898.3082570126</v>
      </c>
      <c r="H309" s="230">
        <f t="shared" si="53"/>
        <v>0.12</v>
      </c>
      <c r="I309" s="226">
        <f t="shared" si="45"/>
        <v>298</v>
      </c>
      <c r="J309" s="227">
        <f t="shared" si="54"/>
        <v>53693</v>
      </c>
      <c r="K309" s="231">
        <f t="shared" si="49"/>
        <v>15429.188953882567</v>
      </c>
      <c r="Q309" s="11">
        <f>IF(J309&lt;'5-Year Monthly P&amp;L'!P$2,1,IF(AND('Financing - Injection 1'!J309&gt;='5-Year Monthly P&amp;L'!P$2,'Financing - Injection 1'!J309&lt;'5-Year Monthly P&amp;L'!AB$2),2,IF(AND('Financing - Injection 1'!J309&gt;='5-Year Monthly P&amp;L'!AB$2,'Financing - Injection 1'!J309&lt;'5-Year Monthly P&amp;L'!AN$2),3,IF(AND('Financing - Injection 1'!J309&gt;='5-Year Monthly P&amp;L'!AN$2,'Financing - Injection 1'!J309&lt;'5-Year Monthly P&amp;L'!AZ$2),4,IF('Financing - Injection 1'!J309&gt;='5-Year Monthly P&amp;L'!AZ$2,5)))))</f>
        <v>5</v>
      </c>
      <c r="R309" s="215">
        <f t="shared" si="50"/>
        <v>8243.2135209960834</v>
      </c>
      <c r="S309" s="215">
        <f t="shared" si="51"/>
        <v>15429.188953882567</v>
      </c>
    </row>
    <row r="310" spans="1:19" x14ac:dyDescent="0.2">
      <c r="A310" s="12">
        <v>299</v>
      </c>
      <c r="B310" s="228">
        <f>IF(I310&gt;($B$4*$B$6),"0",PMT(H310/$B$6,COUNT(I310:$I$1000),-E309))</f>
        <v>15429.188953882573</v>
      </c>
      <c r="C310" s="228">
        <f t="shared" si="52"/>
        <v>7103.5432976765233</v>
      </c>
      <c r="D310" s="228">
        <f t="shared" si="46"/>
        <v>8325.6456562060484</v>
      </c>
      <c r="E310" s="225">
        <f t="shared" si="44"/>
        <v>702028.68411144638</v>
      </c>
      <c r="F310" s="228">
        <f t="shared" si="47"/>
        <v>3815356.1813223334</v>
      </c>
      <c r="G310" s="228">
        <f t="shared" si="48"/>
        <v>4613327.4972108956</v>
      </c>
      <c r="H310" s="230">
        <f t="shared" si="53"/>
        <v>0.12</v>
      </c>
      <c r="I310" s="226">
        <f t="shared" si="45"/>
        <v>299</v>
      </c>
      <c r="J310" s="227">
        <f t="shared" si="54"/>
        <v>53724</v>
      </c>
      <c r="K310" s="231">
        <f t="shared" si="49"/>
        <v>15429.188953882573</v>
      </c>
      <c r="Q310" s="11">
        <f>IF(J310&lt;'5-Year Monthly P&amp;L'!P$2,1,IF(AND('Financing - Injection 1'!J310&gt;='5-Year Monthly P&amp;L'!P$2,'Financing - Injection 1'!J310&lt;'5-Year Monthly P&amp;L'!AB$2),2,IF(AND('Financing - Injection 1'!J310&gt;='5-Year Monthly P&amp;L'!AB$2,'Financing - Injection 1'!J310&lt;'5-Year Monthly P&amp;L'!AN$2),3,IF(AND('Financing - Injection 1'!J310&gt;='5-Year Monthly P&amp;L'!AN$2,'Financing - Injection 1'!J310&lt;'5-Year Monthly P&amp;L'!AZ$2),4,IF('Financing - Injection 1'!J310&gt;='5-Year Monthly P&amp;L'!AZ$2,5)))))</f>
        <v>5</v>
      </c>
      <c r="R310" s="215">
        <f t="shared" si="50"/>
        <v>8325.6456562060484</v>
      </c>
      <c r="S310" s="215">
        <f t="shared" si="51"/>
        <v>15429.188953882573</v>
      </c>
    </row>
    <row r="311" spans="1:19" x14ac:dyDescent="0.2">
      <c r="A311" s="12">
        <v>300</v>
      </c>
      <c r="B311" s="228">
        <f>IF(I311&gt;($B$4*$B$6),"0",PMT(H311/$B$6,COUNT(I311:$I$1000),-E310))</f>
        <v>15429.188953882573</v>
      </c>
      <c r="C311" s="228">
        <f t="shared" si="52"/>
        <v>7020.2868411144636</v>
      </c>
      <c r="D311" s="228">
        <f t="shared" si="46"/>
        <v>8408.9021127681081</v>
      </c>
      <c r="E311" s="225">
        <f t="shared" si="44"/>
        <v>693619.78199867823</v>
      </c>
      <c r="F311" s="228">
        <f t="shared" si="47"/>
        <v>3822376.4681634479</v>
      </c>
      <c r="G311" s="228">
        <f t="shared" si="48"/>
        <v>4628756.6861647787</v>
      </c>
      <c r="H311" s="230">
        <f t="shared" si="53"/>
        <v>0.12</v>
      </c>
      <c r="I311" s="226">
        <f t="shared" si="45"/>
        <v>300</v>
      </c>
      <c r="J311" s="227">
        <f t="shared" si="54"/>
        <v>53752</v>
      </c>
      <c r="K311" s="231">
        <f t="shared" si="49"/>
        <v>15429.188953882573</v>
      </c>
      <c r="Q311" s="11">
        <f>IF(J311&lt;'5-Year Monthly P&amp;L'!P$2,1,IF(AND('Financing - Injection 1'!J311&gt;='5-Year Monthly P&amp;L'!P$2,'Financing - Injection 1'!J311&lt;'5-Year Monthly P&amp;L'!AB$2),2,IF(AND('Financing - Injection 1'!J311&gt;='5-Year Monthly P&amp;L'!AB$2,'Financing - Injection 1'!J311&lt;'5-Year Monthly P&amp;L'!AN$2),3,IF(AND('Financing - Injection 1'!J311&gt;='5-Year Monthly P&amp;L'!AN$2,'Financing - Injection 1'!J311&lt;'5-Year Monthly P&amp;L'!AZ$2),4,IF('Financing - Injection 1'!J311&gt;='5-Year Monthly P&amp;L'!AZ$2,5)))))</f>
        <v>5</v>
      </c>
      <c r="R311" s="215">
        <f t="shared" si="50"/>
        <v>8408.9021127681081</v>
      </c>
      <c r="S311" s="215">
        <f t="shared" si="51"/>
        <v>15429.188953882573</v>
      </c>
    </row>
    <row r="312" spans="1:19" x14ac:dyDescent="0.2">
      <c r="A312" s="12">
        <v>301</v>
      </c>
      <c r="B312" s="228">
        <f>IF(I312&gt;($B$4*$B$6),"0",PMT(H312/$B$6,COUNT(I312:$I$1000),-E311))</f>
        <v>15429.188953882571</v>
      </c>
      <c r="C312" s="228">
        <f t="shared" si="52"/>
        <v>6936.1978199867817</v>
      </c>
      <c r="D312" s="228">
        <f t="shared" si="46"/>
        <v>8492.99113389579</v>
      </c>
      <c r="E312" s="225">
        <f t="shared" si="44"/>
        <v>685126.79086478241</v>
      </c>
      <c r="F312" s="228">
        <f>IF(A311&gt;=($B$4*$B$6),"",F311+C312)</f>
        <v>3829312.6659834348</v>
      </c>
      <c r="G312" s="228">
        <f>IF(A311&gt;=($B$4*$B$6),"",G311+B312)</f>
        <v>4644185.8751186617</v>
      </c>
      <c r="H312" s="230">
        <f t="shared" si="53"/>
        <v>0.12</v>
      </c>
      <c r="I312" s="226">
        <f t="shared" si="45"/>
        <v>301</v>
      </c>
      <c r="J312" s="227">
        <f t="shared" si="54"/>
        <v>53783</v>
      </c>
      <c r="K312" s="231">
        <f t="shared" si="49"/>
        <v>15429.188953882571</v>
      </c>
      <c r="Q312" s="11">
        <f>IF(J312&lt;'5-Year Monthly P&amp;L'!P$2,1,IF(AND('Financing - Injection 1'!J312&gt;='5-Year Monthly P&amp;L'!P$2,'Financing - Injection 1'!J312&lt;'5-Year Monthly P&amp;L'!AB$2),2,IF(AND('Financing - Injection 1'!J312&gt;='5-Year Monthly P&amp;L'!AB$2,'Financing - Injection 1'!J312&lt;'5-Year Monthly P&amp;L'!AN$2),3,IF(AND('Financing - Injection 1'!J312&gt;='5-Year Monthly P&amp;L'!AN$2,'Financing - Injection 1'!J312&lt;'5-Year Monthly P&amp;L'!AZ$2),4,IF('Financing - Injection 1'!J312&gt;='5-Year Monthly P&amp;L'!AZ$2,5)))))</f>
        <v>5</v>
      </c>
      <c r="R312" s="215">
        <f t="shared" si="50"/>
        <v>8492.99113389579</v>
      </c>
      <c r="S312" s="215">
        <f t="shared" si="51"/>
        <v>15429.188953882571</v>
      </c>
    </row>
    <row r="313" spans="1:19" x14ac:dyDescent="0.2">
      <c r="A313" s="12">
        <v>302</v>
      </c>
      <c r="B313" s="228">
        <f>IF(I313&gt;($B$4*$B$6),"0",PMT(H313/$B$6,COUNT(I313:$I$1000),-E312))</f>
        <v>15429.188953882571</v>
      </c>
      <c r="C313" s="228">
        <f t="shared" si="52"/>
        <v>6851.2679086478238</v>
      </c>
      <c r="D313" s="228">
        <f t="shared" si="46"/>
        <v>8577.921045234747</v>
      </c>
      <c r="E313" s="225">
        <f t="shared" si="44"/>
        <v>676548.86981954763</v>
      </c>
      <c r="F313" s="228">
        <f t="shared" ref="F313:F376" si="55">IF(A312&gt;=($B$4*$B$6),"",F312+C313)</f>
        <v>3836163.9338920824</v>
      </c>
      <c r="G313" s="228">
        <f t="shared" ref="G313:G376" si="56">IF(A312&gt;=($B$4*$B$6),"",G312+B313)</f>
        <v>4659615.0640725447</v>
      </c>
      <c r="H313" s="230">
        <f t="shared" si="53"/>
        <v>0.12</v>
      </c>
      <c r="I313" s="226">
        <f t="shared" si="45"/>
        <v>302</v>
      </c>
      <c r="J313" s="227">
        <f t="shared" si="54"/>
        <v>53813</v>
      </c>
      <c r="K313" s="231">
        <f t="shared" si="49"/>
        <v>15429.188953882571</v>
      </c>
      <c r="Q313" s="11">
        <f>IF(J313&lt;'5-Year Monthly P&amp;L'!P$2,1,IF(AND('Financing - Injection 1'!J313&gt;='5-Year Monthly P&amp;L'!P$2,'Financing - Injection 1'!J313&lt;'5-Year Monthly P&amp;L'!AB$2),2,IF(AND('Financing - Injection 1'!J313&gt;='5-Year Monthly P&amp;L'!AB$2,'Financing - Injection 1'!J313&lt;'5-Year Monthly P&amp;L'!AN$2),3,IF(AND('Financing - Injection 1'!J313&gt;='5-Year Monthly P&amp;L'!AN$2,'Financing - Injection 1'!J313&lt;'5-Year Monthly P&amp;L'!AZ$2),4,IF('Financing - Injection 1'!J313&gt;='5-Year Monthly P&amp;L'!AZ$2,5)))))</f>
        <v>5</v>
      </c>
      <c r="R313" s="215">
        <f t="shared" si="50"/>
        <v>8577.921045234747</v>
      </c>
      <c r="S313" s="215">
        <f t="shared" si="51"/>
        <v>15429.188953882571</v>
      </c>
    </row>
    <row r="314" spans="1:19" x14ac:dyDescent="0.2">
      <c r="A314" s="12">
        <v>303</v>
      </c>
      <c r="B314" s="228">
        <f>IF(I314&gt;($B$4*$B$6),"0",PMT(H314/$B$6,COUNT(I314:$I$1000),-E313))</f>
        <v>15429.188953882573</v>
      </c>
      <c r="C314" s="228">
        <f t="shared" si="52"/>
        <v>6765.488698195476</v>
      </c>
      <c r="D314" s="228">
        <f t="shared" si="46"/>
        <v>8663.7002556870975</v>
      </c>
      <c r="E314" s="225">
        <f t="shared" si="44"/>
        <v>667885.16956386052</v>
      </c>
      <c r="F314" s="228">
        <f t="shared" si="55"/>
        <v>3842929.4225902781</v>
      </c>
      <c r="G314" s="228">
        <f t="shared" si="56"/>
        <v>4675044.2530264277</v>
      </c>
      <c r="H314" s="230">
        <f t="shared" si="53"/>
        <v>0.12</v>
      </c>
      <c r="I314" s="226">
        <f t="shared" si="45"/>
        <v>303</v>
      </c>
      <c r="J314" s="227">
        <f t="shared" si="54"/>
        <v>53844</v>
      </c>
      <c r="K314" s="231">
        <f t="shared" si="49"/>
        <v>15429.188953882573</v>
      </c>
      <c r="Q314" s="11">
        <f>IF(J314&lt;'5-Year Monthly P&amp;L'!P$2,1,IF(AND('Financing - Injection 1'!J314&gt;='5-Year Monthly P&amp;L'!P$2,'Financing - Injection 1'!J314&lt;'5-Year Monthly P&amp;L'!AB$2),2,IF(AND('Financing - Injection 1'!J314&gt;='5-Year Monthly P&amp;L'!AB$2,'Financing - Injection 1'!J314&lt;'5-Year Monthly P&amp;L'!AN$2),3,IF(AND('Financing - Injection 1'!J314&gt;='5-Year Monthly P&amp;L'!AN$2,'Financing - Injection 1'!J314&lt;'5-Year Monthly P&amp;L'!AZ$2),4,IF('Financing - Injection 1'!J314&gt;='5-Year Monthly P&amp;L'!AZ$2,5)))))</f>
        <v>5</v>
      </c>
      <c r="R314" s="215">
        <f t="shared" si="50"/>
        <v>8663.7002556870975</v>
      </c>
      <c r="S314" s="215">
        <f t="shared" si="51"/>
        <v>15429.188953882573</v>
      </c>
    </row>
    <row r="315" spans="1:19" x14ac:dyDescent="0.2">
      <c r="A315" s="12">
        <v>304</v>
      </c>
      <c r="B315" s="228">
        <f>IF(I315&gt;($B$4*$B$6),"0",PMT(H315/$B$6,COUNT(I315:$I$1000),-E314))</f>
        <v>15429.188953882571</v>
      </c>
      <c r="C315" s="228">
        <f t="shared" si="52"/>
        <v>6678.8516956386047</v>
      </c>
      <c r="D315" s="228">
        <f t="shared" si="46"/>
        <v>8750.3372582439661</v>
      </c>
      <c r="E315" s="225">
        <f t="shared" si="44"/>
        <v>659134.83230561658</v>
      </c>
      <c r="F315" s="228">
        <f t="shared" si="55"/>
        <v>3849608.2742859167</v>
      </c>
      <c r="G315" s="228">
        <f t="shared" si="56"/>
        <v>4690473.4419803107</v>
      </c>
      <c r="H315" s="230">
        <f t="shared" si="53"/>
        <v>0.12</v>
      </c>
      <c r="I315" s="226">
        <f t="shared" si="45"/>
        <v>304</v>
      </c>
      <c r="J315" s="227">
        <f t="shared" si="54"/>
        <v>53874</v>
      </c>
      <c r="K315" s="231">
        <f t="shared" si="49"/>
        <v>15429.188953882571</v>
      </c>
      <c r="Q315" s="11">
        <f>IF(J315&lt;'5-Year Monthly P&amp;L'!P$2,1,IF(AND('Financing - Injection 1'!J315&gt;='5-Year Monthly P&amp;L'!P$2,'Financing - Injection 1'!J315&lt;'5-Year Monthly P&amp;L'!AB$2),2,IF(AND('Financing - Injection 1'!J315&gt;='5-Year Monthly P&amp;L'!AB$2,'Financing - Injection 1'!J315&lt;'5-Year Monthly P&amp;L'!AN$2),3,IF(AND('Financing - Injection 1'!J315&gt;='5-Year Monthly P&amp;L'!AN$2,'Financing - Injection 1'!J315&lt;'5-Year Monthly P&amp;L'!AZ$2),4,IF('Financing - Injection 1'!J315&gt;='5-Year Monthly P&amp;L'!AZ$2,5)))))</f>
        <v>5</v>
      </c>
      <c r="R315" s="215">
        <f t="shared" si="50"/>
        <v>8750.3372582439661</v>
      </c>
      <c r="S315" s="215">
        <f t="shared" si="51"/>
        <v>15429.188953882571</v>
      </c>
    </row>
    <row r="316" spans="1:19" x14ac:dyDescent="0.2">
      <c r="A316" s="12">
        <v>305</v>
      </c>
      <c r="B316" s="228">
        <f>IF(I316&gt;($B$4*$B$6),"0",PMT(H316/$B$6,COUNT(I316:$I$1000),-E315))</f>
        <v>15429.188953882573</v>
      </c>
      <c r="C316" s="228">
        <f t="shared" si="52"/>
        <v>6591.3483230561651</v>
      </c>
      <c r="D316" s="228">
        <f t="shared" si="46"/>
        <v>8837.8406308264075</v>
      </c>
      <c r="E316" s="225">
        <f t="shared" si="44"/>
        <v>650296.99167479016</v>
      </c>
      <c r="F316" s="228">
        <f t="shared" si="55"/>
        <v>3856199.6226089727</v>
      </c>
      <c r="G316" s="228">
        <f t="shared" si="56"/>
        <v>4705902.6309341937</v>
      </c>
      <c r="H316" s="230">
        <f t="shared" si="53"/>
        <v>0.12</v>
      </c>
      <c r="I316" s="226">
        <f t="shared" si="45"/>
        <v>305</v>
      </c>
      <c r="J316" s="227">
        <f t="shared" si="54"/>
        <v>53905</v>
      </c>
      <c r="K316" s="231">
        <f t="shared" si="49"/>
        <v>15429.188953882573</v>
      </c>
      <c r="Q316" s="11">
        <f>IF(J316&lt;'5-Year Monthly P&amp;L'!P$2,1,IF(AND('Financing - Injection 1'!J316&gt;='5-Year Monthly P&amp;L'!P$2,'Financing - Injection 1'!J316&lt;'5-Year Monthly P&amp;L'!AB$2),2,IF(AND('Financing - Injection 1'!J316&gt;='5-Year Monthly P&amp;L'!AB$2,'Financing - Injection 1'!J316&lt;'5-Year Monthly P&amp;L'!AN$2),3,IF(AND('Financing - Injection 1'!J316&gt;='5-Year Monthly P&amp;L'!AN$2,'Financing - Injection 1'!J316&lt;'5-Year Monthly P&amp;L'!AZ$2),4,IF('Financing - Injection 1'!J316&gt;='5-Year Monthly P&amp;L'!AZ$2,5)))))</f>
        <v>5</v>
      </c>
      <c r="R316" s="215">
        <f t="shared" si="50"/>
        <v>8837.8406308264075</v>
      </c>
      <c r="S316" s="215">
        <f t="shared" si="51"/>
        <v>15429.188953882573</v>
      </c>
    </row>
    <row r="317" spans="1:19" x14ac:dyDescent="0.2">
      <c r="A317" s="12">
        <v>306</v>
      </c>
      <c r="B317" s="228">
        <f>IF(I317&gt;($B$4*$B$6),"0",PMT(H317/$B$6,COUNT(I317:$I$1000),-E316))</f>
        <v>15429.188953882571</v>
      </c>
      <c r="C317" s="228">
        <f t="shared" si="52"/>
        <v>6502.9699167479012</v>
      </c>
      <c r="D317" s="228">
        <f t="shared" si="46"/>
        <v>8926.2190371346696</v>
      </c>
      <c r="E317" s="225">
        <f t="shared" si="44"/>
        <v>641370.77263765549</v>
      </c>
      <c r="F317" s="228">
        <f t="shared" si="55"/>
        <v>3862702.5925257206</v>
      </c>
      <c r="G317" s="228">
        <f t="shared" si="56"/>
        <v>4721331.8198880767</v>
      </c>
      <c r="H317" s="230">
        <f t="shared" si="53"/>
        <v>0.12</v>
      </c>
      <c r="I317" s="226">
        <f t="shared" si="45"/>
        <v>306</v>
      </c>
      <c r="J317" s="227">
        <f t="shared" si="54"/>
        <v>53936</v>
      </c>
      <c r="K317" s="231">
        <f t="shared" si="49"/>
        <v>15429.188953882571</v>
      </c>
      <c r="Q317" s="11">
        <f>IF(J317&lt;'5-Year Monthly P&amp;L'!P$2,1,IF(AND('Financing - Injection 1'!J317&gt;='5-Year Monthly P&amp;L'!P$2,'Financing - Injection 1'!J317&lt;'5-Year Monthly P&amp;L'!AB$2),2,IF(AND('Financing - Injection 1'!J317&gt;='5-Year Monthly P&amp;L'!AB$2,'Financing - Injection 1'!J317&lt;'5-Year Monthly P&amp;L'!AN$2),3,IF(AND('Financing - Injection 1'!J317&gt;='5-Year Monthly P&amp;L'!AN$2,'Financing - Injection 1'!J317&lt;'5-Year Monthly P&amp;L'!AZ$2),4,IF('Financing - Injection 1'!J317&gt;='5-Year Monthly P&amp;L'!AZ$2,5)))))</f>
        <v>5</v>
      </c>
      <c r="R317" s="215">
        <f t="shared" si="50"/>
        <v>8926.2190371346696</v>
      </c>
      <c r="S317" s="215">
        <f t="shared" si="51"/>
        <v>15429.188953882571</v>
      </c>
    </row>
    <row r="318" spans="1:19" x14ac:dyDescent="0.2">
      <c r="A318" s="12">
        <v>307</v>
      </c>
      <c r="B318" s="228">
        <f>IF(I318&gt;($B$4*$B$6),"0",PMT(H318/$B$6,COUNT(I318:$I$1000),-E317))</f>
        <v>15429.188953882571</v>
      </c>
      <c r="C318" s="228">
        <f t="shared" si="52"/>
        <v>6413.7077263765541</v>
      </c>
      <c r="D318" s="228">
        <f t="shared" si="46"/>
        <v>9015.4812275060176</v>
      </c>
      <c r="E318" s="225">
        <f t="shared" si="44"/>
        <v>632355.29141014942</v>
      </c>
      <c r="F318" s="228">
        <f t="shared" si="55"/>
        <v>3869116.3002520972</v>
      </c>
      <c r="G318" s="228">
        <f t="shared" si="56"/>
        <v>4736761.0088419598</v>
      </c>
      <c r="H318" s="230">
        <f t="shared" si="53"/>
        <v>0.12</v>
      </c>
      <c r="I318" s="226">
        <f t="shared" si="45"/>
        <v>307</v>
      </c>
      <c r="J318" s="227">
        <f t="shared" si="54"/>
        <v>53966</v>
      </c>
      <c r="K318" s="231">
        <f t="shared" si="49"/>
        <v>15429.188953882571</v>
      </c>
      <c r="Q318" s="11">
        <f>IF(J318&lt;'5-Year Monthly P&amp;L'!P$2,1,IF(AND('Financing - Injection 1'!J318&gt;='5-Year Monthly P&amp;L'!P$2,'Financing - Injection 1'!J318&lt;'5-Year Monthly P&amp;L'!AB$2),2,IF(AND('Financing - Injection 1'!J318&gt;='5-Year Monthly P&amp;L'!AB$2,'Financing - Injection 1'!J318&lt;'5-Year Monthly P&amp;L'!AN$2),3,IF(AND('Financing - Injection 1'!J318&gt;='5-Year Monthly P&amp;L'!AN$2,'Financing - Injection 1'!J318&lt;'5-Year Monthly P&amp;L'!AZ$2),4,IF('Financing - Injection 1'!J318&gt;='5-Year Monthly P&amp;L'!AZ$2,5)))))</f>
        <v>5</v>
      </c>
      <c r="R318" s="215">
        <f t="shared" si="50"/>
        <v>9015.4812275060176</v>
      </c>
      <c r="S318" s="215">
        <f t="shared" si="51"/>
        <v>15429.188953882571</v>
      </c>
    </row>
    <row r="319" spans="1:19" x14ac:dyDescent="0.2">
      <c r="A319" s="12">
        <v>308</v>
      </c>
      <c r="B319" s="228">
        <f>IF(I319&gt;($B$4*$B$6),"0",PMT(H319/$B$6,COUNT(I319:$I$1000),-E318))</f>
        <v>15429.188953882571</v>
      </c>
      <c r="C319" s="228">
        <f t="shared" si="52"/>
        <v>6323.5529141014931</v>
      </c>
      <c r="D319" s="228">
        <f t="shared" si="46"/>
        <v>9105.6360397810786</v>
      </c>
      <c r="E319" s="225">
        <f t="shared" si="44"/>
        <v>623249.65537036839</v>
      </c>
      <c r="F319" s="228">
        <f t="shared" si="55"/>
        <v>3875439.8531661988</v>
      </c>
      <c r="G319" s="228">
        <f t="shared" si="56"/>
        <v>4752190.1977958428</v>
      </c>
      <c r="H319" s="230">
        <f t="shared" si="53"/>
        <v>0.12</v>
      </c>
      <c r="I319" s="226">
        <f t="shared" si="45"/>
        <v>308</v>
      </c>
      <c r="J319" s="227">
        <f t="shared" si="54"/>
        <v>53997</v>
      </c>
      <c r="K319" s="231">
        <f t="shared" si="49"/>
        <v>15429.188953882571</v>
      </c>
      <c r="Q319" s="11">
        <f>IF(J319&lt;'5-Year Monthly P&amp;L'!P$2,1,IF(AND('Financing - Injection 1'!J319&gt;='5-Year Monthly P&amp;L'!P$2,'Financing - Injection 1'!J319&lt;'5-Year Monthly P&amp;L'!AB$2),2,IF(AND('Financing - Injection 1'!J319&gt;='5-Year Monthly P&amp;L'!AB$2,'Financing - Injection 1'!J319&lt;'5-Year Monthly P&amp;L'!AN$2),3,IF(AND('Financing - Injection 1'!J319&gt;='5-Year Monthly P&amp;L'!AN$2,'Financing - Injection 1'!J319&lt;'5-Year Monthly P&amp;L'!AZ$2),4,IF('Financing - Injection 1'!J319&gt;='5-Year Monthly P&amp;L'!AZ$2,5)))))</f>
        <v>5</v>
      </c>
      <c r="R319" s="215">
        <f t="shared" si="50"/>
        <v>9105.6360397810786</v>
      </c>
      <c r="S319" s="215">
        <f t="shared" si="51"/>
        <v>15429.188953882571</v>
      </c>
    </row>
    <row r="320" spans="1:19" x14ac:dyDescent="0.2">
      <c r="A320" s="12">
        <v>309</v>
      </c>
      <c r="B320" s="228">
        <f>IF(I320&gt;($B$4*$B$6),"0",PMT(H320/$B$6,COUNT(I320:$I$1000),-E319))</f>
        <v>15429.188953882565</v>
      </c>
      <c r="C320" s="228">
        <f t="shared" si="52"/>
        <v>6232.4965537036842</v>
      </c>
      <c r="D320" s="228">
        <f t="shared" si="46"/>
        <v>9196.6924001788811</v>
      </c>
      <c r="E320" s="225">
        <f t="shared" si="44"/>
        <v>614052.96297018952</v>
      </c>
      <c r="F320" s="228">
        <f t="shared" si="55"/>
        <v>3881672.3497199025</v>
      </c>
      <c r="G320" s="228">
        <f t="shared" si="56"/>
        <v>4767619.3867497258</v>
      </c>
      <c r="H320" s="230">
        <f t="shared" si="53"/>
        <v>0.12</v>
      </c>
      <c r="I320" s="226">
        <f t="shared" si="45"/>
        <v>309</v>
      </c>
      <c r="J320" s="227">
        <f t="shared" si="54"/>
        <v>54027</v>
      </c>
      <c r="K320" s="231">
        <f t="shared" si="49"/>
        <v>15429.188953882565</v>
      </c>
      <c r="Q320" s="11">
        <f>IF(J320&lt;'5-Year Monthly P&amp;L'!P$2,1,IF(AND('Financing - Injection 1'!J320&gt;='5-Year Monthly P&amp;L'!P$2,'Financing - Injection 1'!J320&lt;'5-Year Monthly P&amp;L'!AB$2),2,IF(AND('Financing - Injection 1'!J320&gt;='5-Year Monthly P&amp;L'!AB$2,'Financing - Injection 1'!J320&lt;'5-Year Monthly P&amp;L'!AN$2),3,IF(AND('Financing - Injection 1'!J320&gt;='5-Year Monthly P&amp;L'!AN$2,'Financing - Injection 1'!J320&lt;'5-Year Monthly P&amp;L'!AZ$2),4,IF('Financing - Injection 1'!J320&gt;='5-Year Monthly P&amp;L'!AZ$2,5)))))</f>
        <v>5</v>
      </c>
      <c r="R320" s="215">
        <f t="shared" si="50"/>
        <v>9196.6924001788811</v>
      </c>
      <c r="S320" s="215">
        <f t="shared" si="51"/>
        <v>15429.188953882565</v>
      </c>
    </row>
    <row r="321" spans="1:19" x14ac:dyDescent="0.2">
      <c r="A321" s="12">
        <v>310</v>
      </c>
      <c r="B321" s="228">
        <f>IF(I321&gt;($B$4*$B$6),"0",PMT(H321/$B$6,COUNT(I321:$I$1000),-E320))</f>
        <v>15429.188953882567</v>
      </c>
      <c r="C321" s="228">
        <f t="shared" si="52"/>
        <v>6140.5296297018949</v>
      </c>
      <c r="D321" s="228">
        <f t="shared" si="46"/>
        <v>9288.6593241806731</v>
      </c>
      <c r="E321" s="225">
        <f t="shared" si="44"/>
        <v>604764.30364600883</v>
      </c>
      <c r="F321" s="228">
        <f t="shared" si="55"/>
        <v>3887812.8793496042</v>
      </c>
      <c r="G321" s="228">
        <f t="shared" si="56"/>
        <v>4783048.5757036088</v>
      </c>
      <c r="H321" s="230">
        <f t="shared" si="53"/>
        <v>0.12</v>
      </c>
      <c r="I321" s="226">
        <f t="shared" si="45"/>
        <v>310</v>
      </c>
      <c r="J321" s="227">
        <f t="shared" si="54"/>
        <v>54058</v>
      </c>
      <c r="K321" s="231">
        <f t="shared" si="49"/>
        <v>15429.188953882567</v>
      </c>
      <c r="Q321" s="11">
        <f>IF(J321&lt;'5-Year Monthly P&amp;L'!P$2,1,IF(AND('Financing - Injection 1'!J321&gt;='5-Year Monthly P&amp;L'!P$2,'Financing - Injection 1'!J321&lt;'5-Year Monthly P&amp;L'!AB$2),2,IF(AND('Financing - Injection 1'!J321&gt;='5-Year Monthly P&amp;L'!AB$2,'Financing - Injection 1'!J321&lt;'5-Year Monthly P&amp;L'!AN$2),3,IF(AND('Financing - Injection 1'!J321&gt;='5-Year Monthly P&amp;L'!AN$2,'Financing - Injection 1'!J321&lt;'5-Year Monthly P&amp;L'!AZ$2),4,IF('Financing - Injection 1'!J321&gt;='5-Year Monthly P&amp;L'!AZ$2,5)))))</f>
        <v>5</v>
      </c>
      <c r="R321" s="215">
        <f t="shared" si="50"/>
        <v>9288.6593241806731</v>
      </c>
      <c r="S321" s="215">
        <f t="shared" si="51"/>
        <v>15429.188953882567</v>
      </c>
    </row>
    <row r="322" spans="1:19" x14ac:dyDescent="0.2">
      <c r="A322" s="12">
        <v>311</v>
      </c>
      <c r="B322" s="228">
        <f>IF(I322&gt;($B$4*$B$6),"0",PMT(H322/$B$6,COUNT(I322:$I$1000),-E321))</f>
        <v>15429.188953882567</v>
      </c>
      <c r="C322" s="228">
        <f t="shared" si="52"/>
        <v>6047.6430364600883</v>
      </c>
      <c r="D322" s="228">
        <f t="shared" si="46"/>
        <v>9381.5459174224779</v>
      </c>
      <c r="E322" s="225">
        <f t="shared" si="44"/>
        <v>595382.75772858632</v>
      </c>
      <c r="F322" s="228">
        <f t="shared" si="55"/>
        <v>3893860.5223860643</v>
      </c>
      <c r="G322" s="228">
        <f t="shared" si="56"/>
        <v>4798477.7646574918</v>
      </c>
      <c r="H322" s="230">
        <f t="shared" si="53"/>
        <v>0.12</v>
      </c>
      <c r="I322" s="226">
        <f t="shared" si="45"/>
        <v>311</v>
      </c>
      <c r="J322" s="227">
        <f t="shared" si="54"/>
        <v>54089</v>
      </c>
      <c r="K322" s="231">
        <f t="shared" si="49"/>
        <v>15429.188953882567</v>
      </c>
      <c r="Q322" s="11">
        <f>IF(J322&lt;'5-Year Monthly P&amp;L'!P$2,1,IF(AND('Financing - Injection 1'!J322&gt;='5-Year Monthly P&amp;L'!P$2,'Financing - Injection 1'!J322&lt;'5-Year Monthly P&amp;L'!AB$2),2,IF(AND('Financing - Injection 1'!J322&gt;='5-Year Monthly P&amp;L'!AB$2,'Financing - Injection 1'!J322&lt;'5-Year Monthly P&amp;L'!AN$2),3,IF(AND('Financing - Injection 1'!J322&gt;='5-Year Monthly P&amp;L'!AN$2,'Financing - Injection 1'!J322&lt;'5-Year Monthly P&amp;L'!AZ$2),4,IF('Financing - Injection 1'!J322&gt;='5-Year Monthly P&amp;L'!AZ$2,5)))))</f>
        <v>5</v>
      </c>
      <c r="R322" s="215">
        <f t="shared" si="50"/>
        <v>9381.5459174224779</v>
      </c>
      <c r="S322" s="215">
        <f t="shared" si="51"/>
        <v>15429.188953882567</v>
      </c>
    </row>
    <row r="323" spans="1:19" x14ac:dyDescent="0.2">
      <c r="A323" s="12">
        <v>312</v>
      </c>
      <c r="B323" s="228">
        <f>IF(I323&gt;($B$4*$B$6),"0",PMT(H323/$B$6,COUNT(I323:$I$1000),-E322))</f>
        <v>15429.188953882567</v>
      </c>
      <c r="C323" s="228">
        <f t="shared" si="52"/>
        <v>5953.8275772858624</v>
      </c>
      <c r="D323" s="228">
        <f t="shared" si="46"/>
        <v>9475.3613765967057</v>
      </c>
      <c r="E323" s="225">
        <f t="shared" si="44"/>
        <v>585907.39635198959</v>
      </c>
      <c r="F323" s="228">
        <f t="shared" si="55"/>
        <v>3899814.3499633502</v>
      </c>
      <c r="G323" s="228">
        <f t="shared" si="56"/>
        <v>4813906.9536113748</v>
      </c>
      <c r="H323" s="230">
        <f t="shared" si="53"/>
        <v>0.12</v>
      </c>
      <c r="I323" s="226">
        <f t="shared" si="45"/>
        <v>312</v>
      </c>
      <c r="J323" s="227">
        <f t="shared" si="54"/>
        <v>54118</v>
      </c>
      <c r="K323" s="231">
        <f t="shared" si="49"/>
        <v>15429.188953882567</v>
      </c>
      <c r="Q323" s="11">
        <f>IF(J323&lt;'5-Year Monthly P&amp;L'!P$2,1,IF(AND('Financing - Injection 1'!J323&gt;='5-Year Monthly P&amp;L'!P$2,'Financing - Injection 1'!J323&lt;'5-Year Monthly P&amp;L'!AB$2),2,IF(AND('Financing - Injection 1'!J323&gt;='5-Year Monthly P&amp;L'!AB$2,'Financing - Injection 1'!J323&lt;'5-Year Monthly P&amp;L'!AN$2),3,IF(AND('Financing - Injection 1'!J323&gt;='5-Year Monthly P&amp;L'!AN$2,'Financing - Injection 1'!J323&lt;'5-Year Monthly P&amp;L'!AZ$2),4,IF('Financing - Injection 1'!J323&gt;='5-Year Monthly P&amp;L'!AZ$2,5)))))</f>
        <v>5</v>
      </c>
      <c r="R323" s="215">
        <f t="shared" si="50"/>
        <v>9475.3613765967057</v>
      </c>
      <c r="S323" s="215">
        <f t="shared" si="51"/>
        <v>15429.188953882567</v>
      </c>
    </row>
    <row r="324" spans="1:19" x14ac:dyDescent="0.2">
      <c r="A324" s="12">
        <v>313</v>
      </c>
      <c r="B324" s="228">
        <f>IF(I324&gt;($B$4*$B$6),"0",PMT(H324/$B$6,COUNT(I324:$I$1000),-E323))</f>
        <v>15429.188953882567</v>
      </c>
      <c r="C324" s="228">
        <f t="shared" si="52"/>
        <v>5859.0739635198952</v>
      </c>
      <c r="D324" s="228">
        <f t="shared" si="46"/>
        <v>9570.114990362672</v>
      </c>
      <c r="E324" s="225">
        <f t="shared" si="44"/>
        <v>576337.28136162693</v>
      </c>
      <c r="F324" s="228">
        <f t="shared" si="55"/>
        <v>3905673.4239268703</v>
      </c>
      <c r="G324" s="228">
        <f t="shared" si="56"/>
        <v>4829336.1425652578</v>
      </c>
      <c r="H324" s="230">
        <f t="shared" si="53"/>
        <v>0.12</v>
      </c>
      <c r="I324" s="226">
        <f t="shared" si="45"/>
        <v>313</v>
      </c>
      <c r="J324" s="227">
        <f t="shared" si="54"/>
        <v>54149</v>
      </c>
      <c r="K324" s="231">
        <f t="shared" si="49"/>
        <v>15429.188953882567</v>
      </c>
      <c r="Q324" s="11">
        <f>IF(J324&lt;'5-Year Monthly P&amp;L'!P$2,1,IF(AND('Financing - Injection 1'!J324&gt;='5-Year Monthly P&amp;L'!P$2,'Financing - Injection 1'!J324&lt;'5-Year Monthly P&amp;L'!AB$2),2,IF(AND('Financing - Injection 1'!J324&gt;='5-Year Monthly P&amp;L'!AB$2,'Financing - Injection 1'!J324&lt;'5-Year Monthly P&amp;L'!AN$2),3,IF(AND('Financing - Injection 1'!J324&gt;='5-Year Monthly P&amp;L'!AN$2,'Financing - Injection 1'!J324&lt;'5-Year Monthly P&amp;L'!AZ$2),4,IF('Financing - Injection 1'!J324&gt;='5-Year Monthly P&amp;L'!AZ$2,5)))))</f>
        <v>5</v>
      </c>
      <c r="R324" s="215">
        <f t="shared" si="50"/>
        <v>9570.114990362672</v>
      </c>
      <c r="S324" s="215">
        <f t="shared" si="51"/>
        <v>15429.188953882567</v>
      </c>
    </row>
    <row r="325" spans="1:19" x14ac:dyDescent="0.2">
      <c r="A325" s="12">
        <v>314</v>
      </c>
      <c r="B325" s="228">
        <f>IF(I325&gt;($B$4*$B$6),"0",PMT(H325/$B$6,COUNT(I325:$I$1000),-E324))</f>
        <v>15429.188953882567</v>
      </c>
      <c r="C325" s="228">
        <f t="shared" si="52"/>
        <v>5763.372813616269</v>
      </c>
      <c r="D325" s="228">
        <f t="shared" si="46"/>
        <v>9665.816140266299</v>
      </c>
      <c r="E325" s="225">
        <f t="shared" si="44"/>
        <v>566671.46522136068</v>
      </c>
      <c r="F325" s="228">
        <f t="shared" si="55"/>
        <v>3911436.7967404868</v>
      </c>
      <c r="G325" s="228">
        <f t="shared" si="56"/>
        <v>4844765.3315191409</v>
      </c>
      <c r="H325" s="230">
        <f t="shared" si="53"/>
        <v>0.12</v>
      </c>
      <c r="I325" s="226">
        <f t="shared" si="45"/>
        <v>314</v>
      </c>
      <c r="J325" s="227">
        <f t="shared" si="54"/>
        <v>54179</v>
      </c>
      <c r="K325" s="231">
        <f t="shared" si="49"/>
        <v>15429.188953882567</v>
      </c>
      <c r="Q325" s="11">
        <f>IF(J325&lt;'5-Year Monthly P&amp;L'!P$2,1,IF(AND('Financing - Injection 1'!J325&gt;='5-Year Monthly P&amp;L'!P$2,'Financing - Injection 1'!J325&lt;'5-Year Monthly P&amp;L'!AB$2),2,IF(AND('Financing - Injection 1'!J325&gt;='5-Year Monthly P&amp;L'!AB$2,'Financing - Injection 1'!J325&lt;'5-Year Monthly P&amp;L'!AN$2),3,IF(AND('Financing - Injection 1'!J325&gt;='5-Year Monthly P&amp;L'!AN$2,'Financing - Injection 1'!J325&lt;'5-Year Monthly P&amp;L'!AZ$2),4,IF('Financing - Injection 1'!J325&gt;='5-Year Monthly P&amp;L'!AZ$2,5)))))</f>
        <v>5</v>
      </c>
      <c r="R325" s="215">
        <f t="shared" si="50"/>
        <v>9665.816140266299</v>
      </c>
      <c r="S325" s="215">
        <f t="shared" si="51"/>
        <v>15429.188953882567</v>
      </c>
    </row>
    <row r="326" spans="1:19" x14ac:dyDescent="0.2">
      <c r="A326" s="12">
        <v>315</v>
      </c>
      <c r="B326" s="228">
        <f>IF(I326&gt;($B$4*$B$6),"0",PMT(H326/$B$6,COUNT(I326:$I$1000),-E325))</f>
        <v>15429.188953882573</v>
      </c>
      <c r="C326" s="228">
        <f t="shared" si="52"/>
        <v>5666.7146522136063</v>
      </c>
      <c r="D326" s="228">
        <f t="shared" si="46"/>
        <v>9762.4743016689663</v>
      </c>
      <c r="E326" s="225">
        <f t="shared" si="44"/>
        <v>556908.99091969174</v>
      </c>
      <c r="F326" s="228">
        <f t="shared" si="55"/>
        <v>3917103.5113927005</v>
      </c>
      <c r="G326" s="228">
        <f t="shared" si="56"/>
        <v>4860194.5204730239</v>
      </c>
      <c r="H326" s="230">
        <f t="shared" si="53"/>
        <v>0.12</v>
      </c>
      <c r="I326" s="226">
        <f t="shared" si="45"/>
        <v>315</v>
      </c>
      <c r="J326" s="227">
        <f t="shared" si="54"/>
        <v>54210</v>
      </c>
      <c r="K326" s="231">
        <f t="shared" si="49"/>
        <v>15429.188953882573</v>
      </c>
      <c r="Q326" s="11">
        <f>IF(J326&lt;'5-Year Monthly P&amp;L'!P$2,1,IF(AND('Financing - Injection 1'!J326&gt;='5-Year Monthly P&amp;L'!P$2,'Financing - Injection 1'!J326&lt;'5-Year Monthly P&amp;L'!AB$2),2,IF(AND('Financing - Injection 1'!J326&gt;='5-Year Monthly P&amp;L'!AB$2,'Financing - Injection 1'!J326&lt;'5-Year Monthly P&amp;L'!AN$2),3,IF(AND('Financing - Injection 1'!J326&gt;='5-Year Monthly P&amp;L'!AN$2,'Financing - Injection 1'!J326&lt;'5-Year Monthly P&amp;L'!AZ$2),4,IF('Financing - Injection 1'!J326&gt;='5-Year Monthly P&amp;L'!AZ$2,5)))))</f>
        <v>5</v>
      </c>
      <c r="R326" s="215">
        <f t="shared" si="50"/>
        <v>9762.4743016689663</v>
      </c>
      <c r="S326" s="215">
        <f t="shared" si="51"/>
        <v>15429.188953882573</v>
      </c>
    </row>
    <row r="327" spans="1:19" x14ac:dyDescent="0.2">
      <c r="A327" s="12">
        <v>316</v>
      </c>
      <c r="B327" s="228">
        <f>IF(I327&gt;($B$4*$B$6),"0",PMT(H327/$B$6,COUNT(I327:$I$1000),-E326))</f>
        <v>15429.188953882573</v>
      </c>
      <c r="C327" s="228">
        <f t="shared" si="52"/>
        <v>5569.0899091969177</v>
      </c>
      <c r="D327" s="228">
        <f t="shared" si="46"/>
        <v>9860.0990446856558</v>
      </c>
      <c r="E327" s="225">
        <f t="shared" si="44"/>
        <v>547048.89187500614</v>
      </c>
      <c r="F327" s="228">
        <f t="shared" si="55"/>
        <v>3922672.6013018973</v>
      </c>
      <c r="G327" s="228">
        <f t="shared" si="56"/>
        <v>4875623.7094269069</v>
      </c>
      <c r="H327" s="230">
        <f t="shared" si="53"/>
        <v>0.12</v>
      </c>
      <c r="I327" s="226">
        <f t="shared" si="45"/>
        <v>316</v>
      </c>
      <c r="J327" s="227">
        <f t="shared" si="54"/>
        <v>54240</v>
      </c>
      <c r="K327" s="231">
        <f t="shared" si="49"/>
        <v>15429.188953882573</v>
      </c>
      <c r="Q327" s="11">
        <f>IF(J327&lt;'5-Year Monthly P&amp;L'!P$2,1,IF(AND('Financing - Injection 1'!J327&gt;='5-Year Monthly P&amp;L'!P$2,'Financing - Injection 1'!J327&lt;'5-Year Monthly P&amp;L'!AB$2),2,IF(AND('Financing - Injection 1'!J327&gt;='5-Year Monthly P&amp;L'!AB$2,'Financing - Injection 1'!J327&lt;'5-Year Monthly P&amp;L'!AN$2),3,IF(AND('Financing - Injection 1'!J327&gt;='5-Year Monthly P&amp;L'!AN$2,'Financing - Injection 1'!J327&lt;'5-Year Monthly P&amp;L'!AZ$2),4,IF('Financing - Injection 1'!J327&gt;='5-Year Monthly P&amp;L'!AZ$2,5)))))</f>
        <v>5</v>
      </c>
      <c r="R327" s="215">
        <f t="shared" si="50"/>
        <v>9860.0990446856558</v>
      </c>
      <c r="S327" s="215">
        <f t="shared" si="51"/>
        <v>15429.188953882573</v>
      </c>
    </row>
    <row r="328" spans="1:19" x14ac:dyDescent="0.2">
      <c r="A328" s="12">
        <v>317</v>
      </c>
      <c r="B328" s="228">
        <f>IF(I328&gt;($B$4*$B$6),"0",PMT(H328/$B$6,COUNT(I328:$I$1000),-E327))</f>
        <v>15429.188953882573</v>
      </c>
      <c r="C328" s="228">
        <f t="shared" si="52"/>
        <v>5470.4889187500621</v>
      </c>
      <c r="D328" s="228">
        <f t="shared" si="46"/>
        <v>9958.7000351325114</v>
      </c>
      <c r="E328" s="225">
        <f t="shared" si="44"/>
        <v>537090.19183987367</v>
      </c>
      <c r="F328" s="228">
        <f t="shared" si="55"/>
        <v>3928143.0902206474</v>
      </c>
      <c r="G328" s="228">
        <f t="shared" si="56"/>
        <v>4891052.8983807899</v>
      </c>
      <c r="H328" s="230">
        <f t="shared" si="53"/>
        <v>0.12</v>
      </c>
      <c r="I328" s="226">
        <f t="shared" si="45"/>
        <v>317</v>
      </c>
      <c r="J328" s="227">
        <f t="shared" si="54"/>
        <v>54271</v>
      </c>
      <c r="K328" s="231">
        <f t="shared" si="49"/>
        <v>15429.188953882573</v>
      </c>
      <c r="Q328" s="11">
        <f>IF(J328&lt;'5-Year Monthly P&amp;L'!P$2,1,IF(AND('Financing - Injection 1'!J328&gt;='5-Year Monthly P&amp;L'!P$2,'Financing - Injection 1'!J328&lt;'5-Year Monthly P&amp;L'!AB$2),2,IF(AND('Financing - Injection 1'!J328&gt;='5-Year Monthly P&amp;L'!AB$2,'Financing - Injection 1'!J328&lt;'5-Year Monthly P&amp;L'!AN$2),3,IF(AND('Financing - Injection 1'!J328&gt;='5-Year Monthly P&amp;L'!AN$2,'Financing - Injection 1'!J328&lt;'5-Year Monthly P&amp;L'!AZ$2),4,IF('Financing - Injection 1'!J328&gt;='5-Year Monthly P&amp;L'!AZ$2,5)))))</f>
        <v>5</v>
      </c>
      <c r="R328" s="215">
        <f t="shared" si="50"/>
        <v>9958.7000351325114</v>
      </c>
      <c r="S328" s="215">
        <f t="shared" si="51"/>
        <v>15429.188953882573</v>
      </c>
    </row>
    <row r="329" spans="1:19" x14ac:dyDescent="0.2">
      <c r="A329" s="12">
        <v>318</v>
      </c>
      <c r="B329" s="228">
        <f>IF(I329&gt;($B$4*$B$6),"0",PMT(H329/$B$6,COUNT(I329:$I$1000),-E328))</f>
        <v>15429.188953882574</v>
      </c>
      <c r="C329" s="228">
        <f t="shared" si="52"/>
        <v>5370.9019183987366</v>
      </c>
      <c r="D329" s="228">
        <f t="shared" si="46"/>
        <v>10058.287035483838</v>
      </c>
      <c r="E329" s="225">
        <f t="shared" si="44"/>
        <v>527031.90480438981</v>
      </c>
      <c r="F329" s="228">
        <f t="shared" si="55"/>
        <v>3933513.9921390461</v>
      </c>
      <c r="G329" s="228">
        <f t="shared" si="56"/>
        <v>4906482.0873346729</v>
      </c>
      <c r="H329" s="230">
        <f t="shared" si="53"/>
        <v>0.12</v>
      </c>
      <c r="I329" s="226">
        <f t="shared" si="45"/>
        <v>318</v>
      </c>
      <c r="J329" s="227">
        <f t="shared" si="54"/>
        <v>54302</v>
      </c>
      <c r="K329" s="231">
        <f t="shared" si="49"/>
        <v>15429.188953882574</v>
      </c>
      <c r="Q329" s="11">
        <f>IF(J329&lt;'5-Year Monthly P&amp;L'!P$2,1,IF(AND('Financing - Injection 1'!J329&gt;='5-Year Monthly P&amp;L'!P$2,'Financing - Injection 1'!J329&lt;'5-Year Monthly P&amp;L'!AB$2),2,IF(AND('Financing - Injection 1'!J329&gt;='5-Year Monthly P&amp;L'!AB$2,'Financing - Injection 1'!J329&lt;'5-Year Monthly P&amp;L'!AN$2),3,IF(AND('Financing - Injection 1'!J329&gt;='5-Year Monthly P&amp;L'!AN$2,'Financing - Injection 1'!J329&lt;'5-Year Monthly P&amp;L'!AZ$2),4,IF('Financing - Injection 1'!J329&gt;='5-Year Monthly P&amp;L'!AZ$2,5)))))</f>
        <v>5</v>
      </c>
      <c r="R329" s="215">
        <f t="shared" si="50"/>
        <v>10058.287035483838</v>
      </c>
      <c r="S329" s="215">
        <f t="shared" si="51"/>
        <v>15429.188953882574</v>
      </c>
    </row>
    <row r="330" spans="1:19" x14ac:dyDescent="0.2">
      <c r="A330" s="12">
        <v>319</v>
      </c>
      <c r="B330" s="228">
        <f>IF(I330&gt;($B$4*$B$6),"0",PMT(H330/$B$6,COUNT(I330:$I$1000),-E329))</f>
        <v>15429.188953882573</v>
      </c>
      <c r="C330" s="228">
        <f t="shared" si="52"/>
        <v>5270.319048043898</v>
      </c>
      <c r="D330" s="228">
        <f t="shared" si="46"/>
        <v>10158.869905838674</v>
      </c>
      <c r="E330" s="225">
        <f t="shared" si="44"/>
        <v>516873.03489855112</v>
      </c>
      <c r="F330" s="228">
        <f t="shared" si="55"/>
        <v>3938784.3111870899</v>
      </c>
      <c r="G330" s="228">
        <f t="shared" si="56"/>
        <v>4921911.2762885559</v>
      </c>
      <c r="H330" s="230">
        <f t="shared" si="53"/>
        <v>0.12</v>
      </c>
      <c r="I330" s="226">
        <f t="shared" si="45"/>
        <v>319</v>
      </c>
      <c r="J330" s="227">
        <f t="shared" si="54"/>
        <v>54332</v>
      </c>
      <c r="K330" s="231">
        <f t="shared" si="49"/>
        <v>15429.188953882573</v>
      </c>
      <c r="Q330" s="11">
        <f>IF(J330&lt;'5-Year Monthly P&amp;L'!P$2,1,IF(AND('Financing - Injection 1'!J330&gt;='5-Year Monthly P&amp;L'!P$2,'Financing - Injection 1'!J330&lt;'5-Year Monthly P&amp;L'!AB$2),2,IF(AND('Financing - Injection 1'!J330&gt;='5-Year Monthly P&amp;L'!AB$2,'Financing - Injection 1'!J330&lt;'5-Year Monthly P&amp;L'!AN$2),3,IF(AND('Financing - Injection 1'!J330&gt;='5-Year Monthly P&amp;L'!AN$2,'Financing - Injection 1'!J330&lt;'5-Year Monthly P&amp;L'!AZ$2),4,IF('Financing - Injection 1'!J330&gt;='5-Year Monthly P&amp;L'!AZ$2,5)))))</f>
        <v>5</v>
      </c>
      <c r="R330" s="215">
        <f t="shared" si="50"/>
        <v>10158.869905838674</v>
      </c>
      <c r="S330" s="215">
        <f t="shared" si="51"/>
        <v>15429.188953882573</v>
      </c>
    </row>
    <row r="331" spans="1:19" x14ac:dyDescent="0.2">
      <c r="A331" s="12">
        <v>320</v>
      </c>
      <c r="B331" s="228">
        <f>IF(I331&gt;($B$4*$B$6),"0",PMT(H331/$B$6,COUNT(I331:$I$1000),-E330))</f>
        <v>15429.188953882571</v>
      </c>
      <c r="C331" s="228">
        <f t="shared" si="52"/>
        <v>5168.7303489855112</v>
      </c>
      <c r="D331" s="228">
        <f t="shared" si="46"/>
        <v>10260.45860489706</v>
      </c>
      <c r="E331" s="225">
        <f t="shared" si="44"/>
        <v>506612.57629365404</v>
      </c>
      <c r="F331" s="228">
        <f t="shared" si="55"/>
        <v>3943953.0415360755</v>
      </c>
      <c r="G331" s="228">
        <f t="shared" si="56"/>
        <v>4937340.4652424389</v>
      </c>
      <c r="H331" s="230">
        <f t="shared" si="53"/>
        <v>0.12</v>
      </c>
      <c r="I331" s="226">
        <f t="shared" si="45"/>
        <v>320</v>
      </c>
      <c r="J331" s="227">
        <f t="shared" si="54"/>
        <v>54363</v>
      </c>
      <c r="K331" s="231">
        <f t="shared" si="49"/>
        <v>15429.188953882571</v>
      </c>
      <c r="Q331" s="11">
        <f>IF(J331&lt;'5-Year Monthly P&amp;L'!P$2,1,IF(AND('Financing - Injection 1'!J331&gt;='5-Year Monthly P&amp;L'!P$2,'Financing - Injection 1'!J331&lt;'5-Year Monthly P&amp;L'!AB$2),2,IF(AND('Financing - Injection 1'!J331&gt;='5-Year Monthly P&amp;L'!AB$2,'Financing - Injection 1'!J331&lt;'5-Year Monthly P&amp;L'!AN$2),3,IF(AND('Financing - Injection 1'!J331&gt;='5-Year Monthly P&amp;L'!AN$2,'Financing - Injection 1'!J331&lt;'5-Year Monthly P&amp;L'!AZ$2),4,IF('Financing - Injection 1'!J331&gt;='5-Year Monthly P&amp;L'!AZ$2,5)))))</f>
        <v>5</v>
      </c>
      <c r="R331" s="215">
        <f t="shared" si="50"/>
        <v>10260.45860489706</v>
      </c>
      <c r="S331" s="215">
        <f t="shared" si="51"/>
        <v>15429.188953882571</v>
      </c>
    </row>
    <row r="332" spans="1:19" x14ac:dyDescent="0.2">
      <c r="A332" s="12">
        <v>321</v>
      </c>
      <c r="B332" s="228">
        <f>IF(I332&gt;($B$4*$B$6),"0",PMT(H332/$B$6,COUNT(I332:$I$1000),-E331))</f>
        <v>15429.188953882574</v>
      </c>
      <c r="C332" s="228">
        <f t="shared" si="52"/>
        <v>5066.12576293654</v>
      </c>
      <c r="D332" s="228">
        <f t="shared" si="46"/>
        <v>10363.063190946035</v>
      </c>
      <c r="E332" s="225">
        <f t="shared" ref="E332:E395" si="57">IF(A332&gt;($B$4*$B$6),"",E331-D332)</f>
        <v>496249.51310270804</v>
      </c>
      <c r="F332" s="228">
        <f t="shared" si="55"/>
        <v>3949019.1672990122</v>
      </c>
      <c r="G332" s="228">
        <f t="shared" si="56"/>
        <v>4952769.654196322</v>
      </c>
      <c r="H332" s="230">
        <f t="shared" si="53"/>
        <v>0.12</v>
      </c>
      <c r="I332" s="226">
        <f t="shared" ref="I332:I395" si="58">IF($B$4*$B$6&lt;A332,"",A332)</f>
        <v>321</v>
      </c>
      <c r="J332" s="227">
        <f t="shared" si="54"/>
        <v>54393</v>
      </c>
      <c r="K332" s="231">
        <f t="shared" si="49"/>
        <v>15429.188953882574</v>
      </c>
      <c r="Q332" s="11">
        <f>IF(J332&lt;'5-Year Monthly P&amp;L'!P$2,1,IF(AND('Financing - Injection 1'!J332&gt;='5-Year Monthly P&amp;L'!P$2,'Financing - Injection 1'!J332&lt;'5-Year Monthly P&amp;L'!AB$2),2,IF(AND('Financing - Injection 1'!J332&gt;='5-Year Monthly P&amp;L'!AB$2,'Financing - Injection 1'!J332&lt;'5-Year Monthly P&amp;L'!AN$2),3,IF(AND('Financing - Injection 1'!J332&gt;='5-Year Monthly P&amp;L'!AN$2,'Financing - Injection 1'!J332&lt;'5-Year Monthly P&amp;L'!AZ$2),4,IF('Financing - Injection 1'!J332&gt;='5-Year Monthly P&amp;L'!AZ$2,5)))))</f>
        <v>5</v>
      </c>
      <c r="R332" s="215">
        <f t="shared" si="50"/>
        <v>10363.063190946035</v>
      </c>
      <c r="S332" s="215">
        <f t="shared" si="51"/>
        <v>15429.188953882574</v>
      </c>
    </row>
    <row r="333" spans="1:19" x14ac:dyDescent="0.2">
      <c r="A333" s="12">
        <v>322</v>
      </c>
      <c r="B333" s="228">
        <f>IF(I333&gt;($B$4*$B$6),"0",PMT(H333/$B$6,COUNT(I333:$I$1000),-E332))</f>
        <v>15429.188953882573</v>
      </c>
      <c r="C333" s="228">
        <f t="shared" si="52"/>
        <v>4962.4951310270799</v>
      </c>
      <c r="D333" s="228">
        <f t="shared" ref="D333:D396" si="59">IF(A333&gt;($B$4*$B$6),"0",B333-C333)</f>
        <v>10466.693822855494</v>
      </c>
      <c r="E333" s="225">
        <f t="shared" si="57"/>
        <v>485782.81927985256</v>
      </c>
      <c r="F333" s="228">
        <f t="shared" si="55"/>
        <v>3953981.6624300391</v>
      </c>
      <c r="G333" s="228">
        <f t="shared" si="56"/>
        <v>4968198.843150205</v>
      </c>
      <c r="H333" s="230">
        <f t="shared" si="53"/>
        <v>0.12</v>
      </c>
      <c r="I333" s="226">
        <f t="shared" si="58"/>
        <v>322</v>
      </c>
      <c r="J333" s="227">
        <f t="shared" si="54"/>
        <v>54424</v>
      </c>
      <c r="K333" s="231">
        <f t="shared" ref="K333:K396" si="60">B333</f>
        <v>15429.188953882573</v>
      </c>
      <c r="Q333" s="11">
        <f>IF(J333&lt;'5-Year Monthly P&amp;L'!P$2,1,IF(AND('Financing - Injection 1'!J333&gt;='5-Year Monthly P&amp;L'!P$2,'Financing - Injection 1'!J333&lt;'5-Year Monthly P&amp;L'!AB$2),2,IF(AND('Financing - Injection 1'!J333&gt;='5-Year Monthly P&amp;L'!AB$2,'Financing - Injection 1'!J333&lt;'5-Year Monthly P&amp;L'!AN$2),3,IF(AND('Financing - Injection 1'!J333&gt;='5-Year Monthly P&amp;L'!AN$2,'Financing - Injection 1'!J333&lt;'5-Year Monthly P&amp;L'!AZ$2),4,IF('Financing - Injection 1'!J333&gt;='5-Year Monthly P&amp;L'!AZ$2,5)))))</f>
        <v>5</v>
      </c>
      <c r="R333" s="215">
        <f t="shared" ref="R333:R396" si="61">D333</f>
        <v>10466.693822855494</v>
      </c>
      <c r="S333" s="215">
        <f t="shared" ref="S333:S396" si="62">B333</f>
        <v>15429.188953882573</v>
      </c>
    </row>
    <row r="334" spans="1:19" x14ac:dyDescent="0.2">
      <c r="A334" s="12">
        <v>323</v>
      </c>
      <c r="B334" s="228">
        <f>IF(I334&gt;($B$4*$B$6),"0",PMT(H334/$B$6,COUNT(I334:$I$1000),-E333))</f>
        <v>15429.188953882574</v>
      </c>
      <c r="C334" s="228">
        <f t="shared" ref="C334:C397" si="63">IFERROR(E333*H334/$B$6,0)</f>
        <v>4857.8281927985254</v>
      </c>
      <c r="D334" s="228">
        <f t="shared" si="59"/>
        <v>10571.360761084048</v>
      </c>
      <c r="E334" s="225">
        <f t="shared" si="57"/>
        <v>475211.45851876849</v>
      </c>
      <c r="F334" s="228">
        <f t="shared" si="55"/>
        <v>3958839.4906228376</v>
      </c>
      <c r="G334" s="228">
        <f t="shared" si="56"/>
        <v>4983628.032104088</v>
      </c>
      <c r="H334" s="230">
        <f t="shared" ref="H334:H397" si="64">H333</f>
        <v>0.12</v>
      </c>
      <c r="I334" s="226">
        <f t="shared" si="58"/>
        <v>323</v>
      </c>
      <c r="J334" s="227">
        <f t="shared" ref="J334:J397" si="65">EDATE(J333,1)</f>
        <v>54455</v>
      </c>
      <c r="K334" s="231">
        <f t="shared" si="60"/>
        <v>15429.188953882574</v>
      </c>
      <c r="Q334" s="11">
        <f>IF(J334&lt;'5-Year Monthly P&amp;L'!P$2,1,IF(AND('Financing - Injection 1'!J334&gt;='5-Year Monthly P&amp;L'!P$2,'Financing - Injection 1'!J334&lt;'5-Year Monthly P&amp;L'!AB$2),2,IF(AND('Financing - Injection 1'!J334&gt;='5-Year Monthly P&amp;L'!AB$2,'Financing - Injection 1'!J334&lt;'5-Year Monthly P&amp;L'!AN$2),3,IF(AND('Financing - Injection 1'!J334&gt;='5-Year Monthly P&amp;L'!AN$2,'Financing - Injection 1'!J334&lt;'5-Year Monthly P&amp;L'!AZ$2),4,IF('Financing - Injection 1'!J334&gt;='5-Year Monthly P&amp;L'!AZ$2,5)))))</f>
        <v>5</v>
      </c>
      <c r="R334" s="215">
        <f t="shared" si="61"/>
        <v>10571.360761084048</v>
      </c>
      <c r="S334" s="215">
        <f t="shared" si="62"/>
        <v>15429.188953882574</v>
      </c>
    </row>
    <row r="335" spans="1:19" x14ac:dyDescent="0.2">
      <c r="A335" s="12">
        <v>324</v>
      </c>
      <c r="B335" s="228">
        <f>IF(I335&gt;($B$4*$B$6),"0",PMT(H335/$B$6,COUNT(I335:$I$1000),-E334))</f>
        <v>15429.188953882573</v>
      </c>
      <c r="C335" s="228">
        <f t="shared" si="63"/>
        <v>4752.1145851876845</v>
      </c>
      <c r="D335" s="228">
        <f t="shared" si="59"/>
        <v>10677.074368694888</v>
      </c>
      <c r="E335" s="225">
        <f t="shared" si="57"/>
        <v>464534.38415007357</v>
      </c>
      <c r="F335" s="228">
        <f t="shared" si="55"/>
        <v>3963591.6052080253</v>
      </c>
      <c r="G335" s="228">
        <f t="shared" si="56"/>
        <v>4999057.221057971</v>
      </c>
      <c r="H335" s="230">
        <f t="shared" si="64"/>
        <v>0.12</v>
      </c>
      <c r="I335" s="226">
        <f t="shared" si="58"/>
        <v>324</v>
      </c>
      <c r="J335" s="227">
        <f t="shared" si="65"/>
        <v>54483</v>
      </c>
      <c r="K335" s="231">
        <f t="shared" si="60"/>
        <v>15429.188953882573</v>
      </c>
      <c r="Q335" s="11">
        <f>IF(J335&lt;'5-Year Monthly P&amp;L'!P$2,1,IF(AND('Financing - Injection 1'!J335&gt;='5-Year Monthly P&amp;L'!P$2,'Financing - Injection 1'!J335&lt;'5-Year Monthly P&amp;L'!AB$2),2,IF(AND('Financing - Injection 1'!J335&gt;='5-Year Monthly P&amp;L'!AB$2,'Financing - Injection 1'!J335&lt;'5-Year Monthly P&amp;L'!AN$2),3,IF(AND('Financing - Injection 1'!J335&gt;='5-Year Monthly P&amp;L'!AN$2,'Financing - Injection 1'!J335&lt;'5-Year Monthly P&amp;L'!AZ$2),4,IF('Financing - Injection 1'!J335&gt;='5-Year Monthly P&amp;L'!AZ$2,5)))))</f>
        <v>5</v>
      </c>
      <c r="R335" s="215">
        <f t="shared" si="61"/>
        <v>10677.074368694888</v>
      </c>
      <c r="S335" s="215">
        <f t="shared" si="62"/>
        <v>15429.188953882573</v>
      </c>
    </row>
    <row r="336" spans="1:19" x14ac:dyDescent="0.2">
      <c r="A336" s="12">
        <v>325</v>
      </c>
      <c r="B336" s="228">
        <f>IF(I336&gt;($B$4*$B$6),"0",PMT(H336/$B$6,COUNT(I336:$I$1000),-E335))</f>
        <v>15429.188953882573</v>
      </c>
      <c r="C336" s="228">
        <f t="shared" si="63"/>
        <v>4645.3438415007358</v>
      </c>
      <c r="D336" s="228">
        <f t="shared" si="59"/>
        <v>10783.845112381838</v>
      </c>
      <c r="E336" s="225">
        <f t="shared" si="57"/>
        <v>453750.53903769172</v>
      </c>
      <c r="F336" s="228">
        <f t="shared" si="55"/>
        <v>3968236.9490495259</v>
      </c>
      <c r="G336" s="228">
        <f t="shared" si="56"/>
        <v>5014486.410011854</v>
      </c>
      <c r="H336" s="230">
        <f t="shared" si="64"/>
        <v>0.12</v>
      </c>
      <c r="I336" s="226">
        <f t="shared" si="58"/>
        <v>325</v>
      </c>
      <c r="J336" s="227">
        <f t="shared" si="65"/>
        <v>54514</v>
      </c>
      <c r="K336" s="231">
        <f t="shared" si="60"/>
        <v>15429.188953882573</v>
      </c>
      <c r="Q336" s="11">
        <f>IF(J336&lt;'5-Year Monthly P&amp;L'!P$2,1,IF(AND('Financing - Injection 1'!J336&gt;='5-Year Monthly P&amp;L'!P$2,'Financing - Injection 1'!J336&lt;'5-Year Monthly P&amp;L'!AB$2),2,IF(AND('Financing - Injection 1'!J336&gt;='5-Year Monthly P&amp;L'!AB$2,'Financing - Injection 1'!J336&lt;'5-Year Monthly P&amp;L'!AN$2),3,IF(AND('Financing - Injection 1'!J336&gt;='5-Year Monthly P&amp;L'!AN$2,'Financing - Injection 1'!J336&lt;'5-Year Monthly P&amp;L'!AZ$2),4,IF('Financing - Injection 1'!J336&gt;='5-Year Monthly P&amp;L'!AZ$2,5)))))</f>
        <v>5</v>
      </c>
      <c r="R336" s="215">
        <f t="shared" si="61"/>
        <v>10783.845112381838</v>
      </c>
      <c r="S336" s="215">
        <f t="shared" si="62"/>
        <v>15429.188953882573</v>
      </c>
    </row>
    <row r="337" spans="1:19" x14ac:dyDescent="0.2">
      <c r="A337" s="12">
        <v>326</v>
      </c>
      <c r="B337" s="228">
        <f>IF(I337&gt;($B$4*$B$6),"0",PMT(H337/$B$6,COUNT(I337:$I$1000),-E336))</f>
        <v>15429.188953882573</v>
      </c>
      <c r="C337" s="228">
        <f t="shared" si="63"/>
        <v>4537.5053903769176</v>
      </c>
      <c r="D337" s="228">
        <f t="shared" si="59"/>
        <v>10891.683563505656</v>
      </c>
      <c r="E337" s="225">
        <f t="shared" si="57"/>
        <v>442858.85547418607</v>
      </c>
      <c r="F337" s="228">
        <f t="shared" si="55"/>
        <v>3972774.4544399027</v>
      </c>
      <c r="G337" s="228">
        <f t="shared" si="56"/>
        <v>5029915.598965737</v>
      </c>
      <c r="H337" s="230">
        <f t="shared" si="64"/>
        <v>0.12</v>
      </c>
      <c r="I337" s="226">
        <f t="shared" si="58"/>
        <v>326</v>
      </c>
      <c r="J337" s="227">
        <f t="shared" si="65"/>
        <v>54544</v>
      </c>
      <c r="K337" s="231">
        <f t="shared" si="60"/>
        <v>15429.188953882573</v>
      </c>
      <c r="Q337" s="11">
        <f>IF(J337&lt;'5-Year Monthly P&amp;L'!P$2,1,IF(AND('Financing - Injection 1'!J337&gt;='5-Year Monthly P&amp;L'!P$2,'Financing - Injection 1'!J337&lt;'5-Year Monthly P&amp;L'!AB$2),2,IF(AND('Financing - Injection 1'!J337&gt;='5-Year Monthly P&amp;L'!AB$2,'Financing - Injection 1'!J337&lt;'5-Year Monthly P&amp;L'!AN$2),3,IF(AND('Financing - Injection 1'!J337&gt;='5-Year Monthly P&amp;L'!AN$2,'Financing - Injection 1'!J337&lt;'5-Year Monthly P&amp;L'!AZ$2),4,IF('Financing - Injection 1'!J337&gt;='5-Year Monthly P&amp;L'!AZ$2,5)))))</f>
        <v>5</v>
      </c>
      <c r="R337" s="215">
        <f t="shared" si="61"/>
        <v>10891.683563505656</v>
      </c>
      <c r="S337" s="215">
        <f t="shared" si="62"/>
        <v>15429.188953882573</v>
      </c>
    </row>
    <row r="338" spans="1:19" x14ac:dyDescent="0.2">
      <c r="A338" s="12">
        <v>327</v>
      </c>
      <c r="B338" s="228">
        <f>IF(I338&gt;($B$4*$B$6),"0",PMT(H338/$B$6,COUNT(I338:$I$1000),-E337))</f>
        <v>15429.188953882571</v>
      </c>
      <c r="C338" s="228">
        <f t="shared" si="63"/>
        <v>4428.5885547418611</v>
      </c>
      <c r="D338" s="228">
        <f t="shared" si="59"/>
        <v>11000.600399140709</v>
      </c>
      <c r="E338" s="225">
        <f t="shared" si="57"/>
        <v>431858.25507504534</v>
      </c>
      <c r="F338" s="228">
        <f t="shared" si="55"/>
        <v>3977203.0429946445</v>
      </c>
      <c r="G338" s="228">
        <f t="shared" si="56"/>
        <v>5045344.7879196201</v>
      </c>
      <c r="H338" s="230">
        <f t="shared" si="64"/>
        <v>0.12</v>
      </c>
      <c r="I338" s="226">
        <f t="shared" si="58"/>
        <v>327</v>
      </c>
      <c r="J338" s="227">
        <f t="shared" si="65"/>
        <v>54575</v>
      </c>
      <c r="K338" s="231">
        <f t="shared" si="60"/>
        <v>15429.188953882571</v>
      </c>
      <c r="Q338" s="11">
        <f>IF(J338&lt;'5-Year Monthly P&amp;L'!P$2,1,IF(AND('Financing - Injection 1'!J338&gt;='5-Year Monthly P&amp;L'!P$2,'Financing - Injection 1'!J338&lt;'5-Year Monthly P&amp;L'!AB$2),2,IF(AND('Financing - Injection 1'!J338&gt;='5-Year Monthly P&amp;L'!AB$2,'Financing - Injection 1'!J338&lt;'5-Year Monthly P&amp;L'!AN$2),3,IF(AND('Financing - Injection 1'!J338&gt;='5-Year Monthly P&amp;L'!AN$2,'Financing - Injection 1'!J338&lt;'5-Year Monthly P&amp;L'!AZ$2),4,IF('Financing - Injection 1'!J338&gt;='5-Year Monthly P&amp;L'!AZ$2,5)))))</f>
        <v>5</v>
      </c>
      <c r="R338" s="215">
        <f t="shared" si="61"/>
        <v>11000.600399140709</v>
      </c>
      <c r="S338" s="215">
        <f t="shared" si="62"/>
        <v>15429.188953882571</v>
      </c>
    </row>
    <row r="339" spans="1:19" x14ac:dyDescent="0.2">
      <c r="A339" s="12">
        <v>328</v>
      </c>
      <c r="B339" s="228">
        <f>IF(I339&gt;($B$4*$B$6),"0",PMT(H339/$B$6,COUNT(I339:$I$1000),-E338))</f>
        <v>15429.188953882571</v>
      </c>
      <c r="C339" s="228">
        <f t="shared" si="63"/>
        <v>4318.5825507504533</v>
      </c>
      <c r="D339" s="228">
        <f t="shared" si="59"/>
        <v>11110.606403132118</v>
      </c>
      <c r="E339" s="225">
        <f t="shared" si="57"/>
        <v>420747.64867191319</v>
      </c>
      <c r="F339" s="228">
        <f t="shared" si="55"/>
        <v>3981521.6255453951</v>
      </c>
      <c r="G339" s="228">
        <f t="shared" si="56"/>
        <v>5060773.9768735031</v>
      </c>
      <c r="H339" s="230">
        <f t="shared" si="64"/>
        <v>0.12</v>
      </c>
      <c r="I339" s="226">
        <f t="shared" si="58"/>
        <v>328</v>
      </c>
      <c r="J339" s="227">
        <f t="shared" si="65"/>
        <v>54605</v>
      </c>
      <c r="K339" s="231">
        <f t="shared" si="60"/>
        <v>15429.188953882571</v>
      </c>
      <c r="Q339" s="11">
        <f>IF(J339&lt;'5-Year Monthly P&amp;L'!P$2,1,IF(AND('Financing - Injection 1'!J339&gt;='5-Year Monthly P&amp;L'!P$2,'Financing - Injection 1'!J339&lt;'5-Year Monthly P&amp;L'!AB$2),2,IF(AND('Financing - Injection 1'!J339&gt;='5-Year Monthly P&amp;L'!AB$2,'Financing - Injection 1'!J339&lt;'5-Year Monthly P&amp;L'!AN$2),3,IF(AND('Financing - Injection 1'!J339&gt;='5-Year Monthly P&amp;L'!AN$2,'Financing - Injection 1'!J339&lt;'5-Year Monthly P&amp;L'!AZ$2),4,IF('Financing - Injection 1'!J339&gt;='5-Year Monthly P&amp;L'!AZ$2,5)))))</f>
        <v>5</v>
      </c>
      <c r="R339" s="215">
        <f t="shared" si="61"/>
        <v>11110.606403132118</v>
      </c>
      <c r="S339" s="215">
        <f t="shared" si="62"/>
        <v>15429.188953882571</v>
      </c>
    </row>
    <row r="340" spans="1:19" x14ac:dyDescent="0.2">
      <c r="A340" s="12">
        <v>329</v>
      </c>
      <c r="B340" s="228">
        <f>IF(I340&gt;($B$4*$B$6),"0",PMT(H340/$B$6,COUNT(I340:$I$1000),-E339))</f>
        <v>15429.188953882573</v>
      </c>
      <c r="C340" s="228">
        <f t="shared" si="63"/>
        <v>4207.4764867191316</v>
      </c>
      <c r="D340" s="228">
        <f t="shared" si="59"/>
        <v>11221.712467163441</v>
      </c>
      <c r="E340" s="225">
        <f t="shared" si="57"/>
        <v>409525.93620474974</v>
      </c>
      <c r="F340" s="228">
        <f t="shared" si="55"/>
        <v>3985729.1020321143</v>
      </c>
      <c r="G340" s="228">
        <f t="shared" si="56"/>
        <v>5076203.1658273861</v>
      </c>
      <c r="H340" s="230">
        <f t="shared" si="64"/>
        <v>0.12</v>
      </c>
      <c r="I340" s="226">
        <f t="shared" si="58"/>
        <v>329</v>
      </c>
      <c r="J340" s="227">
        <f t="shared" si="65"/>
        <v>54636</v>
      </c>
      <c r="K340" s="231">
        <f t="shared" si="60"/>
        <v>15429.188953882573</v>
      </c>
      <c r="Q340" s="11">
        <f>IF(J340&lt;'5-Year Monthly P&amp;L'!P$2,1,IF(AND('Financing - Injection 1'!J340&gt;='5-Year Monthly P&amp;L'!P$2,'Financing - Injection 1'!J340&lt;'5-Year Monthly P&amp;L'!AB$2),2,IF(AND('Financing - Injection 1'!J340&gt;='5-Year Monthly P&amp;L'!AB$2,'Financing - Injection 1'!J340&lt;'5-Year Monthly P&amp;L'!AN$2),3,IF(AND('Financing - Injection 1'!J340&gt;='5-Year Monthly P&amp;L'!AN$2,'Financing - Injection 1'!J340&lt;'5-Year Monthly P&amp;L'!AZ$2),4,IF('Financing - Injection 1'!J340&gt;='5-Year Monthly P&amp;L'!AZ$2,5)))))</f>
        <v>5</v>
      </c>
      <c r="R340" s="215">
        <f t="shared" si="61"/>
        <v>11221.712467163441</v>
      </c>
      <c r="S340" s="215">
        <f t="shared" si="62"/>
        <v>15429.188953882573</v>
      </c>
    </row>
    <row r="341" spans="1:19" x14ac:dyDescent="0.2">
      <c r="A341" s="12">
        <v>330</v>
      </c>
      <c r="B341" s="228">
        <f>IF(I341&gt;($B$4*$B$6),"0",PMT(H341/$B$6,COUNT(I341:$I$1000),-E340))</f>
        <v>15429.188953882571</v>
      </c>
      <c r="C341" s="228">
        <f t="shared" si="63"/>
        <v>4095.2593620474977</v>
      </c>
      <c r="D341" s="228">
        <f t="shared" si="59"/>
        <v>11333.929591835073</v>
      </c>
      <c r="E341" s="225">
        <f t="shared" si="57"/>
        <v>398192.00661291467</v>
      </c>
      <c r="F341" s="228">
        <f t="shared" si="55"/>
        <v>3989824.3613941618</v>
      </c>
      <c r="G341" s="228">
        <f t="shared" si="56"/>
        <v>5091632.3547812691</v>
      </c>
      <c r="H341" s="230">
        <f t="shared" si="64"/>
        <v>0.12</v>
      </c>
      <c r="I341" s="226">
        <f t="shared" si="58"/>
        <v>330</v>
      </c>
      <c r="J341" s="227">
        <f t="shared" si="65"/>
        <v>54667</v>
      </c>
      <c r="K341" s="231">
        <f t="shared" si="60"/>
        <v>15429.188953882571</v>
      </c>
      <c r="Q341" s="11">
        <f>IF(J341&lt;'5-Year Monthly P&amp;L'!P$2,1,IF(AND('Financing - Injection 1'!J341&gt;='5-Year Monthly P&amp;L'!P$2,'Financing - Injection 1'!J341&lt;'5-Year Monthly P&amp;L'!AB$2),2,IF(AND('Financing - Injection 1'!J341&gt;='5-Year Monthly P&amp;L'!AB$2,'Financing - Injection 1'!J341&lt;'5-Year Monthly P&amp;L'!AN$2),3,IF(AND('Financing - Injection 1'!J341&gt;='5-Year Monthly P&amp;L'!AN$2,'Financing - Injection 1'!J341&lt;'5-Year Monthly P&amp;L'!AZ$2),4,IF('Financing - Injection 1'!J341&gt;='5-Year Monthly P&amp;L'!AZ$2,5)))))</f>
        <v>5</v>
      </c>
      <c r="R341" s="215">
        <f t="shared" si="61"/>
        <v>11333.929591835073</v>
      </c>
      <c r="S341" s="215">
        <f t="shared" si="62"/>
        <v>15429.188953882571</v>
      </c>
    </row>
    <row r="342" spans="1:19" x14ac:dyDescent="0.2">
      <c r="A342" s="12">
        <v>331</v>
      </c>
      <c r="B342" s="228">
        <f>IF(I342&gt;($B$4*$B$6),"0",PMT(H342/$B$6,COUNT(I342:$I$1000),-E341))</f>
        <v>15429.188953882573</v>
      </c>
      <c r="C342" s="228">
        <f t="shared" si="63"/>
        <v>3981.9200661291466</v>
      </c>
      <c r="D342" s="228">
        <f t="shared" si="59"/>
        <v>11447.268887753426</v>
      </c>
      <c r="E342" s="225">
        <f t="shared" si="57"/>
        <v>386744.73772516125</v>
      </c>
      <c r="F342" s="228">
        <f t="shared" si="55"/>
        <v>3993806.2814602908</v>
      </c>
      <c r="G342" s="228">
        <f t="shared" si="56"/>
        <v>5107061.5437351521</v>
      </c>
      <c r="H342" s="230">
        <f t="shared" si="64"/>
        <v>0.12</v>
      </c>
      <c r="I342" s="226">
        <f t="shared" si="58"/>
        <v>331</v>
      </c>
      <c r="J342" s="227">
        <f t="shared" si="65"/>
        <v>54697</v>
      </c>
      <c r="K342" s="231">
        <f t="shared" si="60"/>
        <v>15429.188953882573</v>
      </c>
      <c r="Q342" s="11">
        <f>IF(J342&lt;'5-Year Monthly P&amp;L'!P$2,1,IF(AND('Financing - Injection 1'!J342&gt;='5-Year Monthly P&amp;L'!P$2,'Financing - Injection 1'!J342&lt;'5-Year Monthly P&amp;L'!AB$2),2,IF(AND('Financing - Injection 1'!J342&gt;='5-Year Monthly P&amp;L'!AB$2,'Financing - Injection 1'!J342&lt;'5-Year Monthly P&amp;L'!AN$2),3,IF(AND('Financing - Injection 1'!J342&gt;='5-Year Monthly P&amp;L'!AN$2,'Financing - Injection 1'!J342&lt;'5-Year Monthly P&amp;L'!AZ$2),4,IF('Financing - Injection 1'!J342&gt;='5-Year Monthly P&amp;L'!AZ$2,5)))))</f>
        <v>5</v>
      </c>
      <c r="R342" s="215">
        <f t="shared" si="61"/>
        <v>11447.268887753426</v>
      </c>
      <c r="S342" s="215">
        <f t="shared" si="62"/>
        <v>15429.188953882573</v>
      </c>
    </row>
    <row r="343" spans="1:19" x14ac:dyDescent="0.2">
      <c r="A343" s="12">
        <v>332</v>
      </c>
      <c r="B343" s="228">
        <f>IF(I343&gt;($B$4*$B$6),"0",PMT(H343/$B$6,COUNT(I343:$I$1000),-E342))</f>
        <v>15429.188953882571</v>
      </c>
      <c r="C343" s="228">
        <f t="shared" si="63"/>
        <v>3867.4473772516121</v>
      </c>
      <c r="D343" s="228">
        <f t="shared" si="59"/>
        <v>11561.741576630959</v>
      </c>
      <c r="E343" s="225">
        <f t="shared" si="57"/>
        <v>375182.99614853028</v>
      </c>
      <c r="F343" s="228">
        <f t="shared" si="55"/>
        <v>3997673.7288375422</v>
      </c>
      <c r="G343" s="228">
        <f t="shared" si="56"/>
        <v>5122490.7326890351</v>
      </c>
      <c r="H343" s="230">
        <f t="shared" si="64"/>
        <v>0.12</v>
      </c>
      <c r="I343" s="226">
        <f t="shared" si="58"/>
        <v>332</v>
      </c>
      <c r="J343" s="227">
        <f t="shared" si="65"/>
        <v>54728</v>
      </c>
      <c r="K343" s="231">
        <f t="shared" si="60"/>
        <v>15429.188953882571</v>
      </c>
      <c r="Q343" s="11">
        <f>IF(J343&lt;'5-Year Monthly P&amp;L'!P$2,1,IF(AND('Financing - Injection 1'!J343&gt;='5-Year Monthly P&amp;L'!P$2,'Financing - Injection 1'!J343&lt;'5-Year Monthly P&amp;L'!AB$2),2,IF(AND('Financing - Injection 1'!J343&gt;='5-Year Monthly P&amp;L'!AB$2,'Financing - Injection 1'!J343&lt;'5-Year Monthly P&amp;L'!AN$2),3,IF(AND('Financing - Injection 1'!J343&gt;='5-Year Monthly P&amp;L'!AN$2,'Financing - Injection 1'!J343&lt;'5-Year Monthly P&amp;L'!AZ$2),4,IF('Financing - Injection 1'!J343&gt;='5-Year Monthly P&amp;L'!AZ$2,5)))))</f>
        <v>5</v>
      </c>
      <c r="R343" s="215">
        <f t="shared" si="61"/>
        <v>11561.741576630959</v>
      </c>
      <c r="S343" s="215">
        <f t="shared" si="62"/>
        <v>15429.188953882571</v>
      </c>
    </row>
    <row r="344" spans="1:19" x14ac:dyDescent="0.2">
      <c r="A344" s="12">
        <v>333</v>
      </c>
      <c r="B344" s="228">
        <f>IF(I344&gt;($B$4*$B$6),"0",PMT(H344/$B$6,COUNT(I344:$I$1000),-E343))</f>
        <v>15429.188953882571</v>
      </c>
      <c r="C344" s="228">
        <f t="shared" si="63"/>
        <v>3751.8299614853026</v>
      </c>
      <c r="D344" s="228">
        <f t="shared" si="59"/>
        <v>11677.358992397269</v>
      </c>
      <c r="E344" s="225">
        <f t="shared" si="57"/>
        <v>363505.63715613302</v>
      </c>
      <c r="F344" s="228">
        <f t="shared" si="55"/>
        <v>4001425.5587990275</v>
      </c>
      <c r="G344" s="228">
        <f t="shared" si="56"/>
        <v>5137919.9216429181</v>
      </c>
      <c r="H344" s="230">
        <f t="shared" si="64"/>
        <v>0.12</v>
      </c>
      <c r="I344" s="226">
        <f t="shared" si="58"/>
        <v>333</v>
      </c>
      <c r="J344" s="227">
        <f t="shared" si="65"/>
        <v>54758</v>
      </c>
      <c r="K344" s="231">
        <f t="shared" si="60"/>
        <v>15429.188953882571</v>
      </c>
      <c r="Q344" s="11">
        <f>IF(J344&lt;'5-Year Monthly P&amp;L'!P$2,1,IF(AND('Financing - Injection 1'!J344&gt;='5-Year Monthly P&amp;L'!P$2,'Financing - Injection 1'!J344&lt;'5-Year Monthly P&amp;L'!AB$2),2,IF(AND('Financing - Injection 1'!J344&gt;='5-Year Monthly P&amp;L'!AB$2,'Financing - Injection 1'!J344&lt;'5-Year Monthly P&amp;L'!AN$2),3,IF(AND('Financing - Injection 1'!J344&gt;='5-Year Monthly P&amp;L'!AN$2,'Financing - Injection 1'!J344&lt;'5-Year Monthly P&amp;L'!AZ$2),4,IF('Financing - Injection 1'!J344&gt;='5-Year Monthly P&amp;L'!AZ$2,5)))))</f>
        <v>5</v>
      </c>
      <c r="R344" s="215">
        <f t="shared" si="61"/>
        <v>11677.358992397269</v>
      </c>
      <c r="S344" s="215">
        <f t="shared" si="62"/>
        <v>15429.188953882571</v>
      </c>
    </row>
    <row r="345" spans="1:19" x14ac:dyDescent="0.2">
      <c r="A345" s="12">
        <v>334</v>
      </c>
      <c r="B345" s="228">
        <f>IF(I345&gt;($B$4*$B$6),"0",PMT(H345/$B$6,COUNT(I345:$I$1000),-E344))</f>
        <v>15429.188953882573</v>
      </c>
      <c r="C345" s="228">
        <f t="shared" si="63"/>
        <v>3635.0563715613298</v>
      </c>
      <c r="D345" s="228">
        <f t="shared" si="59"/>
        <v>11794.132582321243</v>
      </c>
      <c r="E345" s="225">
        <f t="shared" si="57"/>
        <v>351711.50457381178</v>
      </c>
      <c r="F345" s="228">
        <f t="shared" si="55"/>
        <v>4005060.6151705887</v>
      </c>
      <c r="G345" s="228">
        <f t="shared" si="56"/>
        <v>5153349.1105968012</v>
      </c>
      <c r="H345" s="230">
        <f t="shared" si="64"/>
        <v>0.12</v>
      </c>
      <c r="I345" s="226">
        <f t="shared" si="58"/>
        <v>334</v>
      </c>
      <c r="J345" s="227">
        <f t="shared" si="65"/>
        <v>54789</v>
      </c>
      <c r="K345" s="231">
        <f t="shared" si="60"/>
        <v>15429.188953882573</v>
      </c>
      <c r="Q345" s="11">
        <f>IF(J345&lt;'5-Year Monthly P&amp;L'!P$2,1,IF(AND('Financing - Injection 1'!J345&gt;='5-Year Monthly P&amp;L'!P$2,'Financing - Injection 1'!J345&lt;'5-Year Monthly P&amp;L'!AB$2),2,IF(AND('Financing - Injection 1'!J345&gt;='5-Year Monthly P&amp;L'!AB$2,'Financing - Injection 1'!J345&lt;'5-Year Monthly P&amp;L'!AN$2),3,IF(AND('Financing - Injection 1'!J345&gt;='5-Year Monthly P&amp;L'!AN$2,'Financing - Injection 1'!J345&lt;'5-Year Monthly P&amp;L'!AZ$2),4,IF('Financing - Injection 1'!J345&gt;='5-Year Monthly P&amp;L'!AZ$2,5)))))</f>
        <v>5</v>
      </c>
      <c r="R345" s="215">
        <f t="shared" si="61"/>
        <v>11794.132582321243</v>
      </c>
      <c r="S345" s="215">
        <f t="shared" si="62"/>
        <v>15429.188953882573</v>
      </c>
    </row>
    <row r="346" spans="1:19" x14ac:dyDescent="0.2">
      <c r="A346" s="12">
        <v>335</v>
      </c>
      <c r="B346" s="228">
        <f>IF(I346&gt;($B$4*$B$6),"0",PMT(H346/$B$6,COUNT(I346:$I$1000),-E345))</f>
        <v>15429.188953882567</v>
      </c>
      <c r="C346" s="228">
        <f t="shared" si="63"/>
        <v>3517.1150457381177</v>
      </c>
      <c r="D346" s="228">
        <f t="shared" si="59"/>
        <v>11912.07390814445</v>
      </c>
      <c r="E346" s="225">
        <f t="shared" si="57"/>
        <v>339799.43066566734</v>
      </c>
      <c r="F346" s="228">
        <f t="shared" si="55"/>
        <v>4008577.7302163267</v>
      </c>
      <c r="G346" s="228">
        <f t="shared" si="56"/>
        <v>5168778.2995506842</v>
      </c>
      <c r="H346" s="230">
        <f t="shared" si="64"/>
        <v>0.12</v>
      </c>
      <c r="I346" s="226">
        <f t="shared" si="58"/>
        <v>335</v>
      </c>
      <c r="J346" s="227">
        <f t="shared" si="65"/>
        <v>54820</v>
      </c>
      <c r="K346" s="231">
        <f t="shared" si="60"/>
        <v>15429.188953882567</v>
      </c>
      <c r="Q346" s="11">
        <f>IF(J346&lt;'5-Year Monthly P&amp;L'!P$2,1,IF(AND('Financing - Injection 1'!J346&gt;='5-Year Monthly P&amp;L'!P$2,'Financing - Injection 1'!J346&lt;'5-Year Monthly P&amp;L'!AB$2),2,IF(AND('Financing - Injection 1'!J346&gt;='5-Year Monthly P&amp;L'!AB$2,'Financing - Injection 1'!J346&lt;'5-Year Monthly P&amp;L'!AN$2),3,IF(AND('Financing - Injection 1'!J346&gt;='5-Year Monthly P&amp;L'!AN$2,'Financing - Injection 1'!J346&lt;'5-Year Monthly P&amp;L'!AZ$2),4,IF('Financing - Injection 1'!J346&gt;='5-Year Monthly P&amp;L'!AZ$2,5)))))</f>
        <v>5</v>
      </c>
      <c r="R346" s="215">
        <f t="shared" si="61"/>
        <v>11912.07390814445</v>
      </c>
      <c r="S346" s="215">
        <f t="shared" si="62"/>
        <v>15429.188953882567</v>
      </c>
    </row>
    <row r="347" spans="1:19" x14ac:dyDescent="0.2">
      <c r="A347" s="12">
        <v>336</v>
      </c>
      <c r="B347" s="228">
        <f>IF(I347&gt;($B$4*$B$6),"0",PMT(H347/$B$6,COUNT(I347:$I$1000),-E346))</f>
        <v>15429.188953882571</v>
      </c>
      <c r="C347" s="228">
        <f t="shared" si="63"/>
        <v>3397.9943066566734</v>
      </c>
      <c r="D347" s="228">
        <f t="shared" si="59"/>
        <v>12031.194647225897</v>
      </c>
      <c r="E347" s="225">
        <f t="shared" si="57"/>
        <v>327768.23601844144</v>
      </c>
      <c r="F347" s="228">
        <f t="shared" si="55"/>
        <v>4011975.7245229832</v>
      </c>
      <c r="G347" s="228">
        <f t="shared" si="56"/>
        <v>5184207.4885045672</v>
      </c>
      <c r="H347" s="230">
        <f t="shared" si="64"/>
        <v>0.12</v>
      </c>
      <c r="I347" s="226">
        <f t="shared" si="58"/>
        <v>336</v>
      </c>
      <c r="J347" s="227">
        <f t="shared" si="65"/>
        <v>54848</v>
      </c>
      <c r="K347" s="231">
        <f t="shared" si="60"/>
        <v>15429.188953882571</v>
      </c>
      <c r="Q347" s="11">
        <f>IF(J347&lt;'5-Year Monthly P&amp;L'!P$2,1,IF(AND('Financing - Injection 1'!J347&gt;='5-Year Monthly P&amp;L'!P$2,'Financing - Injection 1'!J347&lt;'5-Year Monthly P&amp;L'!AB$2),2,IF(AND('Financing - Injection 1'!J347&gt;='5-Year Monthly P&amp;L'!AB$2,'Financing - Injection 1'!J347&lt;'5-Year Monthly P&amp;L'!AN$2),3,IF(AND('Financing - Injection 1'!J347&gt;='5-Year Monthly P&amp;L'!AN$2,'Financing - Injection 1'!J347&lt;'5-Year Monthly P&amp;L'!AZ$2),4,IF('Financing - Injection 1'!J347&gt;='5-Year Monthly P&amp;L'!AZ$2,5)))))</f>
        <v>5</v>
      </c>
      <c r="R347" s="215">
        <f t="shared" si="61"/>
        <v>12031.194647225897</v>
      </c>
      <c r="S347" s="215">
        <f t="shared" si="62"/>
        <v>15429.188953882571</v>
      </c>
    </row>
    <row r="348" spans="1:19" x14ac:dyDescent="0.2">
      <c r="A348" s="12">
        <v>337</v>
      </c>
      <c r="B348" s="228">
        <f>IF(I348&gt;($B$4*$B$6),"0",PMT(H348/$B$6,COUNT(I348:$I$1000),-E347))</f>
        <v>15429.188953882573</v>
      </c>
      <c r="C348" s="228">
        <f t="shared" si="63"/>
        <v>3277.6823601844139</v>
      </c>
      <c r="D348" s="228">
        <f t="shared" si="59"/>
        <v>12151.506593698159</v>
      </c>
      <c r="E348" s="225">
        <f t="shared" si="57"/>
        <v>315616.72942474327</v>
      </c>
      <c r="F348" s="228">
        <f t="shared" si="55"/>
        <v>4015253.4068831676</v>
      </c>
      <c r="G348" s="228">
        <f t="shared" si="56"/>
        <v>5199636.6774584502</v>
      </c>
      <c r="H348" s="230">
        <f t="shared" si="64"/>
        <v>0.12</v>
      </c>
      <c r="I348" s="226">
        <f t="shared" si="58"/>
        <v>337</v>
      </c>
      <c r="J348" s="227">
        <f t="shared" si="65"/>
        <v>54879</v>
      </c>
      <c r="K348" s="231">
        <f t="shared" si="60"/>
        <v>15429.188953882573</v>
      </c>
      <c r="Q348" s="11">
        <f>IF(J348&lt;'5-Year Monthly P&amp;L'!P$2,1,IF(AND('Financing - Injection 1'!J348&gt;='5-Year Monthly P&amp;L'!P$2,'Financing - Injection 1'!J348&lt;'5-Year Monthly P&amp;L'!AB$2),2,IF(AND('Financing - Injection 1'!J348&gt;='5-Year Monthly P&amp;L'!AB$2,'Financing - Injection 1'!J348&lt;'5-Year Monthly P&amp;L'!AN$2),3,IF(AND('Financing - Injection 1'!J348&gt;='5-Year Monthly P&amp;L'!AN$2,'Financing - Injection 1'!J348&lt;'5-Year Monthly P&amp;L'!AZ$2),4,IF('Financing - Injection 1'!J348&gt;='5-Year Monthly P&amp;L'!AZ$2,5)))))</f>
        <v>5</v>
      </c>
      <c r="R348" s="215">
        <f t="shared" si="61"/>
        <v>12151.506593698159</v>
      </c>
      <c r="S348" s="215">
        <f t="shared" si="62"/>
        <v>15429.188953882573</v>
      </c>
    </row>
    <row r="349" spans="1:19" x14ac:dyDescent="0.2">
      <c r="A349" s="12">
        <v>338</v>
      </c>
      <c r="B349" s="228">
        <f>IF(I349&gt;($B$4*$B$6),"0",PMT(H349/$B$6,COUNT(I349:$I$1000),-E348))</f>
        <v>15429.188953882573</v>
      </c>
      <c r="C349" s="228">
        <f t="shared" si="63"/>
        <v>3156.1672942474324</v>
      </c>
      <c r="D349" s="228">
        <f t="shared" si="59"/>
        <v>12273.02165963514</v>
      </c>
      <c r="E349" s="225">
        <f t="shared" si="57"/>
        <v>303343.70776510815</v>
      </c>
      <c r="F349" s="228">
        <f t="shared" si="55"/>
        <v>4018409.5741774151</v>
      </c>
      <c r="G349" s="228">
        <f t="shared" si="56"/>
        <v>5215065.8664123332</v>
      </c>
      <c r="H349" s="230">
        <f t="shared" si="64"/>
        <v>0.12</v>
      </c>
      <c r="I349" s="226">
        <f t="shared" si="58"/>
        <v>338</v>
      </c>
      <c r="J349" s="227">
        <f t="shared" si="65"/>
        <v>54909</v>
      </c>
      <c r="K349" s="231">
        <f t="shared" si="60"/>
        <v>15429.188953882573</v>
      </c>
      <c r="Q349" s="11">
        <f>IF(J349&lt;'5-Year Monthly P&amp;L'!P$2,1,IF(AND('Financing - Injection 1'!J349&gt;='5-Year Monthly P&amp;L'!P$2,'Financing - Injection 1'!J349&lt;'5-Year Monthly P&amp;L'!AB$2),2,IF(AND('Financing - Injection 1'!J349&gt;='5-Year Monthly P&amp;L'!AB$2,'Financing - Injection 1'!J349&lt;'5-Year Monthly P&amp;L'!AN$2),3,IF(AND('Financing - Injection 1'!J349&gt;='5-Year Monthly P&amp;L'!AN$2,'Financing - Injection 1'!J349&lt;'5-Year Monthly P&amp;L'!AZ$2),4,IF('Financing - Injection 1'!J349&gt;='5-Year Monthly P&amp;L'!AZ$2,5)))))</f>
        <v>5</v>
      </c>
      <c r="R349" s="215">
        <f t="shared" si="61"/>
        <v>12273.02165963514</v>
      </c>
      <c r="S349" s="215">
        <f t="shared" si="62"/>
        <v>15429.188953882573</v>
      </c>
    </row>
    <row r="350" spans="1:19" x14ac:dyDescent="0.2">
      <c r="A350" s="12">
        <v>339</v>
      </c>
      <c r="B350" s="228">
        <f>IF(I350&gt;($B$4*$B$6),"0",PMT(H350/$B$6,COUNT(I350:$I$1000),-E349))</f>
        <v>15429.188953882571</v>
      </c>
      <c r="C350" s="228">
        <f t="shared" si="63"/>
        <v>3033.4370776510809</v>
      </c>
      <c r="D350" s="228">
        <f t="shared" si="59"/>
        <v>12395.75187623149</v>
      </c>
      <c r="E350" s="225">
        <f t="shared" si="57"/>
        <v>290947.95588887663</v>
      </c>
      <c r="F350" s="228">
        <f t="shared" si="55"/>
        <v>4021443.0112550664</v>
      </c>
      <c r="G350" s="228">
        <f t="shared" si="56"/>
        <v>5230495.0553662162</v>
      </c>
      <c r="H350" s="230">
        <f t="shared" si="64"/>
        <v>0.12</v>
      </c>
      <c r="I350" s="226">
        <f t="shared" si="58"/>
        <v>339</v>
      </c>
      <c r="J350" s="227">
        <f t="shared" si="65"/>
        <v>54940</v>
      </c>
      <c r="K350" s="231">
        <f t="shared" si="60"/>
        <v>15429.188953882571</v>
      </c>
      <c r="Q350" s="11">
        <f>IF(J350&lt;'5-Year Monthly P&amp;L'!P$2,1,IF(AND('Financing - Injection 1'!J350&gt;='5-Year Monthly P&amp;L'!P$2,'Financing - Injection 1'!J350&lt;'5-Year Monthly P&amp;L'!AB$2),2,IF(AND('Financing - Injection 1'!J350&gt;='5-Year Monthly P&amp;L'!AB$2,'Financing - Injection 1'!J350&lt;'5-Year Monthly P&amp;L'!AN$2),3,IF(AND('Financing - Injection 1'!J350&gt;='5-Year Monthly P&amp;L'!AN$2,'Financing - Injection 1'!J350&lt;'5-Year Monthly P&amp;L'!AZ$2),4,IF('Financing - Injection 1'!J350&gt;='5-Year Monthly P&amp;L'!AZ$2,5)))))</f>
        <v>5</v>
      </c>
      <c r="R350" s="215">
        <f t="shared" si="61"/>
        <v>12395.75187623149</v>
      </c>
      <c r="S350" s="215">
        <f t="shared" si="62"/>
        <v>15429.188953882571</v>
      </c>
    </row>
    <row r="351" spans="1:19" x14ac:dyDescent="0.2">
      <c r="A351" s="12">
        <v>340</v>
      </c>
      <c r="B351" s="228">
        <f>IF(I351&gt;($B$4*$B$6),"0",PMT(H351/$B$6,COUNT(I351:$I$1000),-E350))</f>
        <v>15429.188953882571</v>
      </c>
      <c r="C351" s="228">
        <f t="shared" si="63"/>
        <v>2909.4795588887664</v>
      </c>
      <c r="D351" s="228">
        <f t="shared" si="59"/>
        <v>12519.709394993804</v>
      </c>
      <c r="E351" s="225">
        <f t="shared" si="57"/>
        <v>278428.24649388285</v>
      </c>
      <c r="F351" s="228">
        <f t="shared" si="55"/>
        <v>4024352.4908139552</v>
      </c>
      <c r="G351" s="228">
        <f t="shared" si="56"/>
        <v>5245924.2443200992</v>
      </c>
      <c r="H351" s="230">
        <f t="shared" si="64"/>
        <v>0.12</v>
      </c>
      <c r="I351" s="226">
        <f t="shared" si="58"/>
        <v>340</v>
      </c>
      <c r="J351" s="227">
        <f t="shared" si="65"/>
        <v>54970</v>
      </c>
      <c r="K351" s="231">
        <f t="shared" si="60"/>
        <v>15429.188953882571</v>
      </c>
      <c r="Q351" s="11">
        <f>IF(J351&lt;'5-Year Monthly P&amp;L'!P$2,1,IF(AND('Financing - Injection 1'!J351&gt;='5-Year Monthly P&amp;L'!P$2,'Financing - Injection 1'!J351&lt;'5-Year Monthly P&amp;L'!AB$2),2,IF(AND('Financing - Injection 1'!J351&gt;='5-Year Monthly P&amp;L'!AB$2,'Financing - Injection 1'!J351&lt;'5-Year Monthly P&amp;L'!AN$2),3,IF(AND('Financing - Injection 1'!J351&gt;='5-Year Monthly P&amp;L'!AN$2,'Financing - Injection 1'!J351&lt;'5-Year Monthly P&amp;L'!AZ$2),4,IF('Financing - Injection 1'!J351&gt;='5-Year Monthly P&amp;L'!AZ$2,5)))))</f>
        <v>5</v>
      </c>
      <c r="R351" s="215">
        <f t="shared" si="61"/>
        <v>12519.709394993804</v>
      </c>
      <c r="S351" s="215">
        <f t="shared" si="62"/>
        <v>15429.188953882571</v>
      </c>
    </row>
    <row r="352" spans="1:19" x14ac:dyDescent="0.2">
      <c r="A352" s="12">
        <v>341</v>
      </c>
      <c r="B352" s="228">
        <f>IF(I352&gt;($B$4*$B$6),"0",PMT(H352/$B$6,COUNT(I352:$I$1000),-E351))</f>
        <v>15429.188953882571</v>
      </c>
      <c r="C352" s="228">
        <f t="shared" si="63"/>
        <v>2784.2824649388281</v>
      </c>
      <c r="D352" s="228">
        <f t="shared" si="59"/>
        <v>12644.906488943743</v>
      </c>
      <c r="E352" s="225">
        <f t="shared" si="57"/>
        <v>265783.34000493912</v>
      </c>
      <c r="F352" s="228">
        <f t="shared" si="55"/>
        <v>4027136.7732788939</v>
      </c>
      <c r="G352" s="228">
        <f t="shared" si="56"/>
        <v>5261353.4332739823</v>
      </c>
      <c r="H352" s="230">
        <f t="shared" si="64"/>
        <v>0.12</v>
      </c>
      <c r="I352" s="226">
        <f t="shared" si="58"/>
        <v>341</v>
      </c>
      <c r="J352" s="227">
        <f t="shared" si="65"/>
        <v>55001</v>
      </c>
      <c r="K352" s="231">
        <f t="shared" si="60"/>
        <v>15429.188953882571</v>
      </c>
      <c r="Q352" s="11">
        <f>IF(J352&lt;'5-Year Monthly P&amp;L'!P$2,1,IF(AND('Financing - Injection 1'!J352&gt;='5-Year Monthly P&amp;L'!P$2,'Financing - Injection 1'!J352&lt;'5-Year Monthly P&amp;L'!AB$2),2,IF(AND('Financing - Injection 1'!J352&gt;='5-Year Monthly P&amp;L'!AB$2,'Financing - Injection 1'!J352&lt;'5-Year Monthly P&amp;L'!AN$2),3,IF(AND('Financing - Injection 1'!J352&gt;='5-Year Monthly P&amp;L'!AN$2,'Financing - Injection 1'!J352&lt;'5-Year Monthly P&amp;L'!AZ$2),4,IF('Financing - Injection 1'!J352&gt;='5-Year Monthly P&amp;L'!AZ$2,5)))))</f>
        <v>5</v>
      </c>
      <c r="R352" s="215">
        <f t="shared" si="61"/>
        <v>12644.906488943743</v>
      </c>
      <c r="S352" s="215">
        <f t="shared" si="62"/>
        <v>15429.188953882571</v>
      </c>
    </row>
    <row r="353" spans="1:19" x14ac:dyDescent="0.2">
      <c r="A353" s="12">
        <v>342</v>
      </c>
      <c r="B353" s="228">
        <f>IF(I353&gt;($B$4*$B$6),"0",PMT(H353/$B$6,COUNT(I353:$I$1000),-E352))</f>
        <v>15429.188953882573</v>
      </c>
      <c r="C353" s="228">
        <f t="shared" si="63"/>
        <v>2657.833400049391</v>
      </c>
      <c r="D353" s="228">
        <f t="shared" si="59"/>
        <v>12771.355553833182</v>
      </c>
      <c r="E353" s="225">
        <f t="shared" si="57"/>
        <v>253011.98445110593</v>
      </c>
      <c r="F353" s="228">
        <f t="shared" si="55"/>
        <v>4029794.6066789431</v>
      </c>
      <c r="G353" s="228">
        <f t="shared" si="56"/>
        <v>5276782.6222278653</v>
      </c>
      <c r="H353" s="230">
        <f t="shared" si="64"/>
        <v>0.12</v>
      </c>
      <c r="I353" s="226">
        <f t="shared" si="58"/>
        <v>342</v>
      </c>
      <c r="J353" s="227">
        <f t="shared" si="65"/>
        <v>55032</v>
      </c>
      <c r="K353" s="231">
        <f t="shared" si="60"/>
        <v>15429.188953882573</v>
      </c>
      <c r="Q353" s="11">
        <f>IF(J353&lt;'5-Year Monthly P&amp;L'!P$2,1,IF(AND('Financing - Injection 1'!J353&gt;='5-Year Monthly P&amp;L'!P$2,'Financing - Injection 1'!J353&lt;'5-Year Monthly P&amp;L'!AB$2),2,IF(AND('Financing - Injection 1'!J353&gt;='5-Year Monthly P&amp;L'!AB$2,'Financing - Injection 1'!J353&lt;'5-Year Monthly P&amp;L'!AN$2),3,IF(AND('Financing - Injection 1'!J353&gt;='5-Year Monthly P&amp;L'!AN$2,'Financing - Injection 1'!J353&lt;'5-Year Monthly P&amp;L'!AZ$2),4,IF('Financing - Injection 1'!J353&gt;='5-Year Monthly P&amp;L'!AZ$2,5)))))</f>
        <v>5</v>
      </c>
      <c r="R353" s="215">
        <f t="shared" si="61"/>
        <v>12771.355553833182</v>
      </c>
      <c r="S353" s="215">
        <f t="shared" si="62"/>
        <v>15429.188953882573</v>
      </c>
    </row>
    <row r="354" spans="1:19" x14ac:dyDescent="0.2">
      <c r="A354" s="12">
        <v>343</v>
      </c>
      <c r="B354" s="228">
        <f>IF(I354&gt;($B$4*$B$6),"0",PMT(H354/$B$6,COUNT(I354:$I$1000),-E353))</f>
        <v>15429.188953882574</v>
      </c>
      <c r="C354" s="228">
        <f t="shared" si="63"/>
        <v>2530.119844511059</v>
      </c>
      <c r="D354" s="228">
        <f t="shared" si="59"/>
        <v>12899.069109371516</v>
      </c>
      <c r="E354" s="225">
        <f t="shared" si="57"/>
        <v>240112.91534173442</v>
      </c>
      <c r="F354" s="228">
        <f t="shared" si="55"/>
        <v>4032324.7265234543</v>
      </c>
      <c r="G354" s="228">
        <f t="shared" si="56"/>
        <v>5292211.8111817483</v>
      </c>
      <c r="H354" s="230">
        <f t="shared" si="64"/>
        <v>0.12</v>
      </c>
      <c r="I354" s="226">
        <f t="shared" si="58"/>
        <v>343</v>
      </c>
      <c r="J354" s="227">
        <f t="shared" si="65"/>
        <v>55062</v>
      </c>
      <c r="K354" s="231">
        <f t="shared" si="60"/>
        <v>15429.188953882574</v>
      </c>
      <c r="Q354" s="11">
        <f>IF(J354&lt;'5-Year Monthly P&amp;L'!P$2,1,IF(AND('Financing - Injection 1'!J354&gt;='5-Year Monthly P&amp;L'!P$2,'Financing - Injection 1'!J354&lt;'5-Year Monthly P&amp;L'!AB$2),2,IF(AND('Financing - Injection 1'!J354&gt;='5-Year Monthly P&amp;L'!AB$2,'Financing - Injection 1'!J354&lt;'5-Year Monthly P&amp;L'!AN$2),3,IF(AND('Financing - Injection 1'!J354&gt;='5-Year Monthly P&amp;L'!AN$2,'Financing - Injection 1'!J354&lt;'5-Year Monthly P&amp;L'!AZ$2),4,IF('Financing - Injection 1'!J354&gt;='5-Year Monthly P&amp;L'!AZ$2,5)))))</f>
        <v>5</v>
      </c>
      <c r="R354" s="215">
        <f t="shared" si="61"/>
        <v>12899.069109371516</v>
      </c>
      <c r="S354" s="215">
        <f t="shared" si="62"/>
        <v>15429.188953882574</v>
      </c>
    </row>
    <row r="355" spans="1:19" x14ac:dyDescent="0.2">
      <c r="A355" s="12">
        <v>344</v>
      </c>
      <c r="B355" s="228">
        <f>IF(I355&gt;($B$4*$B$6),"0",PMT(H355/$B$6,COUNT(I355:$I$1000),-E354))</f>
        <v>15429.188953882573</v>
      </c>
      <c r="C355" s="228">
        <f t="shared" si="63"/>
        <v>2401.1291534173442</v>
      </c>
      <c r="D355" s="228">
        <f t="shared" si="59"/>
        <v>13028.059800465227</v>
      </c>
      <c r="E355" s="225">
        <f t="shared" si="57"/>
        <v>227084.85554126918</v>
      </c>
      <c r="F355" s="228">
        <f t="shared" si="55"/>
        <v>4034725.8556768717</v>
      </c>
      <c r="G355" s="228">
        <f t="shared" si="56"/>
        <v>5307641.0001356313</v>
      </c>
      <c r="H355" s="230">
        <f t="shared" si="64"/>
        <v>0.12</v>
      </c>
      <c r="I355" s="226">
        <f t="shared" si="58"/>
        <v>344</v>
      </c>
      <c r="J355" s="227">
        <f t="shared" si="65"/>
        <v>55093</v>
      </c>
      <c r="K355" s="231">
        <f t="shared" si="60"/>
        <v>15429.188953882573</v>
      </c>
      <c r="Q355" s="11">
        <f>IF(J355&lt;'5-Year Monthly P&amp;L'!P$2,1,IF(AND('Financing - Injection 1'!J355&gt;='5-Year Monthly P&amp;L'!P$2,'Financing - Injection 1'!J355&lt;'5-Year Monthly P&amp;L'!AB$2),2,IF(AND('Financing - Injection 1'!J355&gt;='5-Year Monthly P&amp;L'!AB$2,'Financing - Injection 1'!J355&lt;'5-Year Monthly P&amp;L'!AN$2),3,IF(AND('Financing - Injection 1'!J355&gt;='5-Year Monthly P&amp;L'!AN$2,'Financing - Injection 1'!J355&lt;'5-Year Monthly P&amp;L'!AZ$2),4,IF('Financing - Injection 1'!J355&gt;='5-Year Monthly P&amp;L'!AZ$2,5)))))</f>
        <v>5</v>
      </c>
      <c r="R355" s="215">
        <f t="shared" si="61"/>
        <v>13028.059800465227</v>
      </c>
      <c r="S355" s="215">
        <f t="shared" si="62"/>
        <v>15429.188953882573</v>
      </c>
    </row>
    <row r="356" spans="1:19" x14ac:dyDescent="0.2">
      <c r="A356" s="12">
        <v>345</v>
      </c>
      <c r="B356" s="228">
        <f>IF(I356&gt;($B$4*$B$6),"0",PMT(H356/$B$6,COUNT(I356:$I$1000),-E355))</f>
        <v>15429.188953882573</v>
      </c>
      <c r="C356" s="228">
        <f t="shared" si="63"/>
        <v>2270.8485554126914</v>
      </c>
      <c r="D356" s="228">
        <f t="shared" si="59"/>
        <v>13158.340398469882</v>
      </c>
      <c r="E356" s="225">
        <f t="shared" si="57"/>
        <v>213926.5151427993</v>
      </c>
      <c r="F356" s="228">
        <f t="shared" si="55"/>
        <v>4036996.7042322843</v>
      </c>
      <c r="G356" s="228">
        <f t="shared" si="56"/>
        <v>5323070.1890895143</v>
      </c>
      <c r="H356" s="230">
        <f t="shared" si="64"/>
        <v>0.12</v>
      </c>
      <c r="I356" s="226">
        <f t="shared" si="58"/>
        <v>345</v>
      </c>
      <c r="J356" s="227">
        <f t="shared" si="65"/>
        <v>55123</v>
      </c>
      <c r="K356" s="231">
        <f t="shared" si="60"/>
        <v>15429.188953882573</v>
      </c>
      <c r="Q356" s="11">
        <f>IF(J356&lt;'5-Year Monthly P&amp;L'!P$2,1,IF(AND('Financing - Injection 1'!J356&gt;='5-Year Monthly P&amp;L'!P$2,'Financing - Injection 1'!J356&lt;'5-Year Monthly P&amp;L'!AB$2),2,IF(AND('Financing - Injection 1'!J356&gt;='5-Year Monthly P&amp;L'!AB$2,'Financing - Injection 1'!J356&lt;'5-Year Monthly P&amp;L'!AN$2),3,IF(AND('Financing - Injection 1'!J356&gt;='5-Year Monthly P&amp;L'!AN$2,'Financing - Injection 1'!J356&lt;'5-Year Monthly P&amp;L'!AZ$2),4,IF('Financing - Injection 1'!J356&gt;='5-Year Monthly P&amp;L'!AZ$2,5)))))</f>
        <v>5</v>
      </c>
      <c r="R356" s="215">
        <f t="shared" si="61"/>
        <v>13158.340398469882</v>
      </c>
      <c r="S356" s="215">
        <f t="shared" si="62"/>
        <v>15429.188953882573</v>
      </c>
    </row>
    <row r="357" spans="1:19" x14ac:dyDescent="0.2">
      <c r="A357" s="12">
        <v>346</v>
      </c>
      <c r="B357" s="228">
        <f>IF(I357&gt;($B$4*$B$6),"0",PMT(H357/$B$6,COUNT(I357:$I$1000),-E356))</f>
        <v>15429.188953882574</v>
      </c>
      <c r="C357" s="228">
        <f t="shared" si="63"/>
        <v>2139.2651514279928</v>
      </c>
      <c r="D357" s="228">
        <f t="shared" si="59"/>
        <v>13289.923802454581</v>
      </c>
      <c r="E357" s="225">
        <f t="shared" si="57"/>
        <v>200636.59134034472</v>
      </c>
      <c r="F357" s="228">
        <f t="shared" si="55"/>
        <v>4039135.9693837124</v>
      </c>
      <c r="G357" s="228">
        <f t="shared" si="56"/>
        <v>5338499.3780433973</v>
      </c>
      <c r="H357" s="230">
        <f t="shared" si="64"/>
        <v>0.12</v>
      </c>
      <c r="I357" s="226">
        <f t="shared" si="58"/>
        <v>346</v>
      </c>
      <c r="J357" s="227">
        <f t="shared" si="65"/>
        <v>55154</v>
      </c>
      <c r="K357" s="231">
        <f t="shared" si="60"/>
        <v>15429.188953882574</v>
      </c>
      <c r="Q357" s="11">
        <f>IF(J357&lt;'5-Year Monthly P&amp;L'!P$2,1,IF(AND('Financing - Injection 1'!J357&gt;='5-Year Monthly P&amp;L'!P$2,'Financing - Injection 1'!J357&lt;'5-Year Monthly P&amp;L'!AB$2),2,IF(AND('Financing - Injection 1'!J357&gt;='5-Year Monthly P&amp;L'!AB$2,'Financing - Injection 1'!J357&lt;'5-Year Monthly P&amp;L'!AN$2),3,IF(AND('Financing - Injection 1'!J357&gt;='5-Year Monthly P&amp;L'!AN$2,'Financing - Injection 1'!J357&lt;'5-Year Monthly P&amp;L'!AZ$2),4,IF('Financing - Injection 1'!J357&gt;='5-Year Monthly P&amp;L'!AZ$2,5)))))</f>
        <v>5</v>
      </c>
      <c r="R357" s="215">
        <f t="shared" si="61"/>
        <v>13289.923802454581</v>
      </c>
      <c r="S357" s="215">
        <f t="shared" si="62"/>
        <v>15429.188953882574</v>
      </c>
    </row>
    <row r="358" spans="1:19" x14ac:dyDescent="0.2">
      <c r="A358" s="12">
        <v>347</v>
      </c>
      <c r="B358" s="228">
        <f>IF(I358&gt;($B$4*$B$6),"0",PMT(H358/$B$6,COUNT(I358:$I$1000),-E357))</f>
        <v>15429.188953882573</v>
      </c>
      <c r="C358" s="228">
        <f t="shared" si="63"/>
        <v>2006.3659134034472</v>
      </c>
      <c r="D358" s="228">
        <f t="shared" si="59"/>
        <v>13422.823040479125</v>
      </c>
      <c r="E358" s="225">
        <f t="shared" si="57"/>
        <v>187213.76829986559</v>
      </c>
      <c r="F358" s="228">
        <f t="shared" si="55"/>
        <v>4041142.3352971156</v>
      </c>
      <c r="G358" s="228">
        <f t="shared" si="56"/>
        <v>5353928.5669972803</v>
      </c>
      <c r="H358" s="230">
        <f t="shared" si="64"/>
        <v>0.12</v>
      </c>
      <c r="I358" s="226">
        <f t="shared" si="58"/>
        <v>347</v>
      </c>
      <c r="J358" s="227">
        <f t="shared" si="65"/>
        <v>55185</v>
      </c>
      <c r="K358" s="231">
        <f t="shared" si="60"/>
        <v>15429.188953882573</v>
      </c>
      <c r="Q358" s="11">
        <f>IF(J358&lt;'5-Year Monthly P&amp;L'!P$2,1,IF(AND('Financing - Injection 1'!J358&gt;='5-Year Monthly P&amp;L'!P$2,'Financing - Injection 1'!J358&lt;'5-Year Monthly P&amp;L'!AB$2),2,IF(AND('Financing - Injection 1'!J358&gt;='5-Year Monthly P&amp;L'!AB$2,'Financing - Injection 1'!J358&lt;'5-Year Monthly P&amp;L'!AN$2),3,IF(AND('Financing - Injection 1'!J358&gt;='5-Year Monthly P&amp;L'!AN$2,'Financing - Injection 1'!J358&lt;'5-Year Monthly P&amp;L'!AZ$2),4,IF('Financing - Injection 1'!J358&gt;='5-Year Monthly P&amp;L'!AZ$2,5)))))</f>
        <v>5</v>
      </c>
      <c r="R358" s="215">
        <f t="shared" si="61"/>
        <v>13422.823040479125</v>
      </c>
      <c r="S358" s="215">
        <f t="shared" si="62"/>
        <v>15429.188953882573</v>
      </c>
    </row>
    <row r="359" spans="1:19" x14ac:dyDescent="0.2">
      <c r="A359" s="12">
        <v>348</v>
      </c>
      <c r="B359" s="228">
        <f>IF(I359&gt;($B$4*$B$6),"0",PMT(H359/$B$6,COUNT(I359:$I$1000),-E358))</f>
        <v>15429.188953882573</v>
      </c>
      <c r="C359" s="228">
        <f t="shared" si="63"/>
        <v>1872.1376829986559</v>
      </c>
      <c r="D359" s="228">
        <f t="shared" si="59"/>
        <v>13557.051270883916</v>
      </c>
      <c r="E359" s="225">
        <f t="shared" si="57"/>
        <v>173656.71702898169</v>
      </c>
      <c r="F359" s="228">
        <f t="shared" si="55"/>
        <v>4043014.4729801142</v>
      </c>
      <c r="G359" s="228">
        <f t="shared" si="56"/>
        <v>5369357.7559511634</v>
      </c>
      <c r="H359" s="230">
        <f t="shared" si="64"/>
        <v>0.12</v>
      </c>
      <c r="I359" s="226">
        <f t="shared" si="58"/>
        <v>348</v>
      </c>
      <c r="J359" s="227">
        <f t="shared" si="65"/>
        <v>55213</v>
      </c>
      <c r="K359" s="231">
        <f t="shared" si="60"/>
        <v>15429.188953882573</v>
      </c>
      <c r="Q359" s="11">
        <f>IF(J359&lt;'5-Year Monthly P&amp;L'!P$2,1,IF(AND('Financing - Injection 1'!J359&gt;='5-Year Monthly P&amp;L'!P$2,'Financing - Injection 1'!J359&lt;'5-Year Monthly P&amp;L'!AB$2),2,IF(AND('Financing - Injection 1'!J359&gt;='5-Year Monthly P&amp;L'!AB$2,'Financing - Injection 1'!J359&lt;'5-Year Monthly P&amp;L'!AN$2),3,IF(AND('Financing - Injection 1'!J359&gt;='5-Year Monthly P&amp;L'!AN$2,'Financing - Injection 1'!J359&lt;'5-Year Monthly P&amp;L'!AZ$2),4,IF('Financing - Injection 1'!J359&gt;='5-Year Monthly P&amp;L'!AZ$2,5)))))</f>
        <v>5</v>
      </c>
      <c r="R359" s="215">
        <f t="shared" si="61"/>
        <v>13557.051270883916</v>
      </c>
      <c r="S359" s="215">
        <f t="shared" si="62"/>
        <v>15429.188953882573</v>
      </c>
    </row>
    <row r="360" spans="1:19" x14ac:dyDescent="0.2">
      <c r="A360" s="12">
        <v>349</v>
      </c>
      <c r="B360" s="228">
        <f>IF(I360&gt;($B$4*$B$6),"0",PMT(H360/$B$6,COUNT(I360:$I$1000),-E359))</f>
        <v>15429.188953882574</v>
      </c>
      <c r="C360" s="228">
        <f t="shared" si="63"/>
        <v>1736.5671702898169</v>
      </c>
      <c r="D360" s="228">
        <f t="shared" si="59"/>
        <v>13692.621783592758</v>
      </c>
      <c r="E360" s="225">
        <f t="shared" si="57"/>
        <v>159964.09524538892</v>
      </c>
      <c r="F360" s="228">
        <f t="shared" si="55"/>
        <v>4044751.040150404</v>
      </c>
      <c r="G360" s="228">
        <f t="shared" si="56"/>
        <v>5384786.9449050464</v>
      </c>
      <c r="H360" s="230">
        <f t="shared" si="64"/>
        <v>0.12</v>
      </c>
      <c r="I360" s="226">
        <f t="shared" si="58"/>
        <v>349</v>
      </c>
      <c r="J360" s="227">
        <f t="shared" si="65"/>
        <v>55244</v>
      </c>
      <c r="K360" s="231">
        <f t="shared" si="60"/>
        <v>15429.188953882574</v>
      </c>
      <c r="Q360" s="11">
        <f>IF(J360&lt;'5-Year Monthly P&amp;L'!P$2,1,IF(AND('Financing - Injection 1'!J360&gt;='5-Year Monthly P&amp;L'!P$2,'Financing - Injection 1'!J360&lt;'5-Year Monthly P&amp;L'!AB$2),2,IF(AND('Financing - Injection 1'!J360&gt;='5-Year Monthly P&amp;L'!AB$2,'Financing - Injection 1'!J360&lt;'5-Year Monthly P&amp;L'!AN$2),3,IF(AND('Financing - Injection 1'!J360&gt;='5-Year Monthly P&amp;L'!AN$2,'Financing - Injection 1'!J360&lt;'5-Year Monthly P&amp;L'!AZ$2),4,IF('Financing - Injection 1'!J360&gt;='5-Year Monthly P&amp;L'!AZ$2,5)))))</f>
        <v>5</v>
      </c>
      <c r="R360" s="215">
        <f t="shared" si="61"/>
        <v>13692.621783592758</v>
      </c>
      <c r="S360" s="215">
        <f t="shared" si="62"/>
        <v>15429.188953882574</v>
      </c>
    </row>
    <row r="361" spans="1:19" x14ac:dyDescent="0.2">
      <c r="A361" s="12">
        <v>350</v>
      </c>
      <c r="B361" s="228">
        <f>IF(I361&gt;($B$4*$B$6),"0",PMT(H361/$B$6,COUNT(I361:$I$1000),-E360))</f>
        <v>15429.188953882573</v>
      </c>
      <c r="C361" s="228">
        <f t="shared" si="63"/>
        <v>1599.6409524538892</v>
      </c>
      <c r="D361" s="228">
        <f t="shared" si="59"/>
        <v>13829.548001428684</v>
      </c>
      <c r="E361" s="225">
        <f t="shared" si="57"/>
        <v>146134.54724396023</v>
      </c>
      <c r="F361" s="228">
        <f t="shared" si="55"/>
        <v>4046350.6811028579</v>
      </c>
      <c r="G361" s="228">
        <f t="shared" si="56"/>
        <v>5400216.1338589294</v>
      </c>
      <c r="H361" s="230">
        <f t="shared" si="64"/>
        <v>0.12</v>
      </c>
      <c r="I361" s="226">
        <f t="shared" si="58"/>
        <v>350</v>
      </c>
      <c r="J361" s="227">
        <f t="shared" si="65"/>
        <v>55274</v>
      </c>
      <c r="K361" s="231">
        <f t="shared" si="60"/>
        <v>15429.188953882573</v>
      </c>
      <c r="Q361" s="11">
        <f>IF(J361&lt;'5-Year Monthly P&amp;L'!P$2,1,IF(AND('Financing - Injection 1'!J361&gt;='5-Year Monthly P&amp;L'!P$2,'Financing - Injection 1'!J361&lt;'5-Year Monthly P&amp;L'!AB$2),2,IF(AND('Financing - Injection 1'!J361&gt;='5-Year Monthly P&amp;L'!AB$2,'Financing - Injection 1'!J361&lt;'5-Year Monthly P&amp;L'!AN$2),3,IF(AND('Financing - Injection 1'!J361&gt;='5-Year Monthly P&amp;L'!AN$2,'Financing - Injection 1'!J361&lt;'5-Year Monthly P&amp;L'!AZ$2),4,IF('Financing - Injection 1'!J361&gt;='5-Year Monthly P&amp;L'!AZ$2,5)))))</f>
        <v>5</v>
      </c>
      <c r="R361" s="215">
        <f t="shared" si="61"/>
        <v>13829.548001428684</v>
      </c>
      <c r="S361" s="215">
        <f t="shared" si="62"/>
        <v>15429.188953882573</v>
      </c>
    </row>
    <row r="362" spans="1:19" x14ac:dyDescent="0.2">
      <c r="A362" s="12">
        <v>351</v>
      </c>
      <c r="B362" s="228">
        <f>IF(I362&gt;($B$4*$B$6),"0",PMT(H362/$B$6,COUNT(I362:$I$1000),-E361))</f>
        <v>15429.188953882574</v>
      </c>
      <c r="C362" s="228">
        <f t="shared" si="63"/>
        <v>1461.3454724396022</v>
      </c>
      <c r="D362" s="228">
        <f t="shared" si="59"/>
        <v>13967.843481442973</v>
      </c>
      <c r="E362" s="225">
        <f t="shared" si="57"/>
        <v>132166.70376251725</v>
      </c>
      <c r="F362" s="228">
        <f t="shared" si="55"/>
        <v>4047812.0265752976</v>
      </c>
      <c r="G362" s="228">
        <f t="shared" si="56"/>
        <v>5415645.3228128124</v>
      </c>
      <c r="H362" s="230">
        <f t="shared" si="64"/>
        <v>0.12</v>
      </c>
      <c r="I362" s="226">
        <f t="shared" si="58"/>
        <v>351</v>
      </c>
      <c r="J362" s="227">
        <f t="shared" si="65"/>
        <v>55305</v>
      </c>
      <c r="K362" s="231">
        <f t="shared" si="60"/>
        <v>15429.188953882574</v>
      </c>
      <c r="Q362" s="11">
        <f>IF(J362&lt;'5-Year Monthly P&amp;L'!P$2,1,IF(AND('Financing - Injection 1'!J362&gt;='5-Year Monthly P&amp;L'!P$2,'Financing - Injection 1'!J362&lt;'5-Year Monthly P&amp;L'!AB$2),2,IF(AND('Financing - Injection 1'!J362&gt;='5-Year Monthly P&amp;L'!AB$2,'Financing - Injection 1'!J362&lt;'5-Year Monthly P&amp;L'!AN$2),3,IF(AND('Financing - Injection 1'!J362&gt;='5-Year Monthly P&amp;L'!AN$2,'Financing - Injection 1'!J362&lt;'5-Year Monthly P&amp;L'!AZ$2),4,IF('Financing - Injection 1'!J362&gt;='5-Year Monthly P&amp;L'!AZ$2,5)))))</f>
        <v>5</v>
      </c>
      <c r="R362" s="215">
        <f t="shared" si="61"/>
        <v>13967.843481442973</v>
      </c>
      <c r="S362" s="215">
        <f t="shared" si="62"/>
        <v>15429.188953882574</v>
      </c>
    </row>
    <row r="363" spans="1:19" x14ac:dyDescent="0.2">
      <c r="A363" s="12">
        <v>352</v>
      </c>
      <c r="B363" s="228">
        <f>IF(I363&gt;($B$4*$B$6),"0",PMT(H363/$B$6,COUNT(I363:$I$1000),-E362))</f>
        <v>15429.188953882573</v>
      </c>
      <c r="C363" s="228">
        <f t="shared" si="63"/>
        <v>1321.6670376251725</v>
      </c>
      <c r="D363" s="228">
        <f t="shared" si="59"/>
        <v>14107.521916257399</v>
      </c>
      <c r="E363" s="225">
        <f t="shared" si="57"/>
        <v>118059.18184625986</v>
      </c>
      <c r="F363" s="228">
        <f t="shared" si="55"/>
        <v>4049133.6936129229</v>
      </c>
      <c r="G363" s="228">
        <f t="shared" si="56"/>
        <v>5431074.5117666954</v>
      </c>
      <c r="H363" s="230">
        <f t="shared" si="64"/>
        <v>0.12</v>
      </c>
      <c r="I363" s="226">
        <f t="shared" si="58"/>
        <v>352</v>
      </c>
      <c r="J363" s="227">
        <f t="shared" si="65"/>
        <v>55335</v>
      </c>
      <c r="K363" s="231">
        <f t="shared" si="60"/>
        <v>15429.188953882573</v>
      </c>
      <c r="Q363" s="11">
        <f>IF(J363&lt;'5-Year Monthly P&amp;L'!P$2,1,IF(AND('Financing - Injection 1'!J363&gt;='5-Year Monthly P&amp;L'!P$2,'Financing - Injection 1'!J363&lt;'5-Year Monthly P&amp;L'!AB$2),2,IF(AND('Financing - Injection 1'!J363&gt;='5-Year Monthly P&amp;L'!AB$2,'Financing - Injection 1'!J363&lt;'5-Year Monthly P&amp;L'!AN$2),3,IF(AND('Financing - Injection 1'!J363&gt;='5-Year Monthly P&amp;L'!AN$2,'Financing - Injection 1'!J363&lt;'5-Year Monthly P&amp;L'!AZ$2),4,IF('Financing - Injection 1'!J363&gt;='5-Year Monthly P&amp;L'!AZ$2,5)))))</f>
        <v>5</v>
      </c>
      <c r="R363" s="215">
        <f t="shared" si="61"/>
        <v>14107.521916257399</v>
      </c>
      <c r="S363" s="215">
        <f t="shared" si="62"/>
        <v>15429.188953882573</v>
      </c>
    </row>
    <row r="364" spans="1:19" x14ac:dyDescent="0.2">
      <c r="A364" s="12">
        <v>353</v>
      </c>
      <c r="B364" s="228">
        <f>IF(I364&gt;($B$4*$B$6),"0",PMT(H364/$B$6,COUNT(I364:$I$1000),-E363))</f>
        <v>15429.188953882574</v>
      </c>
      <c r="C364" s="228">
        <f t="shared" si="63"/>
        <v>1180.5918184625987</v>
      </c>
      <c r="D364" s="228">
        <f t="shared" si="59"/>
        <v>14248.597135419976</v>
      </c>
      <c r="E364" s="225">
        <f t="shared" si="57"/>
        <v>103810.58471083989</v>
      </c>
      <c r="F364" s="228">
        <f t="shared" si="55"/>
        <v>4050314.2854313855</v>
      </c>
      <c r="G364" s="228">
        <f t="shared" si="56"/>
        <v>5446503.7007205784</v>
      </c>
      <c r="H364" s="230">
        <f t="shared" si="64"/>
        <v>0.12</v>
      </c>
      <c r="I364" s="226">
        <f t="shared" si="58"/>
        <v>353</v>
      </c>
      <c r="J364" s="227">
        <f t="shared" si="65"/>
        <v>55366</v>
      </c>
      <c r="K364" s="231">
        <f t="shared" si="60"/>
        <v>15429.188953882574</v>
      </c>
      <c r="Q364" s="11">
        <f>IF(J364&lt;'5-Year Monthly P&amp;L'!P$2,1,IF(AND('Financing - Injection 1'!J364&gt;='5-Year Monthly P&amp;L'!P$2,'Financing - Injection 1'!J364&lt;'5-Year Monthly P&amp;L'!AB$2),2,IF(AND('Financing - Injection 1'!J364&gt;='5-Year Monthly P&amp;L'!AB$2,'Financing - Injection 1'!J364&lt;'5-Year Monthly P&amp;L'!AN$2),3,IF(AND('Financing - Injection 1'!J364&gt;='5-Year Monthly P&amp;L'!AN$2,'Financing - Injection 1'!J364&lt;'5-Year Monthly P&amp;L'!AZ$2),4,IF('Financing - Injection 1'!J364&gt;='5-Year Monthly P&amp;L'!AZ$2,5)))))</f>
        <v>5</v>
      </c>
      <c r="R364" s="215">
        <f t="shared" si="61"/>
        <v>14248.597135419976</v>
      </c>
      <c r="S364" s="215">
        <f t="shared" si="62"/>
        <v>15429.188953882574</v>
      </c>
    </row>
    <row r="365" spans="1:19" x14ac:dyDescent="0.2">
      <c r="A365" s="12">
        <v>354</v>
      </c>
      <c r="B365" s="228">
        <f>IF(I365&gt;($B$4*$B$6),"0",PMT(H365/$B$6,COUNT(I365:$I$1000),-E364))</f>
        <v>15429.188953882578</v>
      </c>
      <c r="C365" s="228">
        <f t="shared" si="63"/>
        <v>1038.1058471083988</v>
      </c>
      <c r="D365" s="228">
        <f t="shared" si="59"/>
        <v>14391.083106774178</v>
      </c>
      <c r="E365" s="225">
        <f t="shared" si="57"/>
        <v>89419.501604065706</v>
      </c>
      <c r="F365" s="228">
        <f t="shared" si="55"/>
        <v>4051352.3912784937</v>
      </c>
      <c r="G365" s="228">
        <f t="shared" si="56"/>
        <v>5461932.8896744614</v>
      </c>
      <c r="H365" s="230">
        <f t="shared" si="64"/>
        <v>0.12</v>
      </c>
      <c r="I365" s="226">
        <f t="shared" si="58"/>
        <v>354</v>
      </c>
      <c r="J365" s="227">
        <f t="shared" si="65"/>
        <v>55397</v>
      </c>
      <c r="K365" s="231">
        <f t="shared" si="60"/>
        <v>15429.188953882578</v>
      </c>
      <c r="Q365" s="11">
        <f>IF(J365&lt;'5-Year Monthly P&amp;L'!P$2,1,IF(AND('Financing - Injection 1'!J365&gt;='5-Year Monthly P&amp;L'!P$2,'Financing - Injection 1'!J365&lt;'5-Year Monthly P&amp;L'!AB$2),2,IF(AND('Financing - Injection 1'!J365&gt;='5-Year Monthly P&amp;L'!AB$2,'Financing - Injection 1'!J365&lt;'5-Year Monthly P&amp;L'!AN$2),3,IF(AND('Financing - Injection 1'!J365&gt;='5-Year Monthly P&amp;L'!AN$2,'Financing - Injection 1'!J365&lt;'5-Year Monthly P&amp;L'!AZ$2),4,IF('Financing - Injection 1'!J365&gt;='5-Year Monthly P&amp;L'!AZ$2,5)))))</f>
        <v>5</v>
      </c>
      <c r="R365" s="215">
        <f t="shared" si="61"/>
        <v>14391.083106774178</v>
      </c>
      <c r="S365" s="215">
        <f t="shared" si="62"/>
        <v>15429.188953882578</v>
      </c>
    </row>
    <row r="366" spans="1:19" x14ac:dyDescent="0.2">
      <c r="A366" s="12">
        <v>355</v>
      </c>
      <c r="B366" s="228">
        <f>IF(I366&gt;($B$4*$B$6),"0",PMT(H366/$B$6,COUNT(I366:$I$1000),-E365))</f>
        <v>15429.188953882578</v>
      </c>
      <c r="C366" s="228">
        <f t="shared" si="63"/>
        <v>894.19501604065692</v>
      </c>
      <c r="D366" s="228">
        <f t="shared" si="59"/>
        <v>14534.99393784192</v>
      </c>
      <c r="E366" s="225">
        <f t="shared" si="57"/>
        <v>74884.507666223784</v>
      </c>
      <c r="F366" s="228">
        <f t="shared" si="55"/>
        <v>4052246.5862945342</v>
      </c>
      <c r="G366" s="228">
        <f t="shared" si="56"/>
        <v>5477362.0786283445</v>
      </c>
      <c r="H366" s="230">
        <f t="shared" si="64"/>
        <v>0.12</v>
      </c>
      <c r="I366" s="226">
        <f t="shared" si="58"/>
        <v>355</v>
      </c>
      <c r="J366" s="227">
        <f t="shared" si="65"/>
        <v>55427</v>
      </c>
      <c r="K366" s="231">
        <f t="shared" si="60"/>
        <v>15429.188953882578</v>
      </c>
      <c r="Q366" s="11">
        <f>IF(J366&lt;'5-Year Monthly P&amp;L'!P$2,1,IF(AND('Financing - Injection 1'!J366&gt;='5-Year Monthly P&amp;L'!P$2,'Financing - Injection 1'!J366&lt;'5-Year Monthly P&amp;L'!AB$2),2,IF(AND('Financing - Injection 1'!J366&gt;='5-Year Monthly P&amp;L'!AB$2,'Financing - Injection 1'!J366&lt;'5-Year Monthly P&amp;L'!AN$2),3,IF(AND('Financing - Injection 1'!J366&gt;='5-Year Monthly P&amp;L'!AN$2,'Financing - Injection 1'!J366&lt;'5-Year Monthly P&amp;L'!AZ$2),4,IF('Financing - Injection 1'!J366&gt;='5-Year Monthly P&amp;L'!AZ$2,5)))))</f>
        <v>5</v>
      </c>
      <c r="R366" s="215">
        <f t="shared" si="61"/>
        <v>14534.99393784192</v>
      </c>
      <c r="S366" s="215">
        <f t="shared" si="62"/>
        <v>15429.188953882578</v>
      </c>
    </row>
    <row r="367" spans="1:19" x14ac:dyDescent="0.2">
      <c r="A367" s="12">
        <v>356</v>
      </c>
      <c r="B367" s="228">
        <f>IF(I367&gt;($B$4*$B$6),"0",PMT(H367/$B$6,COUNT(I367:$I$1000),-E366))</f>
        <v>15429.188953882578</v>
      </c>
      <c r="C367" s="228">
        <f t="shared" si="63"/>
        <v>748.84507666223783</v>
      </c>
      <c r="D367" s="228">
        <f t="shared" si="59"/>
        <v>14680.343877220341</v>
      </c>
      <c r="E367" s="225">
        <f t="shared" si="57"/>
        <v>60204.163789003447</v>
      </c>
      <c r="F367" s="228">
        <f t="shared" si="55"/>
        <v>4052995.4313711962</v>
      </c>
      <c r="G367" s="228">
        <f t="shared" si="56"/>
        <v>5492791.2675822275</v>
      </c>
      <c r="H367" s="230">
        <f t="shared" si="64"/>
        <v>0.12</v>
      </c>
      <c r="I367" s="226">
        <f t="shared" si="58"/>
        <v>356</v>
      </c>
      <c r="J367" s="227">
        <f t="shared" si="65"/>
        <v>55458</v>
      </c>
      <c r="K367" s="231">
        <f t="shared" si="60"/>
        <v>15429.188953882578</v>
      </c>
      <c r="Q367" s="11">
        <f>IF(J367&lt;'5-Year Monthly P&amp;L'!P$2,1,IF(AND('Financing - Injection 1'!J367&gt;='5-Year Monthly P&amp;L'!P$2,'Financing - Injection 1'!J367&lt;'5-Year Monthly P&amp;L'!AB$2),2,IF(AND('Financing - Injection 1'!J367&gt;='5-Year Monthly P&amp;L'!AB$2,'Financing - Injection 1'!J367&lt;'5-Year Monthly P&amp;L'!AN$2),3,IF(AND('Financing - Injection 1'!J367&gt;='5-Year Monthly P&amp;L'!AN$2,'Financing - Injection 1'!J367&lt;'5-Year Monthly P&amp;L'!AZ$2),4,IF('Financing - Injection 1'!J367&gt;='5-Year Monthly P&amp;L'!AZ$2,5)))))</f>
        <v>5</v>
      </c>
      <c r="R367" s="215">
        <f t="shared" si="61"/>
        <v>14680.343877220341</v>
      </c>
      <c r="S367" s="215">
        <f t="shared" si="62"/>
        <v>15429.188953882578</v>
      </c>
    </row>
    <row r="368" spans="1:19" x14ac:dyDescent="0.2">
      <c r="A368" s="12">
        <v>357</v>
      </c>
      <c r="B368" s="228">
        <f>IF(I368&gt;($B$4*$B$6),"0",PMT(H368/$B$6,COUNT(I368:$I$1000),-E367))</f>
        <v>15429.18895388258</v>
      </c>
      <c r="C368" s="228">
        <f t="shared" si="63"/>
        <v>602.04163789003439</v>
      </c>
      <c r="D368" s="228">
        <f t="shared" si="59"/>
        <v>14827.147315992546</v>
      </c>
      <c r="E368" s="225">
        <f t="shared" si="57"/>
        <v>45377.016473010903</v>
      </c>
      <c r="F368" s="228">
        <f t="shared" si="55"/>
        <v>4053597.4730090862</v>
      </c>
      <c r="G368" s="228">
        <f t="shared" si="56"/>
        <v>5508220.4565361105</v>
      </c>
      <c r="H368" s="230">
        <f t="shared" si="64"/>
        <v>0.12</v>
      </c>
      <c r="I368" s="226">
        <f t="shared" si="58"/>
        <v>357</v>
      </c>
      <c r="J368" s="227">
        <f t="shared" si="65"/>
        <v>55488</v>
      </c>
      <c r="K368" s="231">
        <f t="shared" si="60"/>
        <v>15429.18895388258</v>
      </c>
      <c r="Q368" s="11">
        <f>IF(J368&lt;'5-Year Monthly P&amp;L'!P$2,1,IF(AND('Financing - Injection 1'!J368&gt;='5-Year Monthly P&amp;L'!P$2,'Financing - Injection 1'!J368&lt;'5-Year Monthly P&amp;L'!AB$2),2,IF(AND('Financing - Injection 1'!J368&gt;='5-Year Monthly P&amp;L'!AB$2,'Financing - Injection 1'!J368&lt;'5-Year Monthly P&amp;L'!AN$2),3,IF(AND('Financing - Injection 1'!J368&gt;='5-Year Monthly P&amp;L'!AN$2,'Financing - Injection 1'!J368&lt;'5-Year Monthly P&amp;L'!AZ$2),4,IF('Financing - Injection 1'!J368&gt;='5-Year Monthly P&amp;L'!AZ$2,5)))))</f>
        <v>5</v>
      </c>
      <c r="R368" s="215">
        <f t="shared" si="61"/>
        <v>14827.147315992546</v>
      </c>
      <c r="S368" s="215">
        <f t="shared" si="62"/>
        <v>15429.18895388258</v>
      </c>
    </row>
    <row r="369" spans="1:19" x14ac:dyDescent="0.2">
      <c r="A369" s="12">
        <v>358</v>
      </c>
      <c r="B369" s="228">
        <f>IF(I369&gt;($B$4*$B$6),"0",PMT(H369/$B$6,COUNT(I369:$I$1000),-E368))</f>
        <v>15429.188953882578</v>
      </c>
      <c r="C369" s="228">
        <f t="shared" si="63"/>
        <v>453.770164730109</v>
      </c>
      <c r="D369" s="228">
        <f t="shared" si="59"/>
        <v>14975.418789152469</v>
      </c>
      <c r="E369" s="225">
        <f t="shared" si="57"/>
        <v>30401.597683858432</v>
      </c>
      <c r="F369" s="228">
        <f t="shared" si="55"/>
        <v>4054051.2431738162</v>
      </c>
      <c r="G369" s="228">
        <f t="shared" si="56"/>
        <v>5523649.6454899935</v>
      </c>
      <c r="H369" s="230">
        <f t="shared" si="64"/>
        <v>0.12</v>
      </c>
      <c r="I369" s="226">
        <f t="shared" si="58"/>
        <v>358</v>
      </c>
      <c r="J369" s="227">
        <f t="shared" si="65"/>
        <v>55519</v>
      </c>
      <c r="K369" s="231">
        <f t="shared" si="60"/>
        <v>15429.188953882578</v>
      </c>
      <c r="Q369" s="11">
        <f>IF(J369&lt;'5-Year Monthly P&amp;L'!P$2,1,IF(AND('Financing - Injection 1'!J369&gt;='5-Year Monthly P&amp;L'!P$2,'Financing - Injection 1'!J369&lt;'5-Year Monthly P&amp;L'!AB$2),2,IF(AND('Financing - Injection 1'!J369&gt;='5-Year Monthly P&amp;L'!AB$2,'Financing - Injection 1'!J369&lt;'5-Year Monthly P&amp;L'!AN$2),3,IF(AND('Financing - Injection 1'!J369&gt;='5-Year Monthly P&amp;L'!AN$2,'Financing - Injection 1'!J369&lt;'5-Year Monthly P&amp;L'!AZ$2),4,IF('Financing - Injection 1'!J369&gt;='5-Year Monthly P&amp;L'!AZ$2,5)))))</f>
        <v>5</v>
      </c>
      <c r="R369" s="215">
        <f t="shared" si="61"/>
        <v>14975.418789152469</v>
      </c>
      <c r="S369" s="215">
        <f t="shared" si="62"/>
        <v>15429.188953882578</v>
      </c>
    </row>
    <row r="370" spans="1:19" x14ac:dyDescent="0.2">
      <c r="A370" s="12">
        <v>359</v>
      </c>
      <c r="B370" s="228">
        <f>IF(I370&gt;($B$4*$B$6),"0",PMT(H370/$B$6,COUNT(I370:$I$1000),-E369))</f>
        <v>15429.188953882578</v>
      </c>
      <c r="C370" s="228">
        <f t="shared" si="63"/>
        <v>304.01597683858432</v>
      </c>
      <c r="D370" s="228">
        <f t="shared" si="59"/>
        <v>15125.172977043994</v>
      </c>
      <c r="E370" s="225">
        <f t="shared" si="57"/>
        <v>15276.424706814438</v>
      </c>
      <c r="F370" s="228">
        <f t="shared" si="55"/>
        <v>4054355.259150655</v>
      </c>
      <c r="G370" s="228">
        <f t="shared" si="56"/>
        <v>5539078.8344438765</v>
      </c>
      <c r="H370" s="230">
        <f t="shared" si="64"/>
        <v>0.12</v>
      </c>
      <c r="I370" s="226">
        <f t="shared" si="58"/>
        <v>359</v>
      </c>
      <c r="J370" s="227">
        <f t="shared" si="65"/>
        <v>55550</v>
      </c>
      <c r="K370" s="231">
        <f t="shared" si="60"/>
        <v>15429.188953882578</v>
      </c>
      <c r="Q370" s="11">
        <f>IF(J370&lt;'5-Year Monthly P&amp;L'!P$2,1,IF(AND('Financing - Injection 1'!J370&gt;='5-Year Monthly P&amp;L'!P$2,'Financing - Injection 1'!J370&lt;'5-Year Monthly P&amp;L'!AB$2),2,IF(AND('Financing - Injection 1'!J370&gt;='5-Year Monthly P&amp;L'!AB$2,'Financing - Injection 1'!J370&lt;'5-Year Monthly P&amp;L'!AN$2),3,IF(AND('Financing - Injection 1'!J370&gt;='5-Year Monthly P&amp;L'!AN$2,'Financing - Injection 1'!J370&lt;'5-Year Monthly P&amp;L'!AZ$2),4,IF('Financing - Injection 1'!J370&gt;='5-Year Monthly P&amp;L'!AZ$2,5)))))</f>
        <v>5</v>
      </c>
      <c r="R370" s="215">
        <f t="shared" si="61"/>
        <v>15125.172977043994</v>
      </c>
      <c r="S370" s="215">
        <f t="shared" si="62"/>
        <v>15429.188953882578</v>
      </c>
    </row>
    <row r="371" spans="1:19" x14ac:dyDescent="0.2">
      <c r="A371" s="12">
        <v>360</v>
      </c>
      <c r="B371" s="228">
        <f>IF(I371&gt;($B$4*$B$6),"0",PMT(H371/$B$6,COUNT(I371:$I$1000),-E370))</f>
        <v>15429.18895388258</v>
      </c>
      <c r="C371" s="228">
        <f t="shared" si="63"/>
        <v>152.76424706814439</v>
      </c>
      <c r="D371" s="228">
        <f t="shared" si="59"/>
        <v>15276.424706814436</v>
      </c>
      <c r="E371" s="225">
        <f t="shared" si="57"/>
        <v>1.8189894035458565E-12</v>
      </c>
      <c r="F371" s="228">
        <f t="shared" si="55"/>
        <v>4054508.0233977232</v>
      </c>
      <c r="G371" s="228">
        <f t="shared" si="56"/>
        <v>5554508.0233977595</v>
      </c>
      <c r="H371" s="230">
        <f t="shared" si="64"/>
        <v>0.12</v>
      </c>
      <c r="I371" s="226">
        <f t="shared" si="58"/>
        <v>360</v>
      </c>
      <c r="J371" s="227">
        <f t="shared" si="65"/>
        <v>55579</v>
      </c>
      <c r="K371" s="231">
        <f t="shared" si="60"/>
        <v>15429.18895388258</v>
      </c>
      <c r="Q371" s="11">
        <f>IF(J371&lt;'5-Year Monthly P&amp;L'!P$2,1,IF(AND('Financing - Injection 1'!J371&gt;='5-Year Monthly P&amp;L'!P$2,'Financing - Injection 1'!J371&lt;'5-Year Monthly P&amp;L'!AB$2),2,IF(AND('Financing - Injection 1'!J371&gt;='5-Year Monthly P&amp;L'!AB$2,'Financing - Injection 1'!J371&lt;'5-Year Monthly P&amp;L'!AN$2),3,IF(AND('Financing - Injection 1'!J371&gt;='5-Year Monthly P&amp;L'!AN$2,'Financing - Injection 1'!J371&lt;'5-Year Monthly P&amp;L'!AZ$2),4,IF('Financing - Injection 1'!J371&gt;='5-Year Monthly P&amp;L'!AZ$2,5)))))</f>
        <v>5</v>
      </c>
      <c r="R371" s="215">
        <f t="shared" si="61"/>
        <v>15276.424706814436</v>
      </c>
      <c r="S371" s="215">
        <f t="shared" si="62"/>
        <v>15429.18895388258</v>
      </c>
    </row>
    <row r="372" spans="1:19" x14ac:dyDescent="0.2">
      <c r="A372" s="12">
        <v>361</v>
      </c>
      <c r="B372" s="228" t="str">
        <f>IF(I372&gt;($B$4*$B$6),"0",PMT(H372/$B$6,COUNT(I372:$I$1000),-E371))</f>
        <v>0</v>
      </c>
      <c r="C372" s="228">
        <f t="shared" si="63"/>
        <v>1.8189894035458565E-14</v>
      </c>
      <c r="D372" s="228" t="str">
        <f t="shared" si="59"/>
        <v>0</v>
      </c>
      <c r="E372" s="225" t="str">
        <f t="shared" si="57"/>
        <v/>
      </c>
      <c r="F372" s="228" t="str">
        <f t="shared" si="55"/>
        <v/>
      </c>
      <c r="G372" s="228" t="str">
        <f t="shared" si="56"/>
        <v/>
      </c>
      <c r="H372" s="230">
        <f t="shared" si="64"/>
        <v>0.12</v>
      </c>
      <c r="I372" s="226" t="str">
        <f t="shared" si="58"/>
        <v/>
      </c>
      <c r="J372" s="227">
        <f t="shared" si="65"/>
        <v>55610</v>
      </c>
      <c r="K372" s="231" t="str">
        <f t="shared" si="60"/>
        <v>0</v>
      </c>
      <c r="Q372" s="11">
        <f>IF(J372&lt;'5-Year Monthly P&amp;L'!P$2,1,IF(AND('Financing - Injection 1'!J372&gt;='5-Year Monthly P&amp;L'!P$2,'Financing - Injection 1'!J372&lt;'5-Year Monthly P&amp;L'!AB$2),2,IF(AND('Financing - Injection 1'!J372&gt;='5-Year Monthly P&amp;L'!AB$2,'Financing - Injection 1'!J372&lt;'5-Year Monthly P&amp;L'!AN$2),3,IF(AND('Financing - Injection 1'!J372&gt;='5-Year Monthly P&amp;L'!AN$2,'Financing - Injection 1'!J372&lt;'5-Year Monthly P&amp;L'!AZ$2),4,IF('Financing - Injection 1'!J372&gt;='5-Year Monthly P&amp;L'!AZ$2,5)))))</f>
        <v>5</v>
      </c>
      <c r="R372" s="215" t="str">
        <f t="shared" si="61"/>
        <v>0</v>
      </c>
      <c r="S372" s="215" t="str">
        <f t="shared" si="62"/>
        <v>0</v>
      </c>
    </row>
    <row r="373" spans="1:19" x14ac:dyDescent="0.2">
      <c r="A373" s="12">
        <v>362</v>
      </c>
      <c r="B373" s="228" t="str">
        <f>IF(I373&gt;($B$4*$B$6),"0",PMT(H373/$B$6,COUNT(I373:$I$1000),-E372))</f>
        <v>0</v>
      </c>
      <c r="C373" s="228">
        <f t="shared" si="63"/>
        <v>0</v>
      </c>
      <c r="D373" s="228" t="str">
        <f t="shared" si="59"/>
        <v>0</v>
      </c>
      <c r="E373" s="225" t="str">
        <f t="shared" si="57"/>
        <v/>
      </c>
      <c r="F373" s="228" t="str">
        <f t="shared" si="55"/>
        <v/>
      </c>
      <c r="G373" s="228" t="str">
        <f t="shared" si="56"/>
        <v/>
      </c>
      <c r="H373" s="230">
        <f t="shared" si="64"/>
        <v>0.12</v>
      </c>
      <c r="I373" s="226" t="str">
        <f t="shared" si="58"/>
        <v/>
      </c>
      <c r="J373" s="227">
        <f t="shared" si="65"/>
        <v>55640</v>
      </c>
      <c r="K373" s="231" t="str">
        <f t="shared" si="60"/>
        <v>0</v>
      </c>
      <c r="Q373" s="11">
        <f>IF(J373&lt;'5-Year Monthly P&amp;L'!P$2,1,IF(AND('Financing - Injection 1'!J373&gt;='5-Year Monthly P&amp;L'!P$2,'Financing - Injection 1'!J373&lt;'5-Year Monthly P&amp;L'!AB$2),2,IF(AND('Financing - Injection 1'!J373&gt;='5-Year Monthly P&amp;L'!AB$2,'Financing - Injection 1'!J373&lt;'5-Year Monthly P&amp;L'!AN$2),3,IF(AND('Financing - Injection 1'!J373&gt;='5-Year Monthly P&amp;L'!AN$2,'Financing - Injection 1'!J373&lt;'5-Year Monthly P&amp;L'!AZ$2),4,IF('Financing - Injection 1'!J373&gt;='5-Year Monthly P&amp;L'!AZ$2,5)))))</f>
        <v>5</v>
      </c>
      <c r="R373" s="215" t="str">
        <f t="shared" si="61"/>
        <v>0</v>
      </c>
      <c r="S373" s="215" t="str">
        <f t="shared" si="62"/>
        <v>0</v>
      </c>
    </row>
    <row r="374" spans="1:19" x14ac:dyDescent="0.2">
      <c r="A374" s="12">
        <v>363</v>
      </c>
      <c r="B374" s="228" t="str">
        <f>IF(I374&gt;($B$4*$B$6),"0",PMT(H374/$B$6,COUNT(I374:$I$1000),-E373))</f>
        <v>0</v>
      </c>
      <c r="C374" s="228">
        <f t="shared" si="63"/>
        <v>0</v>
      </c>
      <c r="D374" s="228" t="str">
        <f t="shared" si="59"/>
        <v>0</v>
      </c>
      <c r="E374" s="225" t="str">
        <f t="shared" si="57"/>
        <v/>
      </c>
      <c r="F374" s="228" t="str">
        <f t="shared" si="55"/>
        <v/>
      </c>
      <c r="G374" s="228" t="str">
        <f t="shared" si="56"/>
        <v/>
      </c>
      <c r="H374" s="230">
        <f t="shared" si="64"/>
        <v>0.12</v>
      </c>
      <c r="I374" s="226" t="str">
        <f t="shared" si="58"/>
        <v/>
      </c>
      <c r="J374" s="227">
        <f t="shared" si="65"/>
        <v>55671</v>
      </c>
      <c r="K374" s="231" t="str">
        <f t="shared" si="60"/>
        <v>0</v>
      </c>
      <c r="Q374" s="11">
        <f>IF(J374&lt;'5-Year Monthly P&amp;L'!P$2,1,IF(AND('Financing - Injection 1'!J374&gt;='5-Year Monthly P&amp;L'!P$2,'Financing - Injection 1'!J374&lt;'5-Year Monthly P&amp;L'!AB$2),2,IF(AND('Financing - Injection 1'!J374&gt;='5-Year Monthly P&amp;L'!AB$2,'Financing - Injection 1'!J374&lt;'5-Year Monthly P&amp;L'!AN$2),3,IF(AND('Financing - Injection 1'!J374&gt;='5-Year Monthly P&amp;L'!AN$2,'Financing - Injection 1'!J374&lt;'5-Year Monthly P&amp;L'!AZ$2),4,IF('Financing - Injection 1'!J374&gt;='5-Year Monthly P&amp;L'!AZ$2,5)))))</f>
        <v>5</v>
      </c>
      <c r="R374" s="215" t="str">
        <f t="shared" si="61"/>
        <v>0</v>
      </c>
      <c r="S374" s="215" t="str">
        <f t="shared" si="62"/>
        <v>0</v>
      </c>
    </row>
    <row r="375" spans="1:19" x14ac:dyDescent="0.2">
      <c r="A375" s="12">
        <v>364</v>
      </c>
      <c r="B375" s="228" t="str">
        <f>IF(I375&gt;($B$4*$B$6),"0",PMT(H375/$B$6,COUNT(I375:$I$1000),-E374))</f>
        <v>0</v>
      </c>
      <c r="C375" s="228">
        <f t="shared" si="63"/>
        <v>0</v>
      </c>
      <c r="D375" s="228" t="str">
        <f t="shared" si="59"/>
        <v>0</v>
      </c>
      <c r="E375" s="225" t="str">
        <f t="shared" si="57"/>
        <v/>
      </c>
      <c r="F375" s="228" t="str">
        <f t="shared" si="55"/>
        <v/>
      </c>
      <c r="G375" s="228" t="str">
        <f t="shared" si="56"/>
        <v/>
      </c>
      <c r="H375" s="230">
        <f t="shared" si="64"/>
        <v>0.12</v>
      </c>
      <c r="I375" s="226" t="str">
        <f t="shared" si="58"/>
        <v/>
      </c>
      <c r="J375" s="227">
        <f t="shared" si="65"/>
        <v>55701</v>
      </c>
      <c r="K375" s="231" t="str">
        <f t="shared" si="60"/>
        <v>0</v>
      </c>
      <c r="Q375" s="11">
        <f>IF(J375&lt;'5-Year Monthly P&amp;L'!P$2,1,IF(AND('Financing - Injection 1'!J375&gt;='5-Year Monthly P&amp;L'!P$2,'Financing - Injection 1'!J375&lt;'5-Year Monthly P&amp;L'!AB$2),2,IF(AND('Financing - Injection 1'!J375&gt;='5-Year Monthly P&amp;L'!AB$2,'Financing - Injection 1'!J375&lt;'5-Year Monthly P&amp;L'!AN$2),3,IF(AND('Financing - Injection 1'!J375&gt;='5-Year Monthly P&amp;L'!AN$2,'Financing - Injection 1'!J375&lt;'5-Year Monthly P&amp;L'!AZ$2),4,IF('Financing - Injection 1'!J375&gt;='5-Year Monthly P&amp;L'!AZ$2,5)))))</f>
        <v>5</v>
      </c>
      <c r="R375" s="215" t="str">
        <f t="shared" si="61"/>
        <v>0</v>
      </c>
      <c r="S375" s="215" t="str">
        <f t="shared" si="62"/>
        <v>0</v>
      </c>
    </row>
    <row r="376" spans="1:19" x14ac:dyDescent="0.2">
      <c r="A376" s="12">
        <v>365</v>
      </c>
      <c r="B376" s="228" t="str">
        <f>IF(I376&gt;($B$4*$B$6),"0",PMT(H376/$B$6,COUNT(I376:$I$1000),-E375))</f>
        <v>0</v>
      </c>
      <c r="C376" s="228">
        <f t="shared" si="63"/>
        <v>0</v>
      </c>
      <c r="D376" s="228" t="str">
        <f t="shared" si="59"/>
        <v>0</v>
      </c>
      <c r="E376" s="225" t="str">
        <f t="shared" si="57"/>
        <v/>
      </c>
      <c r="F376" s="228" t="str">
        <f t="shared" si="55"/>
        <v/>
      </c>
      <c r="G376" s="228" t="str">
        <f t="shared" si="56"/>
        <v/>
      </c>
      <c r="H376" s="230">
        <f t="shared" si="64"/>
        <v>0.12</v>
      </c>
      <c r="I376" s="226" t="str">
        <f t="shared" si="58"/>
        <v/>
      </c>
      <c r="J376" s="227">
        <f t="shared" si="65"/>
        <v>55732</v>
      </c>
      <c r="K376" s="231" t="str">
        <f t="shared" si="60"/>
        <v>0</v>
      </c>
      <c r="Q376" s="11">
        <f>IF(J376&lt;'5-Year Monthly P&amp;L'!P$2,1,IF(AND('Financing - Injection 1'!J376&gt;='5-Year Monthly P&amp;L'!P$2,'Financing - Injection 1'!J376&lt;'5-Year Monthly P&amp;L'!AB$2),2,IF(AND('Financing - Injection 1'!J376&gt;='5-Year Monthly P&amp;L'!AB$2,'Financing - Injection 1'!J376&lt;'5-Year Monthly P&amp;L'!AN$2),3,IF(AND('Financing - Injection 1'!J376&gt;='5-Year Monthly P&amp;L'!AN$2,'Financing - Injection 1'!J376&lt;'5-Year Monthly P&amp;L'!AZ$2),4,IF('Financing - Injection 1'!J376&gt;='5-Year Monthly P&amp;L'!AZ$2,5)))))</f>
        <v>5</v>
      </c>
      <c r="R376" s="215" t="str">
        <f t="shared" si="61"/>
        <v>0</v>
      </c>
      <c r="S376" s="215" t="str">
        <f t="shared" si="62"/>
        <v>0</v>
      </c>
    </row>
    <row r="377" spans="1:19" x14ac:dyDescent="0.2">
      <c r="A377" s="12">
        <v>366</v>
      </c>
      <c r="B377" s="228" t="str">
        <f>IF(I377&gt;($B$4*$B$6),"0",PMT(H377/$B$6,COUNT(I377:$I$1000),-E376))</f>
        <v>0</v>
      </c>
      <c r="C377" s="228">
        <f t="shared" si="63"/>
        <v>0</v>
      </c>
      <c r="D377" s="228" t="str">
        <f t="shared" si="59"/>
        <v>0</v>
      </c>
      <c r="E377" s="225" t="str">
        <f t="shared" si="57"/>
        <v/>
      </c>
      <c r="F377" s="228" t="str">
        <f t="shared" ref="F377:F440" si="66">IF(A376&gt;=($B$4*$B$6),"",F376+C377)</f>
        <v/>
      </c>
      <c r="G377" s="228" t="str">
        <f t="shared" ref="G377:G440" si="67">IF(A376&gt;=($B$4*$B$6),"",G376+B377)</f>
        <v/>
      </c>
      <c r="H377" s="230">
        <f t="shared" si="64"/>
        <v>0.12</v>
      </c>
      <c r="I377" s="226" t="str">
        <f t="shared" si="58"/>
        <v/>
      </c>
      <c r="J377" s="227">
        <f t="shared" si="65"/>
        <v>55763</v>
      </c>
      <c r="K377" s="231" t="str">
        <f t="shared" si="60"/>
        <v>0</v>
      </c>
      <c r="Q377" s="11">
        <f>IF(J377&lt;'5-Year Monthly P&amp;L'!P$2,1,IF(AND('Financing - Injection 1'!J377&gt;='5-Year Monthly P&amp;L'!P$2,'Financing - Injection 1'!J377&lt;'5-Year Monthly P&amp;L'!AB$2),2,IF(AND('Financing - Injection 1'!J377&gt;='5-Year Monthly P&amp;L'!AB$2,'Financing - Injection 1'!J377&lt;'5-Year Monthly P&amp;L'!AN$2),3,IF(AND('Financing - Injection 1'!J377&gt;='5-Year Monthly P&amp;L'!AN$2,'Financing - Injection 1'!J377&lt;'5-Year Monthly P&amp;L'!AZ$2),4,IF('Financing - Injection 1'!J377&gt;='5-Year Monthly P&amp;L'!AZ$2,5)))))</f>
        <v>5</v>
      </c>
      <c r="R377" s="215" t="str">
        <f t="shared" si="61"/>
        <v>0</v>
      </c>
      <c r="S377" s="215" t="str">
        <f t="shared" si="62"/>
        <v>0</v>
      </c>
    </row>
    <row r="378" spans="1:19" x14ac:dyDescent="0.2">
      <c r="A378" s="12">
        <v>367</v>
      </c>
      <c r="B378" s="228" t="str">
        <f>IF(I378&gt;($B$4*$B$6),"0",PMT(H378/$B$6,COUNT(I378:$I$1000),-E377))</f>
        <v>0</v>
      </c>
      <c r="C378" s="228">
        <f t="shared" si="63"/>
        <v>0</v>
      </c>
      <c r="D378" s="228" t="str">
        <f t="shared" si="59"/>
        <v>0</v>
      </c>
      <c r="E378" s="225" t="str">
        <f t="shared" si="57"/>
        <v/>
      </c>
      <c r="F378" s="228" t="str">
        <f t="shared" si="66"/>
        <v/>
      </c>
      <c r="G378" s="228" t="str">
        <f t="shared" si="67"/>
        <v/>
      </c>
      <c r="H378" s="230">
        <f t="shared" si="64"/>
        <v>0.12</v>
      </c>
      <c r="I378" s="226" t="str">
        <f t="shared" si="58"/>
        <v/>
      </c>
      <c r="J378" s="227">
        <f t="shared" si="65"/>
        <v>55793</v>
      </c>
      <c r="K378" s="231" t="str">
        <f t="shared" si="60"/>
        <v>0</v>
      </c>
      <c r="Q378" s="11">
        <f>IF(J378&lt;'5-Year Monthly P&amp;L'!P$2,1,IF(AND('Financing - Injection 1'!J378&gt;='5-Year Monthly P&amp;L'!P$2,'Financing - Injection 1'!J378&lt;'5-Year Monthly P&amp;L'!AB$2),2,IF(AND('Financing - Injection 1'!J378&gt;='5-Year Monthly P&amp;L'!AB$2,'Financing - Injection 1'!J378&lt;'5-Year Monthly P&amp;L'!AN$2),3,IF(AND('Financing - Injection 1'!J378&gt;='5-Year Monthly P&amp;L'!AN$2,'Financing - Injection 1'!J378&lt;'5-Year Monthly P&amp;L'!AZ$2),4,IF('Financing - Injection 1'!J378&gt;='5-Year Monthly P&amp;L'!AZ$2,5)))))</f>
        <v>5</v>
      </c>
      <c r="R378" s="215" t="str">
        <f t="shared" si="61"/>
        <v>0</v>
      </c>
      <c r="S378" s="215" t="str">
        <f t="shared" si="62"/>
        <v>0</v>
      </c>
    </row>
    <row r="379" spans="1:19" x14ac:dyDescent="0.2">
      <c r="A379" s="12">
        <v>368</v>
      </c>
      <c r="B379" s="228" t="str">
        <f>IF(I379&gt;($B$4*$B$6),"0",PMT(H379/$B$6,COUNT(I379:$I$1000),-E378))</f>
        <v>0</v>
      </c>
      <c r="C379" s="228">
        <f t="shared" si="63"/>
        <v>0</v>
      </c>
      <c r="D379" s="228" t="str">
        <f t="shared" si="59"/>
        <v>0</v>
      </c>
      <c r="E379" s="225" t="str">
        <f t="shared" si="57"/>
        <v/>
      </c>
      <c r="F379" s="228" t="str">
        <f t="shared" si="66"/>
        <v/>
      </c>
      <c r="G379" s="228" t="str">
        <f t="shared" si="67"/>
        <v/>
      </c>
      <c r="H379" s="230">
        <f t="shared" si="64"/>
        <v>0.12</v>
      </c>
      <c r="I379" s="226" t="str">
        <f t="shared" si="58"/>
        <v/>
      </c>
      <c r="J379" s="227">
        <f t="shared" si="65"/>
        <v>55824</v>
      </c>
      <c r="K379" s="231" t="str">
        <f t="shared" si="60"/>
        <v>0</v>
      </c>
      <c r="Q379" s="11">
        <f>IF(J379&lt;'5-Year Monthly P&amp;L'!P$2,1,IF(AND('Financing - Injection 1'!J379&gt;='5-Year Monthly P&amp;L'!P$2,'Financing - Injection 1'!J379&lt;'5-Year Monthly P&amp;L'!AB$2),2,IF(AND('Financing - Injection 1'!J379&gt;='5-Year Monthly P&amp;L'!AB$2,'Financing - Injection 1'!J379&lt;'5-Year Monthly P&amp;L'!AN$2),3,IF(AND('Financing - Injection 1'!J379&gt;='5-Year Monthly P&amp;L'!AN$2,'Financing - Injection 1'!J379&lt;'5-Year Monthly P&amp;L'!AZ$2),4,IF('Financing - Injection 1'!J379&gt;='5-Year Monthly P&amp;L'!AZ$2,5)))))</f>
        <v>5</v>
      </c>
      <c r="R379" s="215" t="str">
        <f t="shared" si="61"/>
        <v>0</v>
      </c>
      <c r="S379" s="215" t="str">
        <f t="shared" si="62"/>
        <v>0</v>
      </c>
    </row>
    <row r="380" spans="1:19" x14ac:dyDescent="0.2">
      <c r="A380" s="12">
        <v>369</v>
      </c>
      <c r="B380" s="228" t="str">
        <f>IF(I380&gt;($B$4*$B$6),"0",PMT(H380/$B$6,COUNT(I380:$I$1000),-E379))</f>
        <v>0</v>
      </c>
      <c r="C380" s="228">
        <f t="shared" si="63"/>
        <v>0</v>
      </c>
      <c r="D380" s="228" t="str">
        <f t="shared" si="59"/>
        <v>0</v>
      </c>
      <c r="E380" s="225" t="str">
        <f t="shared" si="57"/>
        <v/>
      </c>
      <c r="F380" s="228" t="str">
        <f t="shared" si="66"/>
        <v/>
      </c>
      <c r="G380" s="228" t="str">
        <f t="shared" si="67"/>
        <v/>
      </c>
      <c r="H380" s="230">
        <f t="shared" si="64"/>
        <v>0.12</v>
      </c>
      <c r="I380" s="226" t="str">
        <f t="shared" si="58"/>
        <v/>
      </c>
      <c r="J380" s="227">
        <f t="shared" si="65"/>
        <v>55854</v>
      </c>
      <c r="K380" s="231" t="str">
        <f t="shared" si="60"/>
        <v>0</v>
      </c>
      <c r="Q380" s="11">
        <f>IF(J380&lt;'5-Year Monthly P&amp;L'!P$2,1,IF(AND('Financing - Injection 1'!J380&gt;='5-Year Monthly P&amp;L'!P$2,'Financing - Injection 1'!J380&lt;'5-Year Monthly P&amp;L'!AB$2),2,IF(AND('Financing - Injection 1'!J380&gt;='5-Year Monthly P&amp;L'!AB$2,'Financing - Injection 1'!J380&lt;'5-Year Monthly P&amp;L'!AN$2),3,IF(AND('Financing - Injection 1'!J380&gt;='5-Year Monthly P&amp;L'!AN$2,'Financing - Injection 1'!J380&lt;'5-Year Monthly P&amp;L'!AZ$2),4,IF('Financing - Injection 1'!J380&gt;='5-Year Monthly P&amp;L'!AZ$2,5)))))</f>
        <v>5</v>
      </c>
      <c r="R380" s="215" t="str">
        <f t="shared" si="61"/>
        <v>0</v>
      </c>
      <c r="S380" s="215" t="str">
        <f t="shared" si="62"/>
        <v>0</v>
      </c>
    </row>
    <row r="381" spans="1:19" x14ac:dyDescent="0.2">
      <c r="A381" s="12">
        <v>370</v>
      </c>
      <c r="B381" s="228" t="str">
        <f>IF(I381&gt;($B$4*$B$6),"0",PMT(H381/$B$6,COUNT(I381:$I$1000),-E380))</f>
        <v>0</v>
      </c>
      <c r="C381" s="228">
        <f t="shared" si="63"/>
        <v>0</v>
      </c>
      <c r="D381" s="228" t="str">
        <f t="shared" si="59"/>
        <v>0</v>
      </c>
      <c r="E381" s="225" t="str">
        <f t="shared" si="57"/>
        <v/>
      </c>
      <c r="F381" s="228" t="str">
        <f t="shared" si="66"/>
        <v/>
      </c>
      <c r="G381" s="228" t="str">
        <f t="shared" si="67"/>
        <v/>
      </c>
      <c r="H381" s="230">
        <f t="shared" si="64"/>
        <v>0.12</v>
      </c>
      <c r="I381" s="226" t="str">
        <f t="shared" si="58"/>
        <v/>
      </c>
      <c r="J381" s="227">
        <f t="shared" si="65"/>
        <v>55885</v>
      </c>
      <c r="K381" s="231" t="str">
        <f t="shared" si="60"/>
        <v>0</v>
      </c>
      <c r="Q381" s="11">
        <f>IF(J381&lt;'5-Year Monthly P&amp;L'!P$2,1,IF(AND('Financing - Injection 1'!J381&gt;='5-Year Monthly P&amp;L'!P$2,'Financing - Injection 1'!J381&lt;'5-Year Monthly P&amp;L'!AB$2),2,IF(AND('Financing - Injection 1'!J381&gt;='5-Year Monthly P&amp;L'!AB$2,'Financing - Injection 1'!J381&lt;'5-Year Monthly P&amp;L'!AN$2),3,IF(AND('Financing - Injection 1'!J381&gt;='5-Year Monthly P&amp;L'!AN$2,'Financing - Injection 1'!J381&lt;'5-Year Monthly P&amp;L'!AZ$2),4,IF('Financing - Injection 1'!J381&gt;='5-Year Monthly P&amp;L'!AZ$2,5)))))</f>
        <v>5</v>
      </c>
      <c r="R381" s="215" t="str">
        <f t="shared" si="61"/>
        <v>0</v>
      </c>
      <c r="S381" s="215" t="str">
        <f t="shared" si="62"/>
        <v>0</v>
      </c>
    </row>
    <row r="382" spans="1:19" x14ac:dyDescent="0.2">
      <c r="A382" s="12">
        <v>371</v>
      </c>
      <c r="B382" s="228" t="str">
        <f>IF(I382&gt;($B$4*$B$6),"0",PMT(H382/$B$6,COUNT(I382:$I$1000),-E381))</f>
        <v>0</v>
      </c>
      <c r="C382" s="228">
        <f t="shared" si="63"/>
        <v>0</v>
      </c>
      <c r="D382" s="228" t="str">
        <f t="shared" si="59"/>
        <v>0</v>
      </c>
      <c r="E382" s="225" t="str">
        <f t="shared" si="57"/>
        <v/>
      </c>
      <c r="F382" s="228" t="str">
        <f t="shared" si="66"/>
        <v/>
      </c>
      <c r="G382" s="228" t="str">
        <f t="shared" si="67"/>
        <v/>
      </c>
      <c r="H382" s="230">
        <f t="shared" si="64"/>
        <v>0.12</v>
      </c>
      <c r="I382" s="226" t="str">
        <f t="shared" si="58"/>
        <v/>
      </c>
      <c r="J382" s="227">
        <f t="shared" si="65"/>
        <v>55916</v>
      </c>
      <c r="K382" s="231" t="str">
        <f t="shared" si="60"/>
        <v>0</v>
      </c>
      <c r="Q382" s="11">
        <f>IF(J382&lt;'5-Year Monthly P&amp;L'!P$2,1,IF(AND('Financing - Injection 1'!J382&gt;='5-Year Monthly P&amp;L'!P$2,'Financing - Injection 1'!J382&lt;'5-Year Monthly P&amp;L'!AB$2),2,IF(AND('Financing - Injection 1'!J382&gt;='5-Year Monthly P&amp;L'!AB$2,'Financing - Injection 1'!J382&lt;'5-Year Monthly P&amp;L'!AN$2),3,IF(AND('Financing - Injection 1'!J382&gt;='5-Year Monthly P&amp;L'!AN$2,'Financing - Injection 1'!J382&lt;'5-Year Monthly P&amp;L'!AZ$2),4,IF('Financing - Injection 1'!J382&gt;='5-Year Monthly P&amp;L'!AZ$2,5)))))</f>
        <v>5</v>
      </c>
      <c r="R382" s="215" t="str">
        <f t="shared" si="61"/>
        <v>0</v>
      </c>
      <c r="S382" s="215" t="str">
        <f t="shared" si="62"/>
        <v>0</v>
      </c>
    </row>
    <row r="383" spans="1:19" x14ac:dyDescent="0.2">
      <c r="A383" s="12">
        <v>372</v>
      </c>
      <c r="B383" s="228" t="str">
        <f>IF(I383&gt;($B$4*$B$6),"0",PMT(H383/$B$6,COUNT(I383:$I$1000),-E382))</f>
        <v>0</v>
      </c>
      <c r="C383" s="228">
        <f t="shared" si="63"/>
        <v>0</v>
      </c>
      <c r="D383" s="228" t="str">
        <f t="shared" si="59"/>
        <v>0</v>
      </c>
      <c r="E383" s="225" t="str">
        <f t="shared" si="57"/>
        <v/>
      </c>
      <c r="F383" s="228" t="str">
        <f t="shared" si="66"/>
        <v/>
      </c>
      <c r="G383" s="228" t="str">
        <f t="shared" si="67"/>
        <v/>
      </c>
      <c r="H383" s="230">
        <f t="shared" si="64"/>
        <v>0.12</v>
      </c>
      <c r="I383" s="226" t="str">
        <f t="shared" si="58"/>
        <v/>
      </c>
      <c r="J383" s="227">
        <f t="shared" si="65"/>
        <v>55944</v>
      </c>
      <c r="K383" s="231" t="str">
        <f t="shared" si="60"/>
        <v>0</v>
      </c>
      <c r="Q383" s="11">
        <f>IF(J383&lt;'5-Year Monthly P&amp;L'!P$2,1,IF(AND('Financing - Injection 1'!J383&gt;='5-Year Monthly P&amp;L'!P$2,'Financing - Injection 1'!J383&lt;'5-Year Monthly P&amp;L'!AB$2),2,IF(AND('Financing - Injection 1'!J383&gt;='5-Year Monthly P&amp;L'!AB$2,'Financing - Injection 1'!J383&lt;'5-Year Monthly P&amp;L'!AN$2),3,IF(AND('Financing - Injection 1'!J383&gt;='5-Year Monthly P&amp;L'!AN$2,'Financing - Injection 1'!J383&lt;'5-Year Monthly P&amp;L'!AZ$2),4,IF('Financing - Injection 1'!J383&gt;='5-Year Monthly P&amp;L'!AZ$2,5)))))</f>
        <v>5</v>
      </c>
      <c r="R383" s="215" t="str">
        <f t="shared" si="61"/>
        <v>0</v>
      </c>
      <c r="S383" s="215" t="str">
        <f t="shared" si="62"/>
        <v>0</v>
      </c>
    </row>
    <row r="384" spans="1:19" x14ac:dyDescent="0.2">
      <c r="A384" s="12">
        <v>373</v>
      </c>
      <c r="B384" s="228" t="str">
        <f>IF(I384&gt;($B$4*$B$6),"0",PMT(H384/$B$6,COUNT(I384:$I$1000),-E383))</f>
        <v>0</v>
      </c>
      <c r="C384" s="228">
        <f t="shared" si="63"/>
        <v>0</v>
      </c>
      <c r="D384" s="228" t="str">
        <f t="shared" si="59"/>
        <v>0</v>
      </c>
      <c r="E384" s="225" t="str">
        <f t="shared" si="57"/>
        <v/>
      </c>
      <c r="F384" s="228" t="str">
        <f t="shared" si="66"/>
        <v/>
      </c>
      <c r="G384" s="228" t="str">
        <f t="shared" si="67"/>
        <v/>
      </c>
      <c r="H384" s="230">
        <f t="shared" si="64"/>
        <v>0.12</v>
      </c>
      <c r="I384" s="226" t="str">
        <f t="shared" si="58"/>
        <v/>
      </c>
      <c r="J384" s="227">
        <f t="shared" si="65"/>
        <v>55975</v>
      </c>
      <c r="K384" s="231" t="str">
        <f t="shared" si="60"/>
        <v>0</v>
      </c>
      <c r="Q384" s="11">
        <f>IF(J384&lt;'5-Year Monthly P&amp;L'!P$2,1,IF(AND('Financing - Injection 1'!J384&gt;='5-Year Monthly P&amp;L'!P$2,'Financing - Injection 1'!J384&lt;'5-Year Monthly P&amp;L'!AB$2),2,IF(AND('Financing - Injection 1'!J384&gt;='5-Year Monthly P&amp;L'!AB$2,'Financing - Injection 1'!J384&lt;'5-Year Monthly P&amp;L'!AN$2),3,IF(AND('Financing - Injection 1'!J384&gt;='5-Year Monthly P&amp;L'!AN$2,'Financing - Injection 1'!J384&lt;'5-Year Monthly P&amp;L'!AZ$2),4,IF('Financing - Injection 1'!J384&gt;='5-Year Monthly P&amp;L'!AZ$2,5)))))</f>
        <v>5</v>
      </c>
      <c r="R384" s="215" t="str">
        <f t="shared" si="61"/>
        <v>0</v>
      </c>
      <c r="S384" s="215" t="str">
        <f t="shared" si="62"/>
        <v>0</v>
      </c>
    </row>
    <row r="385" spans="1:19" x14ac:dyDescent="0.2">
      <c r="A385" s="12">
        <v>374</v>
      </c>
      <c r="B385" s="228" t="str">
        <f>IF(I385&gt;($B$4*$B$6),"0",PMT(H385/$B$6,COUNT(I385:$I$1000),-E384))</f>
        <v>0</v>
      </c>
      <c r="C385" s="228">
        <f t="shared" si="63"/>
        <v>0</v>
      </c>
      <c r="D385" s="228" t="str">
        <f t="shared" si="59"/>
        <v>0</v>
      </c>
      <c r="E385" s="225" t="str">
        <f t="shared" si="57"/>
        <v/>
      </c>
      <c r="F385" s="228" t="str">
        <f t="shared" si="66"/>
        <v/>
      </c>
      <c r="G385" s="228" t="str">
        <f t="shared" si="67"/>
        <v/>
      </c>
      <c r="H385" s="230">
        <f t="shared" si="64"/>
        <v>0.12</v>
      </c>
      <c r="I385" s="226" t="str">
        <f t="shared" si="58"/>
        <v/>
      </c>
      <c r="J385" s="227">
        <f t="shared" si="65"/>
        <v>56005</v>
      </c>
      <c r="K385" s="231" t="str">
        <f t="shared" si="60"/>
        <v>0</v>
      </c>
      <c r="Q385" s="11">
        <f>IF(J385&lt;'5-Year Monthly P&amp;L'!P$2,1,IF(AND('Financing - Injection 1'!J385&gt;='5-Year Monthly P&amp;L'!P$2,'Financing - Injection 1'!J385&lt;'5-Year Monthly P&amp;L'!AB$2),2,IF(AND('Financing - Injection 1'!J385&gt;='5-Year Monthly P&amp;L'!AB$2,'Financing - Injection 1'!J385&lt;'5-Year Monthly P&amp;L'!AN$2),3,IF(AND('Financing - Injection 1'!J385&gt;='5-Year Monthly P&amp;L'!AN$2,'Financing - Injection 1'!J385&lt;'5-Year Monthly P&amp;L'!AZ$2),4,IF('Financing - Injection 1'!J385&gt;='5-Year Monthly P&amp;L'!AZ$2,5)))))</f>
        <v>5</v>
      </c>
      <c r="R385" s="215" t="str">
        <f t="shared" si="61"/>
        <v>0</v>
      </c>
      <c r="S385" s="215" t="str">
        <f t="shared" si="62"/>
        <v>0</v>
      </c>
    </row>
    <row r="386" spans="1:19" x14ac:dyDescent="0.2">
      <c r="A386" s="12">
        <v>375</v>
      </c>
      <c r="B386" s="228" t="str">
        <f>IF(I386&gt;($B$4*$B$6),"0",PMT(H386/$B$6,COUNT(I386:$I$1000),-E385))</f>
        <v>0</v>
      </c>
      <c r="C386" s="228">
        <f t="shared" si="63"/>
        <v>0</v>
      </c>
      <c r="D386" s="228" t="str">
        <f t="shared" si="59"/>
        <v>0</v>
      </c>
      <c r="E386" s="225" t="str">
        <f t="shared" si="57"/>
        <v/>
      </c>
      <c r="F386" s="228" t="str">
        <f t="shared" si="66"/>
        <v/>
      </c>
      <c r="G386" s="228" t="str">
        <f t="shared" si="67"/>
        <v/>
      </c>
      <c r="H386" s="230">
        <f t="shared" si="64"/>
        <v>0.12</v>
      </c>
      <c r="I386" s="226" t="str">
        <f t="shared" si="58"/>
        <v/>
      </c>
      <c r="J386" s="227">
        <f t="shared" si="65"/>
        <v>56036</v>
      </c>
      <c r="K386" s="231" t="str">
        <f t="shared" si="60"/>
        <v>0</v>
      </c>
      <c r="Q386" s="11">
        <f>IF(J386&lt;'5-Year Monthly P&amp;L'!P$2,1,IF(AND('Financing - Injection 1'!J386&gt;='5-Year Monthly P&amp;L'!P$2,'Financing - Injection 1'!J386&lt;'5-Year Monthly P&amp;L'!AB$2),2,IF(AND('Financing - Injection 1'!J386&gt;='5-Year Monthly P&amp;L'!AB$2,'Financing - Injection 1'!J386&lt;'5-Year Monthly P&amp;L'!AN$2),3,IF(AND('Financing - Injection 1'!J386&gt;='5-Year Monthly P&amp;L'!AN$2,'Financing - Injection 1'!J386&lt;'5-Year Monthly P&amp;L'!AZ$2),4,IF('Financing - Injection 1'!J386&gt;='5-Year Monthly P&amp;L'!AZ$2,5)))))</f>
        <v>5</v>
      </c>
      <c r="R386" s="215" t="str">
        <f t="shared" si="61"/>
        <v>0</v>
      </c>
      <c r="S386" s="215" t="str">
        <f t="shared" si="62"/>
        <v>0</v>
      </c>
    </row>
    <row r="387" spans="1:19" x14ac:dyDescent="0.2">
      <c r="A387" s="12">
        <v>376</v>
      </c>
      <c r="B387" s="228" t="str">
        <f>IF(I387&gt;($B$4*$B$6),"0",PMT(H387/$B$6,COUNT(I387:$I$1000),-E386))</f>
        <v>0</v>
      </c>
      <c r="C387" s="228">
        <f t="shared" si="63"/>
        <v>0</v>
      </c>
      <c r="D387" s="228" t="str">
        <f t="shared" si="59"/>
        <v>0</v>
      </c>
      <c r="E387" s="225" t="str">
        <f t="shared" si="57"/>
        <v/>
      </c>
      <c r="F387" s="228" t="str">
        <f t="shared" si="66"/>
        <v/>
      </c>
      <c r="G387" s="228" t="str">
        <f t="shared" si="67"/>
        <v/>
      </c>
      <c r="H387" s="230">
        <f t="shared" si="64"/>
        <v>0.12</v>
      </c>
      <c r="I387" s="226" t="str">
        <f t="shared" si="58"/>
        <v/>
      </c>
      <c r="J387" s="227">
        <f t="shared" si="65"/>
        <v>56066</v>
      </c>
      <c r="K387" s="231" t="str">
        <f t="shared" si="60"/>
        <v>0</v>
      </c>
      <c r="Q387" s="11">
        <f>IF(J387&lt;'5-Year Monthly P&amp;L'!P$2,1,IF(AND('Financing - Injection 1'!J387&gt;='5-Year Monthly P&amp;L'!P$2,'Financing - Injection 1'!J387&lt;'5-Year Monthly P&amp;L'!AB$2),2,IF(AND('Financing - Injection 1'!J387&gt;='5-Year Monthly P&amp;L'!AB$2,'Financing - Injection 1'!J387&lt;'5-Year Monthly P&amp;L'!AN$2),3,IF(AND('Financing - Injection 1'!J387&gt;='5-Year Monthly P&amp;L'!AN$2,'Financing - Injection 1'!J387&lt;'5-Year Monthly P&amp;L'!AZ$2),4,IF('Financing - Injection 1'!J387&gt;='5-Year Monthly P&amp;L'!AZ$2,5)))))</f>
        <v>5</v>
      </c>
      <c r="R387" s="215" t="str">
        <f t="shared" si="61"/>
        <v>0</v>
      </c>
      <c r="S387" s="215" t="str">
        <f t="shared" si="62"/>
        <v>0</v>
      </c>
    </row>
    <row r="388" spans="1:19" x14ac:dyDescent="0.2">
      <c r="A388" s="12">
        <v>377</v>
      </c>
      <c r="B388" s="228" t="str">
        <f>IF(I388&gt;($B$4*$B$6),"0",PMT(H388/$B$6,COUNT(I388:$I$1000),-E387))</f>
        <v>0</v>
      </c>
      <c r="C388" s="228">
        <f t="shared" si="63"/>
        <v>0</v>
      </c>
      <c r="D388" s="228" t="str">
        <f t="shared" si="59"/>
        <v>0</v>
      </c>
      <c r="E388" s="225" t="str">
        <f t="shared" si="57"/>
        <v/>
      </c>
      <c r="F388" s="228" t="str">
        <f t="shared" si="66"/>
        <v/>
      </c>
      <c r="G388" s="228" t="str">
        <f t="shared" si="67"/>
        <v/>
      </c>
      <c r="H388" s="230">
        <f t="shared" si="64"/>
        <v>0.12</v>
      </c>
      <c r="I388" s="226" t="str">
        <f t="shared" si="58"/>
        <v/>
      </c>
      <c r="J388" s="227">
        <f t="shared" si="65"/>
        <v>56097</v>
      </c>
      <c r="K388" s="231" t="str">
        <f t="shared" si="60"/>
        <v>0</v>
      </c>
      <c r="Q388" s="11">
        <f>IF(J388&lt;'5-Year Monthly P&amp;L'!P$2,1,IF(AND('Financing - Injection 1'!J388&gt;='5-Year Monthly P&amp;L'!P$2,'Financing - Injection 1'!J388&lt;'5-Year Monthly P&amp;L'!AB$2),2,IF(AND('Financing - Injection 1'!J388&gt;='5-Year Monthly P&amp;L'!AB$2,'Financing - Injection 1'!J388&lt;'5-Year Monthly P&amp;L'!AN$2),3,IF(AND('Financing - Injection 1'!J388&gt;='5-Year Monthly P&amp;L'!AN$2,'Financing - Injection 1'!J388&lt;'5-Year Monthly P&amp;L'!AZ$2),4,IF('Financing - Injection 1'!J388&gt;='5-Year Monthly P&amp;L'!AZ$2,5)))))</f>
        <v>5</v>
      </c>
      <c r="R388" s="215" t="str">
        <f t="shared" si="61"/>
        <v>0</v>
      </c>
      <c r="S388" s="215" t="str">
        <f t="shared" si="62"/>
        <v>0</v>
      </c>
    </row>
    <row r="389" spans="1:19" x14ac:dyDescent="0.2">
      <c r="A389" s="12">
        <v>378</v>
      </c>
      <c r="B389" s="228" t="str">
        <f>IF(I389&gt;($B$4*$B$6),"0",PMT(H389/$B$6,COUNT(I389:$I$1000),-E388))</f>
        <v>0</v>
      </c>
      <c r="C389" s="228">
        <f t="shared" si="63"/>
        <v>0</v>
      </c>
      <c r="D389" s="228" t="str">
        <f t="shared" si="59"/>
        <v>0</v>
      </c>
      <c r="E389" s="225" t="str">
        <f t="shared" si="57"/>
        <v/>
      </c>
      <c r="F389" s="228" t="str">
        <f t="shared" si="66"/>
        <v/>
      </c>
      <c r="G389" s="228" t="str">
        <f t="shared" si="67"/>
        <v/>
      </c>
      <c r="H389" s="230">
        <f t="shared" si="64"/>
        <v>0.12</v>
      </c>
      <c r="I389" s="226" t="str">
        <f t="shared" si="58"/>
        <v/>
      </c>
      <c r="J389" s="227">
        <f t="shared" si="65"/>
        <v>56128</v>
      </c>
      <c r="K389" s="231" t="str">
        <f t="shared" si="60"/>
        <v>0</v>
      </c>
      <c r="Q389" s="11">
        <f>IF(J389&lt;'5-Year Monthly P&amp;L'!P$2,1,IF(AND('Financing - Injection 1'!J389&gt;='5-Year Monthly P&amp;L'!P$2,'Financing - Injection 1'!J389&lt;'5-Year Monthly P&amp;L'!AB$2),2,IF(AND('Financing - Injection 1'!J389&gt;='5-Year Monthly P&amp;L'!AB$2,'Financing - Injection 1'!J389&lt;'5-Year Monthly P&amp;L'!AN$2),3,IF(AND('Financing - Injection 1'!J389&gt;='5-Year Monthly P&amp;L'!AN$2,'Financing - Injection 1'!J389&lt;'5-Year Monthly P&amp;L'!AZ$2),4,IF('Financing - Injection 1'!J389&gt;='5-Year Monthly P&amp;L'!AZ$2,5)))))</f>
        <v>5</v>
      </c>
      <c r="R389" s="215" t="str">
        <f t="shared" si="61"/>
        <v>0</v>
      </c>
      <c r="S389" s="215" t="str">
        <f t="shared" si="62"/>
        <v>0</v>
      </c>
    </row>
    <row r="390" spans="1:19" x14ac:dyDescent="0.2">
      <c r="A390" s="12">
        <v>379</v>
      </c>
      <c r="B390" s="228" t="str">
        <f>IF(I390&gt;($B$4*$B$6),"0",PMT(H390/$B$6,COUNT(I390:$I$1000),-E389))</f>
        <v>0</v>
      </c>
      <c r="C390" s="228">
        <f t="shared" si="63"/>
        <v>0</v>
      </c>
      <c r="D390" s="228" t="str">
        <f t="shared" si="59"/>
        <v>0</v>
      </c>
      <c r="E390" s="225" t="str">
        <f t="shared" si="57"/>
        <v/>
      </c>
      <c r="F390" s="228" t="str">
        <f t="shared" si="66"/>
        <v/>
      </c>
      <c r="G390" s="228" t="str">
        <f t="shared" si="67"/>
        <v/>
      </c>
      <c r="H390" s="230">
        <f t="shared" si="64"/>
        <v>0.12</v>
      </c>
      <c r="I390" s="226" t="str">
        <f t="shared" si="58"/>
        <v/>
      </c>
      <c r="J390" s="227">
        <f t="shared" si="65"/>
        <v>56158</v>
      </c>
      <c r="K390" s="231" t="str">
        <f t="shared" si="60"/>
        <v>0</v>
      </c>
      <c r="Q390" s="11">
        <f>IF(J390&lt;'5-Year Monthly P&amp;L'!P$2,1,IF(AND('Financing - Injection 1'!J390&gt;='5-Year Monthly P&amp;L'!P$2,'Financing - Injection 1'!J390&lt;'5-Year Monthly P&amp;L'!AB$2),2,IF(AND('Financing - Injection 1'!J390&gt;='5-Year Monthly P&amp;L'!AB$2,'Financing - Injection 1'!J390&lt;'5-Year Monthly P&amp;L'!AN$2),3,IF(AND('Financing - Injection 1'!J390&gt;='5-Year Monthly P&amp;L'!AN$2,'Financing - Injection 1'!J390&lt;'5-Year Monthly P&amp;L'!AZ$2),4,IF('Financing - Injection 1'!J390&gt;='5-Year Monthly P&amp;L'!AZ$2,5)))))</f>
        <v>5</v>
      </c>
      <c r="R390" s="215" t="str">
        <f t="shared" si="61"/>
        <v>0</v>
      </c>
      <c r="S390" s="215" t="str">
        <f t="shared" si="62"/>
        <v>0</v>
      </c>
    </row>
    <row r="391" spans="1:19" x14ac:dyDescent="0.2">
      <c r="A391" s="12">
        <v>380</v>
      </c>
      <c r="B391" s="228" t="str">
        <f>IF(I391&gt;($B$4*$B$6),"0",PMT(H391/$B$6,COUNT(I391:$I$1000),-E390))</f>
        <v>0</v>
      </c>
      <c r="C391" s="228">
        <f t="shared" si="63"/>
        <v>0</v>
      </c>
      <c r="D391" s="228" t="str">
        <f t="shared" si="59"/>
        <v>0</v>
      </c>
      <c r="E391" s="225" t="str">
        <f t="shared" si="57"/>
        <v/>
      </c>
      <c r="F391" s="228" t="str">
        <f t="shared" si="66"/>
        <v/>
      </c>
      <c r="G391" s="228" t="str">
        <f t="shared" si="67"/>
        <v/>
      </c>
      <c r="H391" s="230">
        <f t="shared" si="64"/>
        <v>0.12</v>
      </c>
      <c r="I391" s="226" t="str">
        <f t="shared" si="58"/>
        <v/>
      </c>
      <c r="J391" s="227">
        <f t="shared" si="65"/>
        <v>56189</v>
      </c>
      <c r="K391" s="231" t="str">
        <f t="shared" si="60"/>
        <v>0</v>
      </c>
      <c r="Q391" s="11">
        <f>IF(J391&lt;'5-Year Monthly P&amp;L'!P$2,1,IF(AND('Financing - Injection 1'!J391&gt;='5-Year Monthly P&amp;L'!P$2,'Financing - Injection 1'!J391&lt;'5-Year Monthly P&amp;L'!AB$2),2,IF(AND('Financing - Injection 1'!J391&gt;='5-Year Monthly P&amp;L'!AB$2,'Financing - Injection 1'!J391&lt;'5-Year Monthly P&amp;L'!AN$2),3,IF(AND('Financing - Injection 1'!J391&gt;='5-Year Monthly P&amp;L'!AN$2,'Financing - Injection 1'!J391&lt;'5-Year Monthly P&amp;L'!AZ$2),4,IF('Financing - Injection 1'!J391&gt;='5-Year Monthly P&amp;L'!AZ$2,5)))))</f>
        <v>5</v>
      </c>
      <c r="R391" s="215" t="str">
        <f t="shared" si="61"/>
        <v>0</v>
      </c>
      <c r="S391" s="215" t="str">
        <f t="shared" si="62"/>
        <v>0</v>
      </c>
    </row>
    <row r="392" spans="1:19" x14ac:dyDescent="0.2">
      <c r="A392" s="12">
        <v>381</v>
      </c>
      <c r="B392" s="228" t="str">
        <f>IF(I392&gt;($B$4*$B$6),"0",PMT(H392/$B$6,COUNT(I392:$I$1000),-E391))</f>
        <v>0</v>
      </c>
      <c r="C392" s="228">
        <f t="shared" si="63"/>
        <v>0</v>
      </c>
      <c r="D392" s="228" t="str">
        <f t="shared" si="59"/>
        <v>0</v>
      </c>
      <c r="E392" s="225" t="str">
        <f t="shared" si="57"/>
        <v/>
      </c>
      <c r="F392" s="228" t="str">
        <f t="shared" si="66"/>
        <v/>
      </c>
      <c r="G392" s="228" t="str">
        <f t="shared" si="67"/>
        <v/>
      </c>
      <c r="H392" s="230">
        <f t="shared" si="64"/>
        <v>0.12</v>
      </c>
      <c r="I392" s="226" t="str">
        <f t="shared" si="58"/>
        <v/>
      </c>
      <c r="J392" s="227">
        <f t="shared" si="65"/>
        <v>56219</v>
      </c>
      <c r="K392" s="231" t="str">
        <f t="shared" si="60"/>
        <v>0</v>
      </c>
      <c r="Q392" s="11">
        <f>IF(J392&lt;'5-Year Monthly P&amp;L'!P$2,1,IF(AND('Financing - Injection 1'!J392&gt;='5-Year Monthly P&amp;L'!P$2,'Financing - Injection 1'!J392&lt;'5-Year Monthly P&amp;L'!AB$2),2,IF(AND('Financing - Injection 1'!J392&gt;='5-Year Monthly P&amp;L'!AB$2,'Financing - Injection 1'!J392&lt;'5-Year Monthly P&amp;L'!AN$2),3,IF(AND('Financing - Injection 1'!J392&gt;='5-Year Monthly P&amp;L'!AN$2,'Financing - Injection 1'!J392&lt;'5-Year Monthly P&amp;L'!AZ$2),4,IF('Financing - Injection 1'!J392&gt;='5-Year Monthly P&amp;L'!AZ$2,5)))))</f>
        <v>5</v>
      </c>
      <c r="R392" s="215" t="str">
        <f t="shared" si="61"/>
        <v>0</v>
      </c>
      <c r="S392" s="215" t="str">
        <f t="shared" si="62"/>
        <v>0</v>
      </c>
    </row>
    <row r="393" spans="1:19" x14ac:dyDescent="0.2">
      <c r="A393" s="12">
        <v>382</v>
      </c>
      <c r="B393" s="228" t="str">
        <f>IF(I393&gt;($B$4*$B$6),"0",PMT(H393/$B$6,COUNT(I393:$I$1000),-E392))</f>
        <v>0</v>
      </c>
      <c r="C393" s="228">
        <f t="shared" si="63"/>
        <v>0</v>
      </c>
      <c r="D393" s="228" t="str">
        <f t="shared" si="59"/>
        <v>0</v>
      </c>
      <c r="E393" s="225" t="str">
        <f t="shared" si="57"/>
        <v/>
      </c>
      <c r="F393" s="228" t="str">
        <f t="shared" si="66"/>
        <v/>
      </c>
      <c r="G393" s="228" t="str">
        <f t="shared" si="67"/>
        <v/>
      </c>
      <c r="H393" s="230">
        <f t="shared" si="64"/>
        <v>0.12</v>
      </c>
      <c r="I393" s="226" t="str">
        <f t="shared" si="58"/>
        <v/>
      </c>
      <c r="J393" s="227">
        <f t="shared" si="65"/>
        <v>56250</v>
      </c>
      <c r="K393" s="231" t="str">
        <f t="shared" si="60"/>
        <v>0</v>
      </c>
      <c r="Q393" s="11">
        <f>IF(J393&lt;'5-Year Monthly P&amp;L'!P$2,1,IF(AND('Financing - Injection 1'!J393&gt;='5-Year Monthly P&amp;L'!P$2,'Financing - Injection 1'!J393&lt;'5-Year Monthly P&amp;L'!AB$2),2,IF(AND('Financing - Injection 1'!J393&gt;='5-Year Monthly P&amp;L'!AB$2,'Financing - Injection 1'!J393&lt;'5-Year Monthly P&amp;L'!AN$2),3,IF(AND('Financing - Injection 1'!J393&gt;='5-Year Monthly P&amp;L'!AN$2,'Financing - Injection 1'!J393&lt;'5-Year Monthly P&amp;L'!AZ$2),4,IF('Financing - Injection 1'!J393&gt;='5-Year Monthly P&amp;L'!AZ$2,5)))))</f>
        <v>5</v>
      </c>
      <c r="R393" s="215" t="str">
        <f t="shared" si="61"/>
        <v>0</v>
      </c>
      <c r="S393" s="215" t="str">
        <f t="shared" si="62"/>
        <v>0</v>
      </c>
    </row>
    <row r="394" spans="1:19" x14ac:dyDescent="0.2">
      <c r="A394" s="12">
        <v>383</v>
      </c>
      <c r="B394" s="228" t="str">
        <f>IF(I394&gt;($B$4*$B$6),"0",PMT(H394/$B$6,COUNT(I394:$I$1000),-E393))</f>
        <v>0</v>
      </c>
      <c r="C394" s="228">
        <f t="shared" si="63"/>
        <v>0</v>
      </c>
      <c r="D394" s="228" t="str">
        <f t="shared" si="59"/>
        <v>0</v>
      </c>
      <c r="E394" s="225" t="str">
        <f t="shared" si="57"/>
        <v/>
      </c>
      <c r="F394" s="228" t="str">
        <f t="shared" si="66"/>
        <v/>
      </c>
      <c r="G394" s="228" t="str">
        <f t="shared" si="67"/>
        <v/>
      </c>
      <c r="H394" s="230">
        <f t="shared" si="64"/>
        <v>0.12</v>
      </c>
      <c r="I394" s="226" t="str">
        <f t="shared" si="58"/>
        <v/>
      </c>
      <c r="J394" s="227">
        <f t="shared" si="65"/>
        <v>56281</v>
      </c>
      <c r="K394" s="231" t="str">
        <f t="shared" si="60"/>
        <v>0</v>
      </c>
      <c r="Q394" s="11">
        <f>IF(J394&lt;'5-Year Monthly P&amp;L'!P$2,1,IF(AND('Financing - Injection 1'!J394&gt;='5-Year Monthly P&amp;L'!P$2,'Financing - Injection 1'!J394&lt;'5-Year Monthly P&amp;L'!AB$2),2,IF(AND('Financing - Injection 1'!J394&gt;='5-Year Monthly P&amp;L'!AB$2,'Financing - Injection 1'!J394&lt;'5-Year Monthly P&amp;L'!AN$2),3,IF(AND('Financing - Injection 1'!J394&gt;='5-Year Monthly P&amp;L'!AN$2,'Financing - Injection 1'!J394&lt;'5-Year Monthly P&amp;L'!AZ$2),4,IF('Financing - Injection 1'!J394&gt;='5-Year Monthly P&amp;L'!AZ$2,5)))))</f>
        <v>5</v>
      </c>
      <c r="R394" s="215" t="str">
        <f t="shared" si="61"/>
        <v>0</v>
      </c>
      <c r="S394" s="215" t="str">
        <f t="shared" si="62"/>
        <v>0</v>
      </c>
    </row>
    <row r="395" spans="1:19" x14ac:dyDescent="0.2">
      <c r="A395" s="12">
        <v>384</v>
      </c>
      <c r="B395" s="228" t="str">
        <f>IF(I395&gt;($B$4*$B$6),"0",PMT(H395/$B$6,COUNT(I395:$I$1000),-E394))</f>
        <v>0</v>
      </c>
      <c r="C395" s="228">
        <f t="shared" si="63"/>
        <v>0</v>
      </c>
      <c r="D395" s="228" t="str">
        <f t="shared" si="59"/>
        <v>0</v>
      </c>
      <c r="E395" s="225" t="str">
        <f t="shared" si="57"/>
        <v/>
      </c>
      <c r="F395" s="228" t="str">
        <f t="shared" si="66"/>
        <v/>
      </c>
      <c r="G395" s="228" t="str">
        <f t="shared" si="67"/>
        <v/>
      </c>
      <c r="H395" s="230">
        <f t="shared" si="64"/>
        <v>0.12</v>
      </c>
      <c r="I395" s="226" t="str">
        <f t="shared" si="58"/>
        <v/>
      </c>
      <c r="J395" s="227">
        <f t="shared" si="65"/>
        <v>56309</v>
      </c>
      <c r="K395" s="231" t="str">
        <f t="shared" si="60"/>
        <v>0</v>
      </c>
      <c r="Q395" s="11">
        <f>IF(J395&lt;'5-Year Monthly P&amp;L'!P$2,1,IF(AND('Financing - Injection 1'!J395&gt;='5-Year Monthly P&amp;L'!P$2,'Financing - Injection 1'!J395&lt;'5-Year Monthly P&amp;L'!AB$2),2,IF(AND('Financing - Injection 1'!J395&gt;='5-Year Monthly P&amp;L'!AB$2,'Financing - Injection 1'!J395&lt;'5-Year Monthly P&amp;L'!AN$2),3,IF(AND('Financing - Injection 1'!J395&gt;='5-Year Monthly P&amp;L'!AN$2,'Financing - Injection 1'!J395&lt;'5-Year Monthly P&amp;L'!AZ$2),4,IF('Financing - Injection 1'!J395&gt;='5-Year Monthly P&amp;L'!AZ$2,5)))))</f>
        <v>5</v>
      </c>
      <c r="R395" s="215" t="str">
        <f t="shared" si="61"/>
        <v>0</v>
      </c>
      <c r="S395" s="215" t="str">
        <f t="shared" si="62"/>
        <v>0</v>
      </c>
    </row>
    <row r="396" spans="1:19" x14ac:dyDescent="0.2">
      <c r="A396" s="12">
        <v>385</v>
      </c>
      <c r="B396" s="228" t="str">
        <f>IF(I396&gt;($B$4*$B$6),"0",PMT(H396/$B$6,COUNT(I396:$I$1000),-E395))</f>
        <v>0</v>
      </c>
      <c r="C396" s="228">
        <f t="shared" si="63"/>
        <v>0</v>
      </c>
      <c r="D396" s="228" t="str">
        <f t="shared" si="59"/>
        <v>0</v>
      </c>
      <c r="E396" s="225" t="str">
        <f t="shared" ref="E396:E459" si="68">IF(A396&gt;($B$4*$B$6),"",E395-D396)</f>
        <v/>
      </c>
      <c r="F396" s="228" t="str">
        <f t="shared" si="66"/>
        <v/>
      </c>
      <c r="G396" s="228" t="str">
        <f t="shared" si="67"/>
        <v/>
      </c>
      <c r="H396" s="230">
        <f t="shared" si="64"/>
        <v>0.12</v>
      </c>
      <c r="I396" s="226" t="str">
        <f t="shared" ref="I396:I459" si="69">IF($B$4*$B$6&lt;A396,"",A396)</f>
        <v/>
      </c>
      <c r="J396" s="227">
        <f t="shared" si="65"/>
        <v>56340</v>
      </c>
      <c r="K396" s="231" t="str">
        <f t="shared" si="60"/>
        <v>0</v>
      </c>
      <c r="Q396" s="11">
        <f>IF(J396&lt;'5-Year Monthly P&amp;L'!P$2,1,IF(AND('Financing - Injection 1'!J396&gt;='5-Year Monthly P&amp;L'!P$2,'Financing - Injection 1'!J396&lt;'5-Year Monthly P&amp;L'!AB$2),2,IF(AND('Financing - Injection 1'!J396&gt;='5-Year Monthly P&amp;L'!AB$2,'Financing - Injection 1'!J396&lt;'5-Year Monthly P&amp;L'!AN$2),3,IF(AND('Financing - Injection 1'!J396&gt;='5-Year Monthly P&amp;L'!AN$2,'Financing - Injection 1'!J396&lt;'5-Year Monthly P&amp;L'!AZ$2),4,IF('Financing - Injection 1'!J396&gt;='5-Year Monthly P&amp;L'!AZ$2,5)))))</f>
        <v>5</v>
      </c>
      <c r="R396" s="215" t="str">
        <f t="shared" si="61"/>
        <v>0</v>
      </c>
      <c r="S396" s="215" t="str">
        <f t="shared" si="62"/>
        <v>0</v>
      </c>
    </row>
    <row r="397" spans="1:19" x14ac:dyDescent="0.2">
      <c r="A397" s="12">
        <v>386</v>
      </c>
      <c r="B397" s="228" t="str">
        <f>IF(I397&gt;($B$4*$B$6),"0",PMT(H397/$B$6,COUNT(I397:$I$1000),-E396))</f>
        <v>0</v>
      </c>
      <c r="C397" s="228">
        <f t="shared" si="63"/>
        <v>0</v>
      </c>
      <c r="D397" s="228" t="str">
        <f t="shared" ref="D397:D460" si="70">IF(A397&gt;($B$4*$B$6),"0",B397-C397)</f>
        <v>0</v>
      </c>
      <c r="E397" s="225" t="str">
        <f t="shared" si="68"/>
        <v/>
      </c>
      <c r="F397" s="228" t="str">
        <f t="shared" si="66"/>
        <v/>
      </c>
      <c r="G397" s="228" t="str">
        <f t="shared" si="67"/>
        <v/>
      </c>
      <c r="H397" s="230">
        <f t="shared" si="64"/>
        <v>0.12</v>
      </c>
      <c r="I397" s="226" t="str">
        <f t="shared" si="69"/>
        <v/>
      </c>
      <c r="J397" s="227">
        <f t="shared" si="65"/>
        <v>56370</v>
      </c>
      <c r="K397" s="231" t="str">
        <f t="shared" ref="K397:K460" si="71">B397</f>
        <v>0</v>
      </c>
      <c r="Q397" s="11">
        <f>IF(J397&lt;'5-Year Monthly P&amp;L'!P$2,1,IF(AND('Financing - Injection 1'!J397&gt;='5-Year Monthly P&amp;L'!P$2,'Financing - Injection 1'!J397&lt;'5-Year Monthly P&amp;L'!AB$2),2,IF(AND('Financing - Injection 1'!J397&gt;='5-Year Monthly P&amp;L'!AB$2,'Financing - Injection 1'!J397&lt;'5-Year Monthly P&amp;L'!AN$2),3,IF(AND('Financing - Injection 1'!J397&gt;='5-Year Monthly P&amp;L'!AN$2,'Financing - Injection 1'!J397&lt;'5-Year Monthly P&amp;L'!AZ$2),4,IF('Financing - Injection 1'!J397&gt;='5-Year Monthly P&amp;L'!AZ$2,5)))))</f>
        <v>5</v>
      </c>
      <c r="R397" s="215" t="str">
        <f t="shared" ref="R397:R460" si="72">D397</f>
        <v>0</v>
      </c>
      <c r="S397" s="215" t="str">
        <f t="shared" ref="S397:S460" si="73">B397</f>
        <v>0</v>
      </c>
    </row>
    <row r="398" spans="1:19" x14ac:dyDescent="0.2">
      <c r="A398" s="12">
        <v>387</v>
      </c>
      <c r="B398" s="228" t="str">
        <f>IF(I398&gt;($B$4*$B$6),"0",PMT(H398/$B$6,COUNT(I398:$I$1000),-E397))</f>
        <v>0</v>
      </c>
      <c r="C398" s="228">
        <f t="shared" ref="C398:C461" si="74">IFERROR(E397*H398/$B$6,0)</f>
        <v>0</v>
      </c>
      <c r="D398" s="228" t="str">
        <f t="shared" si="70"/>
        <v>0</v>
      </c>
      <c r="E398" s="225" t="str">
        <f t="shared" si="68"/>
        <v/>
      </c>
      <c r="F398" s="228" t="str">
        <f t="shared" si="66"/>
        <v/>
      </c>
      <c r="G398" s="228" t="str">
        <f t="shared" si="67"/>
        <v/>
      </c>
      <c r="H398" s="230">
        <f t="shared" ref="H398:H461" si="75">H397</f>
        <v>0.12</v>
      </c>
      <c r="I398" s="226" t="str">
        <f t="shared" si="69"/>
        <v/>
      </c>
      <c r="J398" s="227">
        <f t="shared" ref="J398:J461" si="76">EDATE(J397,1)</f>
        <v>56401</v>
      </c>
      <c r="K398" s="231" t="str">
        <f t="shared" si="71"/>
        <v>0</v>
      </c>
      <c r="Q398" s="11">
        <f>IF(J398&lt;'5-Year Monthly P&amp;L'!P$2,1,IF(AND('Financing - Injection 1'!J398&gt;='5-Year Monthly P&amp;L'!P$2,'Financing - Injection 1'!J398&lt;'5-Year Monthly P&amp;L'!AB$2),2,IF(AND('Financing - Injection 1'!J398&gt;='5-Year Monthly P&amp;L'!AB$2,'Financing - Injection 1'!J398&lt;'5-Year Monthly P&amp;L'!AN$2),3,IF(AND('Financing - Injection 1'!J398&gt;='5-Year Monthly P&amp;L'!AN$2,'Financing - Injection 1'!J398&lt;'5-Year Monthly P&amp;L'!AZ$2),4,IF('Financing - Injection 1'!J398&gt;='5-Year Monthly P&amp;L'!AZ$2,5)))))</f>
        <v>5</v>
      </c>
      <c r="R398" s="215" t="str">
        <f t="shared" si="72"/>
        <v>0</v>
      </c>
      <c r="S398" s="215" t="str">
        <f t="shared" si="73"/>
        <v>0</v>
      </c>
    </row>
    <row r="399" spans="1:19" x14ac:dyDescent="0.2">
      <c r="A399" s="12">
        <v>388</v>
      </c>
      <c r="B399" s="228" t="str">
        <f>IF(I399&gt;($B$4*$B$6),"0",PMT(H399/$B$6,COUNT(I399:$I$1000),-E398))</f>
        <v>0</v>
      </c>
      <c r="C399" s="228">
        <f t="shared" si="74"/>
        <v>0</v>
      </c>
      <c r="D399" s="228" t="str">
        <f t="shared" si="70"/>
        <v>0</v>
      </c>
      <c r="E399" s="225" t="str">
        <f t="shared" si="68"/>
        <v/>
      </c>
      <c r="F399" s="228" t="str">
        <f t="shared" si="66"/>
        <v/>
      </c>
      <c r="G399" s="228" t="str">
        <f t="shared" si="67"/>
        <v/>
      </c>
      <c r="H399" s="230">
        <f t="shared" si="75"/>
        <v>0.12</v>
      </c>
      <c r="I399" s="226" t="str">
        <f t="shared" si="69"/>
        <v/>
      </c>
      <c r="J399" s="227">
        <f t="shared" si="76"/>
        <v>56431</v>
      </c>
      <c r="K399" s="231" t="str">
        <f t="shared" si="71"/>
        <v>0</v>
      </c>
      <c r="Q399" s="11">
        <f>IF(J399&lt;'5-Year Monthly P&amp;L'!P$2,1,IF(AND('Financing - Injection 1'!J399&gt;='5-Year Monthly P&amp;L'!P$2,'Financing - Injection 1'!J399&lt;'5-Year Monthly P&amp;L'!AB$2),2,IF(AND('Financing - Injection 1'!J399&gt;='5-Year Monthly P&amp;L'!AB$2,'Financing - Injection 1'!J399&lt;'5-Year Monthly P&amp;L'!AN$2),3,IF(AND('Financing - Injection 1'!J399&gt;='5-Year Monthly P&amp;L'!AN$2,'Financing - Injection 1'!J399&lt;'5-Year Monthly P&amp;L'!AZ$2),4,IF('Financing - Injection 1'!J399&gt;='5-Year Monthly P&amp;L'!AZ$2,5)))))</f>
        <v>5</v>
      </c>
      <c r="R399" s="215" t="str">
        <f t="shared" si="72"/>
        <v>0</v>
      </c>
      <c r="S399" s="215" t="str">
        <f t="shared" si="73"/>
        <v>0</v>
      </c>
    </row>
    <row r="400" spans="1:19" x14ac:dyDescent="0.2">
      <c r="A400" s="12">
        <v>389</v>
      </c>
      <c r="B400" s="228" t="str">
        <f>IF(I400&gt;($B$4*$B$6),"0",PMT(H400/$B$6,COUNT(I400:$I$1000),-E399))</f>
        <v>0</v>
      </c>
      <c r="C400" s="228">
        <f t="shared" si="74"/>
        <v>0</v>
      </c>
      <c r="D400" s="228" t="str">
        <f t="shared" si="70"/>
        <v>0</v>
      </c>
      <c r="E400" s="225" t="str">
        <f t="shared" si="68"/>
        <v/>
      </c>
      <c r="F400" s="228" t="str">
        <f t="shared" si="66"/>
        <v/>
      </c>
      <c r="G400" s="228" t="str">
        <f t="shared" si="67"/>
        <v/>
      </c>
      <c r="H400" s="230">
        <f t="shared" si="75"/>
        <v>0.12</v>
      </c>
      <c r="I400" s="226" t="str">
        <f t="shared" si="69"/>
        <v/>
      </c>
      <c r="J400" s="227">
        <f t="shared" si="76"/>
        <v>56462</v>
      </c>
      <c r="K400" s="231" t="str">
        <f t="shared" si="71"/>
        <v>0</v>
      </c>
      <c r="Q400" s="11">
        <f>IF(J400&lt;'5-Year Monthly P&amp;L'!P$2,1,IF(AND('Financing - Injection 1'!J400&gt;='5-Year Monthly P&amp;L'!P$2,'Financing - Injection 1'!J400&lt;'5-Year Monthly P&amp;L'!AB$2),2,IF(AND('Financing - Injection 1'!J400&gt;='5-Year Monthly P&amp;L'!AB$2,'Financing - Injection 1'!J400&lt;'5-Year Monthly P&amp;L'!AN$2),3,IF(AND('Financing - Injection 1'!J400&gt;='5-Year Monthly P&amp;L'!AN$2,'Financing - Injection 1'!J400&lt;'5-Year Monthly P&amp;L'!AZ$2),4,IF('Financing - Injection 1'!J400&gt;='5-Year Monthly P&amp;L'!AZ$2,5)))))</f>
        <v>5</v>
      </c>
      <c r="R400" s="215" t="str">
        <f t="shared" si="72"/>
        <v>0</v>
      </c>
      <c r="S400" s="215" t="str">
        <f t="shared" si="73"/>
        <v>0</v>
      </c>
    </row>
    <row r="401" spans="1:19" x14ac:dyDescent="0.2">
      <c r="A401" s="12">
        <v>390</v>
      </c>
      <c r="B401" s="228" t="str">
        <f>IF(I401&gt;($B$4*$B$6),"0",PMT(H401/$B$6,COUNT(I401:$I$1000),-E400))</f>
        <v>0</v>
      </c>
      <c r="C401" s="228">
        <f t="shared" si="74"/>
        <v>0</v>
      </c>
      <c r="D401" s="228" t="str">
        <f t="shared" si="70"/>
        <v>0</v>
      </c>
      <c r="E401" s="225" t="str">
        <f t="shared" si="68"/>
        <v/>
      </c>
      <c r="F401" s="228" t="str">
        <f t="shared" si="66"/>
        <v/>
      </c>
      <c r="G401" s="228" t="str">
        <f t="shared" si="67"/>
        <v/>
      </c>
      <c r="H401" s="230">
        <f t="shared" si="75"/>
        <v>0.12</v>
      </c>
      <c r="I401" s="226" t="str">
        <f t="shared" si="69"/>
        <v/>
      </c>
      <c r="J401" s="227">
        <f t="shared" si="76"/>
        <v>56493</v>
      </c>
      <c r="K401" s="231" t="str">
        <f t="shared" si="71"/>
        <v>0</v>
      </c>
      <c r="Q401" s="11">
        <f>IF(J401&lt;'5-Year Monthly P&amp;L'!P$2,1,IF(AND('Financing - Injection 1'!J401&gt;='5-Year Monthly P&amp;L'!P$2,'Financing - Injection 1'!J401&lt;'5-Year Monthly P&amp;L'!AB$2),2,IF(AND('Financing - Injection 1'!J401&gt;='5-Year Monthly P&amp;L'!AB$2,'Financing - Injection 1'!J401&lt;'5-Year Monthly P&amp;L'!AN$2),3,IF(AND('Financing - Injection 1'!J401&gt;='5-Year Monthly P&amp;L'!AN$2,'Financing - Injection 1'!J401&lt;'5-Year Monthly P&amp;L'!AZ$2),4,IF('Financing - Injection 1'!J401&gt;='5-Year Monthly P&amp;L'!AZ$2,5)))))</f>
        <v>5</v>
      </c>
      <c r="R401" s="215" t="str">
        <f t="shared" si="72"/>
        <v>0</v>
      </c>
      <c r="S401" s="215" t="str">
        <f t="shared" si="73"/>
        <v>0</v>
      </c>
    </row>
    <row r="402" spans="1:19" x14ac:dyDescent="0.2">
      <c r="A402" s="12">
        <v>391</v>
      </c>
      <c r="B402" s="228" t="str">
        <f>IF(I402&gt;($B$4*$B$6),"0",PMT(H402/$B$6,COUNT(I402:$I$1000),-E401))</f>
        <v>0</v>
      </c>
      <c r="C402" s="228">
        <f t="shared" si="74"/>
        <v>0</v>
      </c>
      <c r="D402" s="228" t="str">
        <f t="shared" si="70"/>
        <v>0</v>
      </c>
      <c r="E402" s="225" t="str">
        <f t="shared" si="68"/>
        <v/>
      </c>
      <c r="F402" s="228" t="str">
        <f t="shared" si="66"/>
        <v/>
      </c>
      <c r="G402" s="228" t="str">
        <f t="shared" si="67"/>
        <v/>
      </c>
      <c r="H402" s="230">
        <f t="shared" si="75"/>
        <v>0.12</v>
      </c>
      <c r="I402" s="226" t="str">
        <f t="shared" si="69"/>
        <v/>
      </c>
      <c r="J402" s="227">
        <f t="shared" si="76"/>
        <v>56523</v>
      </c>
      <c r="K402" s="231" t="str">
        <f t="shared" si="71"/>
        <v>0</v>
      </c>
      <c r="Q402" s="11">
        <f>IF(J402&lt;'5-Year Monthly P&amp;L'!P$2,1,IF(AND('Financing - Injection 1'!J402&gt;='5-Year Monthly P&amp;L'!P$2,'Financing - Injection 1'!J402&lt;'5-Year Monthly P&amp;L'!AB$2),2,IF(AND('Financing - Injection 1'!J402&gt;='5-Year Monthly P&amp;L'!AB$2,'Financing - Injection 1'!J402&lt;'5-Year Monthly P&amp;L'!AN$2),3,IF(AND('Financing - Injection 1'!J402&gt;='5-Year Monthly P&amp;L'!AN$2,'Financing - Injection 1'!J402&lt;'5-Year Monthly P&amp;L'!AZ$2),4,IF('Financing - Injection 1'!J402&gt;='5-Year Monthly P&amp;L'!AZ$2,5)))))</f>
        <v>5</v>
      </c>
      <c r="R402" s="215" t="str">
        <f t="shared" si="72"/>
        <v>0</v>
      </c>
      <c r="S402" s="215" t="str">
        <f t="shared" si="73"/>
        <v>0</v>
      </c>
    </row>
    <row r="403" spans="1:19" x14ac:dyDescent="0.2">
      <c r="A403" s="12">
        <v>392</v>
      </c>
      <c r="B403" s="228" t="str">
        <f>IF(I403&gt;($B$4*$B$6),"0",PMT(H403/$B$6,COUNT(I403:$I$1000),-E402))</f>
        <v>0</v>
      </c>
      <c r="C403" s="228">
        <f t="shared" si="74"/>
        <v>0</v>
      </c>
      <c r="D403" s="228" t="str">
        <f t="shared" si="70"/>
        <v>0</v>
      </c>
      <c r="E403" s="225" t="str">
        <f t="shared" si="68"/>
        <v/>
      </c>
      <c r="F403" s="228" t="str">
        <f t="shared" si="66"/>
        <v/>
      </c>
      <c r="G403" s="228" t="str">
        <f t="shared" si="67"/>
        <v/>
      </c>
      <c r="H403" s="230">
        <f t="shared" si="75"/>
        <v>0.12</v>
      </c>
      <c r="I403" s="226" t="str">
        <f t="shared" si="69"/>
        <v/>
      </c>
      <c r="J403" s="227">
        <f t="shared" si="76"/>
        <v>56554</v>
      </c>
      <c r="K403" s="231" t="str">
        <f t="shared" si="71"/>
        <v>0</v>
      </c>
      <c r="Q403" s="11">
        <f>IF(J403&lt;'5-Year Monthly P&amp;L'!P$2,1,IF(AND('Financing - Injection 1'!J403&gt;='5-Year Monthly P&amp;L'!P$2,'Financing - Injection 1'!J403&lt;'5-Year Monthly P&amp;L'!AB$2),2,IF(AND('Financing - Injection 1'!J403&gt;='5-Year Monthly P&amp;L'!AB$2,'Financing - Injection 1'!J403&lt;'5-Year Monthly P&amp;L'!AN$2),3,IF(AND('Financing - Injection 1'!J403&gt;='5-Year Monthly P&amp;L'!AN$2,'Financing - Injection 1'!J403&lt;'5-Year Monthly P&amp;L'!AZ$2),4,IF('Financing - Injection 1'!J403&gt;='5-Year Monthly P&amp;L'!AZ$2,5)))))</f>
        <v>5</v>
      </c>
      <c r="R403" s="215" t="str">
        <f t="shared" si="72"/>
        <v>0</v>
      </c>
      <c r="S403" s="215" t="str">
        <f t="shared" si="73"/>
        <v>0</v>
      </c>
    </row>
    <row r="404" spans="1:19" x14ac:dyDescent="0.2">
      <c r="A404" s="12">
        <v>393</v>
      </c>
      <c r="B404" s="228" t="str">
        <f>IF(I404&gt;($B$4*$B$6),"0",PMT(H404/$B$6,COUNT(I404:$I$1000),-E403))</f>
        <v>0</v>
      </c>
      <c r="C404" s="228">
        <f t="shared" si="74"/>
        <v>0</v>
      </c>
      <c r="D404" s="228" t="str">
        <f t="shared" si="70"/>
        <v>0</v>
      </c>
      <c r="E404" s="225" t="str">
        <f t="shared" si="68"/>
        <v/>
      </c>
      <c r="F404" s="228" t="str">
        <f t="shared" si="66"/>
        <v/>
      </c>
      <c r="G404" s="228" t="str">
        <f t="shared" si="67"/>
        <v/>
      </c>
      <c r="H404" s="230">
        <f t="shared" si="75"/>
        <v>0.12</v>
      </c>
      <c r="I404" s="226" t="str">
        <f t="shared" si="69"/>
        <v/>
      </c>
      <c r="J404" s="227">
        <f t="shared" si="76"/>
        <v>56584</v>
      </c>
      <c r="K404" s="231" t="str">
        <f t="shared" si="71"/>
        <v>0</v>
      </c>
      <c r="Q404" s="11">
        <f>IF(J404&lt;'5-Year Monthly P&amp;L'!P$2,1,IF(AND('Financing - Injection 1'!J404&gt;='5-Year Monthly P&amp;L'!P$2,'Financing - Injection 1'!J404&lt;'5-Year Monthly P&amp;L'!AB$2),2,IF(AND('Financing - Injection 1'!J404&gt;='5-Year Monthly P&amp;L'!AB$2,'Financing - Injection 1'!J404&lt;'5-Year Monthly P&amp;L'!AN$2),3,IF(AND('Financing - Injection 1'!J404&gt;='5-Year Monthly P&amp;L'!AN$2,'Financing - Injection 1'!J404&lt;'5-Year Monthly P&amp;L'!AZ$2),4,IF('Financing - Injection 1'!J404&gt;='5-Year Monthly P&amp;L'!AZ$2,5)))))</f>
        <v>5</v>
      </c>
      <c r="R404" s="215" t="str">
        <f t="shared" si="72"/>
        <v>0</v>
      </c>
      <c r="S404" s="215" t="str">
        <f t="shared" si="73"/>
        <v>0</v>
      </c>
    </row>
    <row r="405" spans="1:19" x14ac:dyDescent="0.2">
      <c r="A405" s="12">
        <v>394</v>
      </c>
      <c r="B405" s="228" t="str">
        <f>IF(I405&gt;($B$4*$B$6),"0",PMT(H405/$B$6,COUNT(I405:$I$1000),-E404))</f>
        <v>0</v>
      </c>
      <c r="C405" s="228">
        <f t="shared" si="74"/>
        <v>0</v>
      </c>
      <c r="D405" s="228" t="str">
        <f t="shared" si="70"/>
        <v>0</v>
      </c>
      <c r="E405" s="225" t="str">
        <f t="shared" si="68"/>
        <v/>
      </c>
      <c r="F405" s="228" t="str">
        <f t="shared" si="66"/>
        <v/>
      </c>
      <c r="G405" s="228" t="str">
        <f t="shared" si="67"/>
        <v/>
      </c>
      <c r="H405" s="230">
        <f t="shared" si="75"/>
        <v>0.12</v>
      </c>
      <c r="I405" s="226" t="str">
        <f t="shared" si="69"/>
        <v/>
      </c>
      <c r="J405" s="227">
        <f t="shared" si="76"/>
        <v>56615</v>
      </c>
      <c r="K405" s="231" t="str">
        <f t="shared" si="71"/>
        <v>0</v>
      </c>
      <c r="Q405" s="11">
        <f>IF(J405&lt;'5-Year Monthly P&amp;L'!P$2,1,IF(AND('Financing - Injection 1'!J405&gt;='5-Year Monthly P&amp;L'!P$2,'Financing - Injection 1'!J405&lt;'5-Year Monthly P&amp;L'!AB$2),2,IF(AND('Financing - Injection 1'!J405&gt;='5-Year Monthly P&amp;L'!AB$2,'Financing - Injection 1'!J405&lt;'5-Year Monthly P&amp;L'!AN$2),3,IF(AND('Financing - Injection 1'!J405&gt;='5-Year Monthly P&amp;L'!AN$2,'Financing - Injection 1'!J405&lt;'5-Year Monthly P&amp;L'!AZ$2),4,IF('Financing - Injection 1'!J405&gt;='5-Year Monthly P&amp;L'!AZ$2,5)))))</f>
        <v>5</v>
      </c>
      <c r="R405" s="215" t="str">
        <f t="shared" si="72"/>
        <v>0</v>
      </c>
      <c r="S405" s="215" t="str">
        <f t="shared" si="73"/>
        <v>0</v>
      </c>
    </row>
    <row r="406" spans="1:19" x14ac:dyDescent="0.2">
      <c r="A406" s="12">
        <v>395</v>
      </c>
      <c r="B406" s="228" t="str">
        <f>IF(I406&gt;($B$4*$B$6),"0",PMT(H406/$B$6,COUNT(I406:$I$1000),-E405))</f>
        <v>0</v>
      </c>
      <c r="C406" s="228">
        <f t="shared" si="74"/>
        <v>0</v>
      </c>
      <c r="D406" s="228" t="str">
        <f t="shared" si="70"/>
        <v>0</v>
      </c>
      <c r="E406" s="225" t="str">
        <f t="shared" si="68"/>
        <v/>
      </c>
      <c r="F406" s="228" t="str">
        <f t="shared" si="66"/>
        <v/>
      </c>
      <c r="G406" s="228" t="str">
        <f t="shared" si="67"/>
        <v/>
      </c>
      <c r="H406" s="230">
        <f t="shared" si="75"/>
        <v>0.12</v>
      </c>
      <c r="I406" s="226" t="str">
        <f t="shared" si="69"/>
        <v/>
      </c>
      <c r="J406" s="227">
        <f t="shared" si="76"/>
        <v>56646</v>
      </c>
      <c r="K406" s="231" t="str">
        <f t="shared" si="71"/>
        <v>0</v>
      </c>
      <c r="Q406" s="11">
        <f>IF(J406&lt;'5-Year Monthly P&amp;L'!P$2,1,IF(AND('Financing - Injection 1'!J406&gt;='5-Year Monthly P&amp;L'!P$2,'Financing - Injection 1'!J406&lt;'5-Year Monthly P&amp;L'!AB$2),2,IF(AND('Financing - Injection 1'!J406&gt;='5-Year Monthly P&amp;L'!AB$2,'Financing - Injection 1'!J406&lt;'5-Year Monthly P&amp;L'!AN$2),3,IF(AND('Financing - Injection 1'!J406&gt;='5-Year Monthly P&amp;L'!AN$2,'Financing - Injection 1'!J406&lt;'5-Year Monthly P&amp;L'!AZ$2),4,IF('Financing - Injection 1'!J406&gt;='5-Year Monthly P&amp;L'!AZ$2,5)))))</f>
        <v>5</v>
      </c>
      <c r="R406" s="215" t="str">
        <f t="shared" si="72"/>
        <v>0</v>
      </c>
      <c r="S406" s="215" t="str">
        <f t="shared" si="73"/>
        <v>0</v>
      </c>
    </row>
    <row r="407" spans="1:19" x14ac:dyDescent="0.2">
      <c r="A407" s="12">
        <v>396</v>
      </c>
      <c r="B407" s="228" t="str">
        <f>IF(I407&gt;($B$4*$B$6),"0",PMT(H407/$B$6,COUNT(I407:$I$1000),-E406))</f>
        <v>0</v>
      </c>
      <c r="C407" s="228">
        <f t="shared" si="74"/>
        <v>0</v>
      </c>
      <c r="D407" s="228" t="str">
        <f t="shared" si="70"/>
        <v>0</v>
      </c>
      <c r="E407" s="225" t="str">
        <f t="shared" si="68"/>
        <v/>
      </c>
      <c r="F407" s="228" t="str">
        <f t="shared" si="66"/>
        <v/>
      </c>
      <c r="G407" s="228" t="str">
        <f t="shared" si="67"/>
        <v/>
      </c>
      <c r="H407" s="230">
        <f t="shared" si="75"/>
        <v>0.12</v>
      </c>
      <c r="I407" s="226" t="str">
        <f t="shared" si="69"/>
        <v/>
      </c>
      <c r="J407" s="227">
        <f t="shared" si="76"/>
        <v>56674</v>
      </c>
      <c r="K407" s="231" t="str">
        <f t="shared" si="71"/>
        <v>0</v>
      </c>
      <c r="Q407" s="11">
        <f>IF(J407&lt;'5-Year Monthly P&amp;L'!P$2,1,IF(AND('Financing - Injection 1'!J407&gt;='5-Year Monthly P&amp;L'!P$2,'Financing - Injection 1'!J407&lt;'5-Year Monthly P&amp;L'!AB$2),2,IF(AND('Financing - Injection 1'!J407&gt;='5-Year Monthly P&amp;L'!AB$2,'Financing - Injection 1'!J407&lt;'5-Year Monthly P&amp;L'!AN$2),3,IF(AND('Financing - Injection 1'!J407&gt;='5-Year Monthly P&amp;L'!AN$2,'Financing - Injection 1'!J407&lt;'5-Year Monthly P&amp;L'!AZ$2),4,IF('Financing - Injection 1'!J407&gt;='5-Year Monthly P&amp;L'!AZ$2,5)))))</f>
        <v>5</v>
      </c>
      <c r="R407" s="215" t="str">
        <f t="shared" si="72"/>
        <v>0</v>
      </c>
      <c r="S407" s="215" t="str">
        <f t="shared" si="73"/>
        <v>0</v>
      </c>
    </row>
    <row r="408" spans="1:19" x14ac:dyDescent="0.2">
      <c r="A408" s="12">
        <v>397</v>
      </c>
      <c r="B408" s="228" t="str">
        <f>IF(I408&gt;($B$4*$B$6),"0",PMT(H408/$B$6,COUNT(I408:$I$1000),-E407))</f>
        <v>0</v>
      </c>
      <c r="C408" s="228">
        <f t="shared" si="74"/>
        <v>0</v>
      </c>
      <c r="D408" s="228" t="str">
        <f t="shared" si="70"/>
        <v>0</v>
      </c>
      <c r="E408" s="225" t="str">
        <f t="shared" si="68"/>
        <v/>
      </c>
      <c r="F408" s="228" t="str">
        <f t="shared" si="66"/>
        <v/>
      </c>
      <c r="G408" s="228" t="str">
        <f t="shared" si="67"/>
        <v/>
      </c>
      <c r="H408" s="230">
        <f t="shared" si="75"/>
        <v>0.12</v>
      </c>
      <c r="I408" s="226" t="str">
        <f t="shared" si="69"/>
        <v/>
      </c>
      <c r="J408" s="227">
        <f t="shared" si="76"/>
        <v>56705</v>
      </c>
      <c r="K408" s="231" t="str">
        <f t="shared" si="71"/>
        <v>0</v>
      </c>
      <c r="Q408" s="11">
        <f>IF(J408&lt;'5-Year Monthly P&amp;L'!P$2,1,IF(AND('Financing - Injection 1'!J408&gt;='5-Year Monthly P&amp;L'!P$2,'Financing - Injection 1'!J408&lt;'5-Year Monthly P&amp;L'!AB$2),2,IF(AND('Financing - Injection 1'!J408&gt;='5-Year Monthly P&amp;L'!AB$2,'Financing - Injection 1'!J408&lt;'5-Year Monthly P&amp;L'!AN$2),3,IF(AND('Financing - Injection 1'!J408&gt;='5-Year Monthly P&amp;L'!AN$2,'Financing - Injection 1'!J408&lt;'5-Year Monthly P&amp;L'!AZ$2),4,IF('Financing - Injection 1'!J408&gt;='5-Year Monthly P&amp;L'!AZ$2,5)))))</f>
        <v>5</v>
      </c>
      <c r="R408" s="215" t="str">
        <f t="shared" si="72"/>
        <v>0</v>
      </c>
      <c r="S408" s="215" t="str">
        <f t="shared" si="73"/>
        <v>0</v>
      </c>
    </row>
    <row r="409" spans="1:19" x14ac:dyDescent="0.2">
      <c r="A409" s="12">
        <v>398</v>
      </c>
      <c r="B409" s="228" t="str">
        <f>IF(I409&gt;($B$4*$B$6),"0",PMT(H409/$B$6,COUNT(I409:$I$1000),-E408))</f>
        <v>0</v>
      </c>
      <c r="C409" s="228">
        <f t="shared" si="74"/>
        <v>0</v>
      </c>
      <c r="D409" s="228" t="str">
        <f t="shared" si="70"/>
        <v>0</v>
      </c>
      <c r="E409" s="225" t="str">
        <f t="shared" si="68"/>
        <v/>
      </c>
      <c r="F409" s="228" t="str">
        <f t="shared" si="66"/>
        <v/>
      </c>
      <c r="G409" s="228" t="str">
        <f t="shared" si="67"/>
        <v/>
      </c>
      <c r="H409" s="230">
        <f t="shared" si="75"/>
        <v>0.12</v>
      </c>
      <c r="I409" s="226" t="str">
        <f t="shared" si="69"/>
        <v/>
      </c>
      <c r="J409" s="227">
        <f t="shared" si="76"/>
        <v>56735</v>
      </c>
      <c r="K409" s="231" t="str">
        <f t="shared" si="71"/>
        <v>0</v>
      </c>
      <c r="Q409" s="11">
        <f>IF(J409&lt;'5-Year Monthly P&amp;L'!P$2,1,IF(AND('Financing - Injection 1'!J409&gt;='5-Year Monthly P&amp;L'!P$2,'Financing - Injection 1'!J409&lt;'5-Year Monthly P&amp;L'!AB$2),2,IF(AND('Financing - Injection 1'!J409&gt;='5-Year Monthly P&amp;L'!AB$2,'Financing - Injection 1'!J409&lt;'5-Year Monthly P&amp;L'!AN$2),3,IF(AND('Financing - Injection 1'!J409&gt;='5-Year Monthly P&amp;L'!AN$2,'Financing - Injection 1'!J409&lt;'5-Year Monthly P&amp;L'!AZ$2),4,IF('Financing - Injection 1'!J409&gt;='5-Year Monthly P&amp;L'!AZ$2,5)))))</f>
        <v>5</v>
      </c>
      <c r="R409" s="215" t="str">
        <f t="shared" si="72"/>
        <v>0</v>
      </c>
      <c r="S409" s="215" t="str">
        <f t="shared" si="73"/>
        <v>0</v>
      </c>
    </row>
    <row r="410" spans="1:19" x14ac:dyDescent="0.2">
      <c r="A410" s="12">
        <v>399</v>
      </c>
      <c r="B410" s="228" t="str">
        <f>IF(I410&gt;($B$4*$B$6),"0",PMT(H410/$B$6,COUNT(I410:$I$1000),-E409))</f>
        <v>0</v>
      </c>
      <c r="C410" s="228">
        <f t="shared" si="74"/>
        <v>0</v>
      </c>
      <c r="D410" s="228" t="str">
        <f t="shared" si="70"/>
        <v>0</v>
      </c>
      <c r="E410" s="225" t="str">
        <f t="shared" si="68"/>
        <v/>
      </c>
      <c r="F410" s="228" t="str">
        <f t="shared" si="66"/>
        <v/>
      </c>
      <c r="G410" s="228" t="str">
        <f t="shared" si="67"/>
        <v/>
      </c>
      <c r="H410" s="230">
        <f t="shared" si="75"/>
        <v>0.12</v>
      </c>
      <c r="I410" s="226" t="str">
        <f t="shared" si="69"/>
        <v/>
      </c>
      <c r="J410" s="227">
        <f t="shared" si="76"/>
        <v>56766</v>
      </c>
      <c r="K410" s="231" t="str">
        <f t="shared" si="71"/>
        <v>0</v>
      </c>
      <c r="Q410" s="11">
        <f>IF(J410&lt;'5-Year Monthly P&amp;L'!P$2,1,IF(AND('Financing - Injection 1'!J410&gt;='5-Year Monthly P&amp;L'!P$2,'Financing - Injection 1'!J410&lt;'5-Year Monthly P&amp;L'!AB$2),2,IF(AND('Financing - Injection 1'!J410&gt;='5-Year Monthly P&amp;L'!AB$2,'Financing - Injection 1'!J410&lt;'5-Year Monthly P&amp;L'!AN$2),3,IF(AND('Financing - Injection 1'!J410&gt;='5-Year Monthly P&amp;L'!AN$2,'Financing - Injection 1'!J410&lt;'5-Year Monthly P&amp;L'!AZ$2),4,IF('Financing - Injection 1'!J410&gt;='5-Year Monthly P&amp;L'!AZ$2,5)))))</f>
        <v>5</v>
      </c>
      <c r="R410" s="215" t="str">
        <f t="shared" si="72"/>
        <v>0</v>
      </c>
      <c r="S410" s="215" t="str">
        <f t="shared" si="73"/>
        <v>0</v>
      </c>
    </row>
    <row r="411" spans="1:19" x14ac:dyDescent="0.2">
      <c r="A411" s="12">
        <v>400</v>
      </c>
      <c r="B411" s="228" t="str">
        <f>IF(I411&gt;($B$4*$B$6),"0",PMT(H411/$B$6,COUNT(I411:$I$1000),-E410))</f>
        <v>0</v>
      </c>
      <c r="C411" s="228">
        <f t="shared" si="74"/>
        <v>0</v>
      </c>
      <c r="D411" s="228" t="str">
        <f t="shared" si="70"/>
        <v>0</v>
      </c>
      <c r="E411" s="225" t="str">
        <f t="shared" si="68"/>
        <v/>
      </c>
      <c r="F411" s="228" t="str">
        <f t="shared" si="66"/>
        <v/>
      </c>
      <c r="G411" s="228" t="str">
        <f t="shared" si="67"/>
        <v/>
      </c>
      <c r="H411" s="230">
        <f t="shared" si="75"/>
        <v>0.12</v>
      </c>
      <c r="I411" s="226" t="str">
        <f t="shared" si="69"/>
        <v/>
      </c>
      <c r="J411" s="227">
        <f t="shared" si="76"/>
        <v>56796</v>
      </c>
      <c r="K411" s="231" t="str">
        <f t="shared" si="71"/>
        <v>0</v>
      </c>
      <c r="Q411" s="11">
        <f>IF(J411&lt;'5-Year Monthly P&amp;L'!P$2,1,IF(AND('Financing - Injection 1'!J411&gt;='5-Year Monthly P&amp;L'!P$2,'Financing - Injection 1'!J411&lt;'5-Year Monthly P&amp;L'!AB$2),2,IF(AND('Financing - Injection 1'!J411&gt;='5-Year Monthly P&amp;L'!AB$2,'Financing - Injection 1'!J411&lt;'5-Year Monthly P&amp;L'!AN$2),3,IF(AND('Financing - Injection 1'!J411&gt;='5-Year Monthly P&amp;L'!AN$2,'Financing - Injection 1'!J411&lt;'5-Year Monthly P&amp;L'!AZ$2),4,IF('Financing - Injection 1'!J411&gt;='5-Year Monthly P&amp;L'!AZ$2,5)))))</f>
        <v>5</v>
      </c>
      <c r="R411" s="215" t="str">
        <f t="shared" si="72"/>
        <v>0</v>
      </c>
      <c r="S411" s="215" t="str">
        <f t="shared" si="73"/>
        <v>0</v>
      </c>
    </row>
    <row r="412" spans="1:19" x14ac:dyDescent="0.2">
      <c r="A412" s="12">
        <v>401</v>
      </c>
      <c r="B412" s="228" t="str">
        <f>IF(I412&gt;($B$4*$B$6),"0",PMT(H412/$B$6,COUNT(I412:$I$1000),-E411))</f>
        <v>0</v>
      </c>
      <c r="C412" s="228">
        <f t="shared" si="74"/>
        <v>0</v>
      </c>
      <c r="D412" s="228" t="str">
        <f t="shared" si="70"/>
        <v>0</v>
      </c>
      <c r="E412" s="225" t="str">
        <f t="shared" si="68"/>
        <v/>
      </c>
      <c r="F412" s="228" t="str">
        <f t="shared" si="66"/>
        <v/>
      </c>
      <c r="G412" s="228" t="str">
        <f t="shared" si="67"/>
        <v/>
      </c>
      <c r="H412" s="230">
        <f t="shared" si="75"/>
        <v>0.12</v>
      </c>
      <c r="I412" s="226" t="str">
        <f t="shared" si="69"/>
        <v/>
      </c>
      <c r="J412" s="227">
        <f t="shared" si="76"/>
        <v>56827</v>
      </c>
      <c r="K412" s="231" t="str">
        <f t="shared" si="71"/>
        <v>0</v>
      </c>
      <c r="Q412" s="11">
        <f>IF(J412&lt;'5-Year Monthly P&amp;L'!P$2,1,IF(AND('Financing - Injection 1'!J412&gt;='5-Year Monthly P&amp;L'!P$2,'Financing - Injection 1'!J412&lt;'5-Year Monthly P&amp;L'!AB$2),2,IF(AND('Financing - Injection 1'!J412&gt;='5-Year Monthly P&amp;L'!AB$2,'Financing - Injection 1'!J412&lt;'5-Year Monthly P&amp;L'!AN$2),3,IF(AND('Financing - Injection 1'!J412&gt;='5-Year Monthly P&amp;L'!AN$2,'Financing - Injection 1'!J412&lt;'5-Year Monthly P&amp;L'!AZ$2),4,IF('Financing - Injection 1'!J412&gt;='5-Year Monthly P&amp;L'!AZ$2,5)))))</f>
        <v>5</v>
      </c>
      <c r="R412" s="215" t="str">
        <f t="shared" si="72"/>
        <v>0</v>
      </c>
      <c r="S412" s="215" t="str">
        <f t="shared" si="73"/>
        <v>0</v>
      </c>
    </row>
    <row r="413" spans="1:19" x14ac:dyDescent="0.2">
      <c r="A413" s="12">
        <v>402</v>
      </c>
      <c r="B413" s="228" t="str">
        <f>IF(I413&gt;($B$4*$B$6),"0",PMT(H413/$B$6,COUNT(I413:$I$1000),-E412))</f>
        <v>0</v>
      </c>
      <c r="C413" s="228">
        <f t="shared" si="74"/>
        <v>0</v>
      </c>
      <c r="D413" s="228" t="str">
        <f t="shared" si="70"/>
        <v>0</v>
      </c>
      <c r="E413" s="225" t="str">
        <f t="shared" si="68"/>
        <v/>
      </c>
      <c r="F413" s="228" t="str">
        <f t="shared" si="66"/>
        <v/>
      </c>
      <c r="G413" s="228" t="str">
        <f t="shared" si="67"/>
        <v/>
      </c>
      <c r="H413" s="230">
        <f t="shared" si="75"/>
        <v>0.12</v>
      </c>
      <c r="I413" s="226" t="str">
        <f t="shared" si="69"/>
        <v/>
      </c>
      <c r="J413" s="227">
        <f t="shared" si="76"/>
        <v>56858</v>
      </c>
      <c r="K413" s="231" t="str">
        <f t="shared" si="71"/>
        <v>0</v>
      </c>
      <c r="Q413" s="11">
        <f>IF(J413&lt;'5-Year Monthly P&amp;L'!P$2,1,IF(AND('Financing - Injection 1'!J413&gt;='5-Year Monthly P&amp;L'!P$2,'Financing - Injection 1'!J413&lt;'5-Year Monthly P&amp;L'!AB$2),2,IF(AND('Financing - Injection 1'!J413&gt;='5-Year Monthly P&amp;L'!AB$2,'Financing - Injection 1'!J413&lt;'5-Year Monthly P&amp;L'!AN$2),3,IF(AND('Financing - Injection 1'!J413&gt;='5-Year Monthly P&amp;L'!AN$2,'Financing - Injection 1'!J413&lt;'5-Year Monthly P&amp;L'!AZ$2),4,IF('Financing - Injection 1'!J413&gt;='5-Year Monthly P&amp;L'!AZ$2,5)))))</f>
        <v>5</v>
      </c>
      <c r="R413" s="215" t="str">
        <f t="shared" si="72"/>
        <v>0</v>
      </c>
      <c r="S413" s="215" t="str">
        <f t="shared" si="73"/>
        <v>0</v>
      </c>
    </row>
    <row r="414" spans="1:19" x14ac:dyDescent="0.2">
      <c r="A414" s="12">
        <v>403</v>
      </c>
      <c r="B414" s="228" t="str">
        <f>IF(I414&gt;($B$4*$B$6),"0",PMT(H414/$B$6,COUNT(I414:$I$1000),-E413))</f>
        <v>0</v>
      </c>
      <c r="C414" s="228">
        <f t="shared" si="74"/>
        <v>0</v>
      </c>
      <c r="D414" s="228" t="str">
        <f t="shared" si="70"/>
        <v>0</v>
      </c>
      <c r="E414" s="225" t="str">
        <f t="shared" si="68"/>
        <v/>
      </c>
      <c r="F414" s="228" t="str">
        <f t="shared" si="66"/>
        <v/>
      </c>
      <c r="G414" s="228" t="str">
        <f t="shared" si="67"/>
        <v/>
      </c>
      <c r="H414" s="230">
        <f t="shared" si="75"/>
        <v>0.12</v>
      </c>
      <c r="I414" s="226" t="str">
        <f t="shared" si="69"/>
        <v/>
      </c>
      <c r="J414" s="227">
        <f t="shared" si="76"/>
        <v>56888</v>
      </c>
      <c r="K414" s="231" t="str">
        <f t="shared" si="71"/>
        <v>0</v>
      </c>
      <c r="Q414" s="11">
        <f>IF(J414&lt;'5-Year Monthly P&amp;L'!P$2,1,IF(AND('Financing - Injection 1'!J414&gt;='5-Year Monthly P&amp;L'!P$2,'Financing - Injection 1'!J414&lt;'5-Year Monthly P&amp;L'!AB$2),2,IF(AND('Financing - Injection 1'!J414&gt;='5-Year Monthly P&amp;L'!AB$2,'Financing - Injection 1'!J414&lt;'5-Year Monthly P&amp;L'!AN$2),3,IF(AND('Financing - Injection 1'!J414&gt;='5-Year Monthly P&amp;L'!AN$2,'Financing - Injection 1'!J414&lt;'5-Year Monthly P&amp;L'!AZ$2),4,IF('Financing - Injection 1'!J414&gt;='5-Year Monthly P&amp;L'!AZ$2,5)))))</f>
        <v>5</v>
      </c>
      <c r="R414" s="215" t="str">
        <f t="shared" si="72"/>
        <v>0</v>
      </c>
      <c r="S414" s="215" t="str">
        <f t="shared" si="73"/>
        <v>0</v>
      </c>
    </row>
    <row r="415" spans="1:19" x14ac:dyDescent="0.2">
      <c r="A415" s="12">
        <v>404</v>
      </c>
      <c r="B415" s="228" t="str">
        <f>IF(I415&gt;($B$4*$B$6),"0",PMT(H415/$B$6,COUNT(I415:$I$1000),-E414))</f>
        <v>0</v>
      </c>
      <c r="C415" s="228">
        <f t="shared" si="74"/>
        <v>0</v>
      </c>
      <c r="D415" s="228" t="str">
        <f t="shared" si="70"/>
        <v>0</v>
      </c>
      <c r="E415" s="225" t="str">
        <f t="shared" si="68"/>
        <v/>
      </c>
      <c r="F415" s="228" t="str">
        <f t="shared" si="66"/>
        <v/>
      </c>
      <c r="G415" s="228" t="str">
        <f t="shared" si="67"/>
        <v/>
      </c>
      <c r="H415" s="230">
        <f t="shared" si="75"/>
        <v>0.12</v>
      </c>
      <c r="I415" s="226" t="str">
        <f t="shared" si="69"/>
        <v/>
      </c>
      <c r="J415" s="227">
        <f t="shared" si="76"/>
        <v>56919</v>
      </c>
      <c r="K415" s="231" t="str">
        <f t="shared" si="71"/>
        <v>0</v>
      </c>
      <c r="Q415" s="11">
        <f>IF(J415&lt;'5-Year Monthly P&amp;L'!P$2,1,IF(AND('Financing - Injection 1'!J415&gt;='5-Year Monthly P&amp;L'!P$2,'Financing - Injection 1'!J415&lt;'5-Year Monthly P&amp;L'!AB$2),2,IF(AND('Financing - Injection 1'!J415&gt;='5-Year Monthly P&amp;L'!AB$2,'Financing - Injection 1'!J415&lt;'5-Year Monthly P&amp;L'!AN$2),3,IF(AND('Financing - Injection 1'!J415&gt;='5-Year Monthly P&amp;L'!AN$2,'Financing - Injection 1'!J415&lt;'5-Year Monthly P&amp;L'!AZ$2),4,IF('Financing - Injection 1'!J415&gt;='5-Year Monthly P&amp;L'!AZ$2,5)))))</f>
        <v>5</v>
      </c>
      <c r="R415" s="215" t="str">
        <f t="shared" si="72"/>
        <v>0</v>
      </c>
      <c r="S415" s="215" t="str">
        <f t="shared" si="73"/>
        <v>0</v>
      </c>
    </row>
    <row r="416" spans="1:19" x14ac:dyDescent="0.2">
      <c r="A416" s="12">
        <v>405</v>
      </c>
      <c r="B416" s="228" t="str">
        <f>IF(I416&gt;($B$4*$B$6),"0",PMT(H416/$B$6,COUNT(I416:$I$1000),-E415))</f>
        <v>0</v>
      </c>
      <c r="C416" s="228">
        <f t="shared" si="74"/>
        <v>0</v>
      </c>
      <c r="D416" s="228" t="str">
        <f t="shared" si="70"/>
        <v>0</v>
      </c>
      <c r="E416" s="225" t="str">
        <f t="shared" si="68"/>
        <v/>
      </c>
      <c r="F416" s="228" t="str">
        <f t="shared" si="66"/>
        <v/>
      </c>
      <c r="G416" s="228" t="str">
        <f t="shared" si="67"/>
        <v/>
      </c>
      <c r="H416" s="230">
        <f t="shared" si="75"/>
        <v>0.12</v>
      </c>
      <c r="I416" s="226" t="str">
        <f t="shared" si="69"/>
        <v/>
      </c>
      <c r="J416" s="227">
        <f t="shared" si="76"/>
        <v>56949</v>
      </c>
      <c r="K416" s="231" t="str">
        <f t="shared" si="71"/>
        <v>0</v>
      </c>
      <c r="Q416" s="11">
        <f>IF(J416&lt;'5-Year Monthly P&amp;L'!P$2,1,IF(AND('Financing - Injection 1'!J416&gt;='5-Year Monthly P&amp;L'!P$2,'Financing - Injection 1'!J416&lt;'5-Year Monthly P&amp;L'!AB$2),2,IF(AND('Financing - Injection 1'!J416&gt;='5-Year Monthly P&amp;L'!AB$2,'Financing - Injection 1'!J416&lt;'5-Year Monthly P&amp;L'!AN$2),3,IF(AND('Financing - Injection 1'!J416&gt;='5-Year Monthly P&amp;L'!AN$2,'Financing - Injection 1'!J416&lt;'5-Year Monthly P&amp;L'!AZ$2),4,IF('Financing - Injection 1'!J416&gt;='5-Year Monthly P&amp;L'!AZ$2,5)))))</f>
        <v>5</v>
      </c>
      <c r="R416" s="215" t="str">
        <f t="shared" si="72"/>
        <v>0</v>
      </c>
      <c r="S416" s="215" t="str">
        <f t="shared" si="73"/>
        <v>0</v>
      </c>
    </row>
    <row r="417" spans="1:19" x14ac:dyDescent="0.2">
      <c r="A417" s="12">
        <v>406</v>
      </c>
      <c r="B417" s="228" t="str">
        <f>IF(I417&gt;($B$4*$B$6),"0",PMT(H417/$B$6,COUNT(I417:$I$1000),-E416))</f>
        <v>0</v>
      </c>
      <c r="C417" s="228">
        <f t="shared" si="74"/>
        <v>0</v>
      </c>
      <c r="D417" s="228" t="str">
        <f t="shared" si="70"/>
        <v>0</v>
      </c>
      <c r="E417" s="225" t="str">
        <f t="shared" si="68"/>
        <v/>
      </c>
      <c r="F417" s="228" t="str">
        <f t="shared" si="66"/>
        <v/>
      </c>
      <c r="G417" s="228" t="str">
        <f t="shared" si="67"/>
        <v/>
      </c>
      <c r="H417" s="230">
        <f t="shared" si="75"/>
        <v>0.12</v>
      </c>
      <c r="I417" s="226" t="str">
        <f t="shared" si="69"/>
        <v/>
      </c>
      <c r="J417" s="227">
        <f t="shared" si="76"/>
        <v>56980</v>
      </c>
      <c r="K417" s="231" t="str">
        <f t="shared" si="71"/>
        <v>0</v>
      </c>
      <c r="Q417" s="11">
        <f>IF(J417&lt;'5-Year Monthly P&amp;L'!P$2,1,IF(AND('Financing - Injection 1'!J417&gt;='5-Year Monthly P&amp;L'!P$2,'Financing - Injection 1'!J417&lt;'5-Year Monthly P&amp;L'!AB$2),2,IF(AND('Financing - Injection 1'!J417&gt;='5-Year Monthly P&amp;L'!AB$2,'Financing - Injection 1'!J417&lt;'5-Year Monthly P&amp;L'!AN$2),3,IF(AND('Financing - Injection 1'!J417&gt;='5-Year Monthly P&amp;L'!AN$2,'Financing - Injection 1'!J417&lt;'5-Year Monthly P&amp;L'!AZ$2),4,IF('Financing - Injection 1'!J417&gt;='5-Year Monthly P&amp;L'!AZ$2,5)))))</f>
        <v>5</v>
      </c>
      <c r="R417" s="215" t="str">
        <f t="shared" si="72"/>
        <v>0</v>
      </c>
      <c r="S417" s="215" t="str">
        <f t="shared" si="73"/>
        <v>0</v>
      </c>
    </row>
    <row r="418" spans="1:19" x14ac:dyDescent="0.2">
      <c r="A418" s="12">
        <v>407</v>
      </c>
      <c r="B418" s="228" t="str">
        <f>IF(I418&gt;($B$4*$B$6),"0",PMT(H418/$B$6,COUNT(I418:$I$1000),-E417))</f>
        <v>0</v>
      </c>
      <c r="C418" s="228">
        <f t="shared" si="74"/>
        <v>0</v>
      </c>
      <c r="D418" s="228" t="str">
        <f t="shared" si="70"/>
        <v>0</v>
      </c>
      <c r="E418" s="225" t="str">
        <f t="shared" si="68"/>
        <v/>
      </c>
      <c r="F418" s="228" t="str">
        <f t="shared" si="66"/>
        <v/>
      </c>
      <c r="G418" s="228" t="str">
        <f t="shared" si="67"/>
        <v/>
      </c>
      <c r="H418" s="230">
        <f t="shared" si="75"/>
        <v>0.12</v>
      </c>
      <c r="I418" s="226" t="str">
        <f t="shared" si="69"/>
        <v/>
      </c>
      <c r="J418" s="227">
        <f t="shared" si="76"/>
        <v>57011</v>
      </c>
      <c r="K418" s="231" t="str">
        <f t="shared" si="71"/>
        <v>0</v>
      </c>
      <c r="Q418" s="11">
        <f>IF(J418&lt;'5-Year Monthly P&amp;L'!P$2,1,IF(AND('Financing - Injection 1'!J418&gt;='5-Year Monthly P&amp;L'!P$2,'Financing - Injection 1'!J418&lt;'5-Year Monthly P&amp;L'!AB$2),2,IF(AND('Financing - Injection 1'!J418&gt;='5-Year Monthly P&amp;L'!AB$2,'Financing - Injection 1'!J418&lt;'5-Year Monthly P&amp;L'!AN$2),3,IF(AND('Financing - Injection 1'!J418&gt;='5-Year Monthly P&amp;L'!AN$2,'Financing - Injection 1'!J418&lt;'5-Year Monthly P&amp;L'!AZ$2),4,IF('Financing - Injection 1'!J418&gt;='5-Year Monthly P&amp;L'!AZ$2,5)))))</f>
        <v>5</v>
      </c>
      <c r="R418" s="215" t="str">
        <f t="shared" si="72"/>
        <v>0</v>
      </c>
      <c r="S418" s="215" t="str">
        <f t="shared" si="73"/>
        <v>0</v>
      </c>
    </row>
    <row r="419" spans="1:19" x14ac:dyDescent="0.2">
      <c r="A419" s="12">
        <v>408</v>
      </c>
      <c r="B419" s="228" t="str">
        <f>IF(I419&gt;($B$4*$B$6),"0",PMT(H419/$B$6,COUNT(I419:$I$1000),-E418))</f>
        <v>0</v>
      </c>
      <c r="C419" s="228">
        <f t="shared" si="74"/>
        <v>0</v>
      </c>
      <c r="D419" s="228" t="str">
        <f t="shared" si="70"/>
        <v>0</v>
      </c>
      <c r="E419" s="225" t="str">
        <f t="shared" si="68"/>
        <v/>
      </c>
      <c r="F419" s="228" t="str">
        <f t="shared" si="66"/>
        <v/>
      </c>
      <c r="G419" s="228" t="str">
        <f t="shared" si="67"/>
        <v/>
      </c>
      <c r="H419" s="230">
        <f t="shared" si="75"/>
        <v>0.12</v>
      </c>
      <c r="I419" s="226" t="str">
        <f t="shared" si="69"/>
        <v/>
      </c>
      <c r="J419" s="227">
        <f t="shared" si="76"/>
        <v>57040</v>
      </c>
      <c r="K419" s="231" t="str">
        <f t="shared" si="71"/>
        <v>0</v>
      </c>
      <c r="Q419" s="11">
        <f>IF(J419&lt;'5-Year Monthly P&amp;L'!P$2,1,IF(AND('Financing - Injection 1'!J419&gt;='5-Year Monthly P&amp;L'!P$2,'Financing - Injection 1'!J419&lt;'5-Year Monthly P&amp;L'!AB$2),2,IF(AND('Financing - Injection 1'!J419&gt;='5-Year Monthly P&amp;L'!AB$2,'Financing - Injection 1'!J419&lt;'5-Year Monthly P&amp;L'!AN$2),3,IF(AND('Financing - Injection 1'!J419&gt;='5-Year Monthly P&amp;L'!AN$2,'Financing - Injection 1'!J419&lt;'5-Year Monthly P&amp;L'!AZ$2),4,IF('Financing - Injection 1'!J419&gt;='5-Year Monthly P&amp;L'!AZ$2,5)))))</f>
        <v>5</v>
      </c>
      <c r="R419" s="215" t="str">
        <f t="shared" si="72"/>
        <v>0</v>
      </c>
      <c r="S419" s="215" t="str">
        <f t="shared" si="73"/>
        <v>0</v>
      </c>
    </row>
    <row r="420" spans="1:19" x14ac:dyDescent="0.2">
      <c r="A420" s="12">
        <v>409</v>
      </c>
      <c r="B420" s="228" t="str">
        <f>IF(I420&gt;($B$4*$B$6),"0",PMT(H420/$B$6,COUNT(I420:$I$1000),-E419))</f>
        <v>0</v>
      </c>
      <c r="C420" s="228">
        <f t="shared" si="74"/>
        <v>0</v>
      </c>
      <c r="D420" s="228" t="str">
        <f t="shared" si="70"/>
        <v>0</v>
      </c>
      <c r="E420" s="225" t="str">
        <f t="shared" si="68"/>
        <v/>
      </c>
      <c r="F420" s="228" t="str">
        <f t="shared" si="66"/>
        <v/>
      </c>
      <c r="G420" s="228" t="str">
        <f t="shared" si="67"/>
        <v/>
      </c>
      <c r="H420" s="230">
        <f t="shared" si="75"/>
        <v>0.12</v>
      </c>
      <c r="I420" s="226" t="str">
        <f t="shared" si="69"/>
        <v/>
      </c>
      <c r="J420" s="227">
        <f t="shared" si="76"/>
        <v>57071</v>
      </c>
      <c r="K420" s="231" t="str">
        <f t="shared" si="71"/>
        <v>0</v>
      </c>
      <c r="Q420" s="11">
        <f>IF(J420&lt;'5-Year Monthly P&amp;L'!P$2,1,IF(AND('Financing - Injection 1'!J420&gt;='5-Year Monthly P&amp;L'!P$2,'Financing - Injection 1'!J420&lt;'5-Year Monthly P&amp;L'!AB$2),2,IF(AND('Financing - Injection 1'!J420&gt;='5-Year Monthly P&amp;L'!AB$2,'Financing - Injection 1'!J420&lt;'5-Year Monthly P&amp;L'!AN$2),3,IF(AND('Financing - Injection 1'!J420&gt;='5-Year Monthly P&amp;L'!AN$2,'Financing - Injection 1'!J420&lt;'5-Year Monthly P&amp;L'!AZ$2),4,IF('Financing - Injection 1'!J420&gt;='5-Year Monthly P&amp;L'!AZ$2,5)))))</f>
        <v>5</v>
      </c>
      <c r="R420" s="215" t="str">
        <f t="shared" si="72"/>
        <v>0</v>
      </c>
      <c r="S420" s="215" t="str">
        <f t="shared" si="73"/>
        <v>0</v>
      </c>
    </row>
    <row r="421" spans="1:19" x14ac:dyDescent="0.2">
      <c r="A421" s="12">
        <v>410</v>
      </c>
      <c r="B421" s="228" t="str">
        <f>IF(I421&gt;($B$4*$B$6),"0",PMT(H421/$B$6,COUNT(I421:$I$1000),-E420))</f>
        <v>0</v>
      </c>
      <c r="C421" s="228">
        <f t="shared" si="74"/>
        <v>0</v>
      </c>
      <c r="D421" s="228" t="str">
        <f t="shared" si="70"/>
        <v>0</v>
      </c>
      <c r="E421" s="225" t="str">
        <f t="shared" si="68"/>
        <v/>
      </c>
      <c r="F421" s="228" t="str">
        <f t="shared" si="66"/>
        <v/>
      </c>
      <c r="G421" s="228" t="str">
        <f t="shared" si="67"/>
        <v/>
      </c>
      <c r="H421" s="230">
        <f t="shared" si="75"/>
        <v>0.12</v>
      </c>
      <c r="I421" s="226" t="str">
        <f t="shared" si="69"/>
        <v/>
      </c>
      <c r="J421" s="227">
        <f t="shared" si="76"/>
        <v>57101</v>
      </c>
      <c r="K421" s="231" t="str">
        <f t="shared" si="71"/>
        <v>0</v>
      </c>
      <c r="Q421" s="11">
        <f>IF(J421&lt;'5-Year Monthly P&amp;L'!P$2,1,IF(AND('Financing - Injection 1'!J421&gt;='5-Year Monthly P&amp;L'!P$2,'Financing - Injection 1'!J421&lt;'5-Year Monthly P&amp;L'!AB$2),2,IF(AND('Financing - Injection 1'!J421&gt;='5-Year Monthly P&amp;L'!AB$2,'Financing - Injection 1'!J421&lt;'5-Year Monthly P&amp;L'!AN$2),3,IF(AND('Financing - Injection 1'!J421&gt;='5-Year Monthly P&amp;L'!AN$2,'Financing - Injection 1'!J421&lt;'5-Year Monthly P&amp;L'!AZ$2),4,IF('Financing - Injection 1'!J421&gt;='5-Year Monthly P&amp;L'!AZ$2,5)))))</f>
        <v>5</v>
      </c>
      <c r="R421" s="215" t="str">
        <f t="shared" si="72"/>
        <v>0</v>
      </c>
      <c r="S421" s="215" t="str">
        <f t="shared" si="73"/>
        <v>0</v>
      </c>
    </row>
    <row r="422" spans="1:19" x14ac:dyDescent="0.2">
      <c r="A422" s="12">
        <v>411</v>
      </c>
      <c r="B422" s="228" t="str">
        <f>IF(I422&gt;($B$4*$B$6),"0",PMT(H422/$B$6,COUNT(I422:$I$1000),-E421))</f>
        <v>0</v>
      </c>
      <c r="C422" s="228">
        <f t="shared" si="74"/>
        <v>0</v>
      </c>
      <c r="D422" s="228" t="str">
        <f t="shared" si="70"/>
        <v>0</v>
      </c>
      <c r="E422" s="225" t="str">
        <f t="shared" si="68"/>
        <v/>
      </c>
      <c r="F422" s="228" t="str">
        <f t="shared" si="66"/>
        <v/>
      </c>
      <c r="G422" s="228" t="str">
        <f t="shared" si="67"/>
        <v/>
      </c>
      <c r="H422" s="230">
        <f t="shared" si="75"/>
        <v>0.12</v>
      </c>
      <c r="I422" s="226" t="str">
        <f t="shared" si="69"/>
        <v/>
      </c>
      <c r="J422" s="227">
        <f t="shared" si="76"/>
        <v>57132</v>
      </c>
      <c r="K422" s="231" t="str">
        <f t="shared" si="71"/>
        <v>0</v>
      </c>
      <c r="Q422" s="11">
        <f>IF(J422&lt;'5-Year Monthly P&amp;L'!P$2,1,IF(AND('Financing - Injection 1'!J422&gt;='5-Year Monthly P&amp;L'!P$2,'Financing - Injection 1'!J422&lt;'5-Year Monthly P&amp;L'!AB$2),2,IF(AND('Financing - Injection 1'!J422&gt;='5-Year Monthly P&amp;L'!AB$2,'Financing - Injection 1'!J422&lt;'5-Year Monthly P&amp;L'!AN$2),3,IF(AND('Financing - Injection 1'!J422&gt;='5-Year Monthly P&amp;L'!AN$2,'Financing - Injection 1'!J422&lt;'5-Year Monthly P&amp;L'!AZ$2),4,IF('Financing - Injection 1'!J422&gt;='5-Year Monthly P&amp;L'!AZ$2,5)))))</f>
        <v>5</v>
      </c>
      <c r="R422" s="215" t="str">
        <f t="shared" si="72"/>
        <v>0</v>
      </c>
      <c r="S422" s="215" t="str">
        <f t="shared" si="73"/>
        <v>0</v>
      </c>
    </row>
    <row r="423" spans="1:19" x14ac:dyDescent="0.2">
      <c r="A423" s="12">
        <v>412</v>
      </c>
      <c r="B423" s="228" t="str">
        <f>IF(I423&gt;($B$4*$B$6),"0",PMT(H423/$B$6,COUNT(I423:$I$1000),-E422))</f>
        <v>0</v>
      </c>
      <c r="C423" s="228">
        <f t="shared" si="74"/>
        <v>0</v>
      </c>
      <c r="D423" s="228" t="str">
        <f t="shared" si="70"/>
        <v>0</v>
      </c>
      <c r="E423" s="225" t="str">
        <f t="shared" si="68"/>
        <v/>
      </c>
      <c r="F423" s="228" t="str">
        <f t="shared" si="66"/>
        <v/>
      </c>
      <c r="G423" s="228" t="str">
        <f t="shared" si="67"/>
        <v/>
      </c>
      <c r="H423" s="230">
        <f t="shared" si="75"/>
        <v>0.12</v>
      </c>
      <c r="I423" s="226" t="str">
        <f t="shared" si="69"/>
        <v/>
      </c>
      <c r="J423" s="227">
        <f t="shared" si="76"/>
        <v>57162</v>
      </c>
      <c r="K423" s="231" t="str">
        <f t="shared" si="71"/>
        <v>0</v>
      </c>
      <c r="Q423" s="11">
        <f>IF(J423&lt;'5-Year Monthly P&amp;L'!P$2,1,IF(AND('Financing - Injection 1'!J423&gt;='5-Year Monthly P&amp;L'!P$2,'Financing - Injection 1'!J423&lt;'5-Year Monthly P&amp;L'!AB$2),2,IF(AND('Financing - Injection 1'!J423&gt;='5-Year Monthly P&amp;L'!AB$2,'Financing - Injection 1'!J423&lt;'5-Year Monthly P&amp;L'!AN$2),3,IF(AND('Financing - Injection 1'!J423&gt;='5-Year Monthly P&amp;L'!AN$2,'Financing - Injection 1'!J423&lt;'5-Year Monthly P&amp;L'!AZ$2),4,IF('Financing - Injection 1'!J423&gt;='5-Year Monthly P&amp;L'!AZ$2,5)))))</f>
        <v>5</v>
      </c>
      <c r="R423" s="215" t="str">
        <f t="shared" si="72"/>
        <v>0</v>
      </c>
      <c r="S423" s="215" t="str">
        <f t="shared" si="73"/>
        <v>0</v>
      </c>
    </row>
    <row r="424" spans="1:19" x14ac:dyDescent="0.2">
      <c r="A424" s="12">
        <v>413</v>
      </c>
      <c r="B424" s="228" t="str">
        <f>IF(I424&gt;($B$4*$B$6),"0",PMT(H424/$B$6,COUNT(I424:$I$1000),-E423))</f>
        <v>0</v>
      </c>
      <c r="C424" s="228">
        <f t="shared" si="74"/>
        <v>0</v>
      </c>
      <c r="D424" s="228" t="str">
        <f t="shared" si="70"/>
        <v>0</v>
      </c>
      <c r="E424" s="225" t="str">
        <f t="shared" si="68"/>
        <v/>
      </c>
      <c r="F424" s="228" t="str">
        <f t="shared" si="66"/>
        <v/>
      </c>
      <c r="G424" s="228" t="str">
        <f t="shared" si="67"/>
        <v/>
      </c>
      <c r="H424" s="230">
        <f t="shared" si="75"/>
        <v>0.12</v>
      </c>
      <c r="I424" s="226" t="str">
        <f t="shared" si="69"/>
        <v/>
      </c>
      <c r="J424" s="227">
        <f t="shared" si="76"/>
        <v>57193</v>
      </c>
      <c r="K424" s="231" t="str">
        <f t="shared" si="71"/>
        <v>0</v>
      </c>
      <c r="Q424" s="11">
        <f>IF(J424&lt;'5-Year Monthly P&amp;L'!P$2,1,IF(AND('Financing - Injection 1'!J424&gt;='5-Year Monthly P&amp;L'!P$2,'Financing - Injection 1'!J424&lt;'5-Year Monthly P&amp;L'!AB$2),2,IF(AND('Financing - Injection 1'!J424&gt;='5-Year Monthly P&amp;L'!AB$2,'Financing - Injection 1'!J424&lt;'5-Year Monthly P&amp;L'!AN$2),3,IF(AND('Financing - Injection 1'!J424&gt;='5-Year Monthly P&amp;L'!AN$2,'Financing - Injection 1'!J424&lt;'5-Year Monthly P&amp;L'!AZ$2),4,IF('Financing - Injection 1'!J424&gt;='5-Year Monthly P&amp;L'!AZ$2,5)))))</f>
        <v>5</v>
      </c>
      <c r="R424" s="215" t="str">
        <f t="shared" si="72"/>
        <v>0</v>
      </c>
      <c r="S424" s="215" t="str">
        <f t="shared" si="73"/>
        <v>0</v>
      </c>
    </row>
    <row r="425" spans="1:19" x14ac:dyDescent="0.2">
      <c r="A425" s="12">
        <v>414</v>
      </c>
      <c r="B425" s="228" t="str">
        <f>IF(I425&gt;($B$4*$B$6),"0",PMT(H425/$B$6,COUNT(I425:$I$1000),-E424))</f>
        <v>0</v>
      </c>
      <c r="C425" s="228">
        <f t="shared" si="74"/>
        <v>0</v>
      </c>
      <c r="D425" s="228" t="str">
        <f t="shared" si="70"/>
        <v>0</v>
      </c>
      <c r="E425" s="225" t="str">
        <f t="shared" si="68"/>
        <v/>
      </c>
      <c r="F425" s="228" t="str">
        <f t="shared" si="66"/>
        <v/>
      </c>
      <c r="G425" s="228" t="str">
        <f t="shared" si="67"/>
        <v/>
      </c>
      <c r="H425" s="230">
        <f t="shared" si="75"/>
        <v>0.12</v>
      </c>
      <c r="I425" s="226" t="str">
        <f t="shared" si="69"/>
        <v/>
      </c>
      <c r="J425" s="227">
        <f t="shared" si="76"/>
        <v>57224</v>
      </c>
      <c r="K425" s="231" t="str">
        <f t="shared" si="71"/>
        <v>0</v>
      </c>
      <c r="Q425" s="11">
        <f>IF(J425&lt;'5-Year Monthly P&amp;L'!P$2,1,IF(AND('Financing - Injection 1'!J425&gt;='5-Year Monthly P&amp;L'!P$2,'Financing - Injection 1'!J425&lt;'5-Year Monthly P&amp;L'!AB$2),2,IF(AND('Financing - Injection 1'!J425&gt;='5-Year Monthly P&amp;L'!AB$2,'Financing - Injection 1'!J425&lt;'5-Year Monthly P&amp;L'!AN$2),3,IF(AND('Financing - Injection 1'!J425&gt;='5-Year Monthly P&amp;L'!AN$2,'Financing - Injection 1'!J425&lt;'5-Year Monthly P&amp;L'!AZ$2),4,IF('Financing - Injection 1'!J425&gt;='5-Year Monthly P&amp;L'!AZ$2,5)))))</f>
        <v>5</v>
      </c>
      <c r="R425" s="215" t="str">
        <f t="shared" si="72"/>
        <v>0</v>
      </c>
      <c r="S425" s="215" t="str">
        <f t="shared" si="73"/>
        <v>0</v>
      </c>
    </row>
    <row r="426" spans="1:19" x14ac:dyDescent="0.2">
      <c r="A426" s="12">
        <v>415</v>
      </c>
      <c r="B426" s="228" t="str">
        <f>IF(I426&gt;($B$4*$B$6),"0",PMT(H426/$B$6,COUNT(I426:$I$1000),-E425))</f>
        <v>0</v>
      </c>
      <c r="C426" s="228">
        <f t="shared" si="74"/>
        <v>0</v>
      </c>
      <c r="D426" s="228" t="str">
        <f t="shared" si="70"/>
        <v>0</v>
      </c>
      <c r="E426" s="225" t="str">
        <f t="shared" si="68"/>
        <v/>
      </c>
      <c r="F426" s="228" t="str">
        <f t="shared" si="66"/>
        <v/>
      </c>
      <c r="G426" s="228" t="str">
        <f t="shared" si="67"/>
        <v/>
      </c>
      <c r="H426" s="230">
        <f t="shared" si="75"/>
        <v>0.12</v>
      </c>
      <c r="I426" s="226" t="str">
        <f t="shared" si="69"/>
        <v/>
      </c>
      <c r="J426" s="227">
        <f t="shared" si="76"/>
        <v>57254</v>
      </c>
      <c r="K426" s="231" t="str">
        <f t="shared" si="71"/>
        <v>0</v>
      </c>
      <c r="Q426" s="11">
        <f>IF(J426&lt;'5-Year Monthly P&amp;L'!P$2,1,IF(AND('Financing - Injection 1'!J426&gt;='5-Year Monthly P&amp;L'!P$2,'Financing - Injection 1'!J426&lt;'5-Year Monthly P&amp;L'!AB$2),2,IF(AND('Financing - Injection 1'!J426&gt;='5-Year Monthly P&amp;L'!AB$2,'Financing - Injection 1'!J426&lt;'5-Year Monthly P&amp;L'!AN$2),3,IF(AND('Financing - Injection 1'!J426&gt;='5-Year Monthly P&amp;L'!AN$2,'Financing - Injection 1'!J426&lt;'5-Year Monthly P&amp;L'!AZ$2),4,IF('Financing - Injection 1'!J426&gt;='5-Year Monthly P&amp;L'!AZ$2,5)))))</f>
        <v>5</v>
      </c>
      <c r="R426" s="215" t="str">
        <f t="shared" si="72"/>
        <v>0</v>
      </c>
      <c r="S426" s="215" t="str">
        <f t="shared" si="73"/>
        <v>0</v>
      </c>
    </row>
    <row r="427" spans="1:19" x14ac:dyDescent="0.2">
      <c r="A427" s="12">
        <v>416</v>
      </c>
      <c r="B427" s="228" t="str">
        <f>IF(I427&gt;($B$4*$B$6),"0",PMT(H427/$B$6,COUNT(I427:$I$1000),-E426))</f>
        <v>0</v>
      </c>
      <c r="C427" s="228">
        <f t="shared" si="74"/>
        <v>0</v>
      </c>
      <c r="D427" s="228" t="str">
        <f t="shared" si="70"/>
        <v>0</v>
      </c>
      <c r="E427" s="225" t="str">
        <f t="shared" si="68"/>
        <v/>
      </c>
      <c r="F427" s="228" t="str">
        <f t="shared" si="66"/>
        <v/>
      </c>
      <c r="G427" s="228" t="str">
        <f t="shared" si="67"/>
        <v/>
      </c>
      <c r="H427" s="230">
        <f t="shared" si="75"/>
        <v>0.12</v>
      </c>
      <c r="I427" s="226" t="str">
        <f t="shared" si="69"/>
        <v/>
      </c>
      <c r="J427" s="227">
        <f t="shared" si="76"/>
        <v>57285</v>
      </c>
      <c r="K427" s="231" t="str">
        <f t="shared" si="71"/>
        <v>0</v>
      </c>
      <c r="Q427" s="11">
        <f>IF(J427&lt;'5-Year Monthly P&amp;L'!P$2,1,IF(AND('Financing - Injection 1'!J427&gt;='5-Year Monthly P&amp;L'!P$2,'Financing - Injection 1'!J427&lt;'5-Year Monthly P&amp;L'!AB$2),2,IF(AND('Financing - Injection 1'!J427&gt;='5-Year Monthly P&amp;L'!AB$2,'Financing - Injection 1'!J427&lt;'5-Year Monthly P&amp;L'!AN$2),3,IF(AND('Financing - Injection 1'!J427&gt;='5-Year Monthly P&amp;L'!AN$2,'Financing - Injection 1'!J427&lt;'5-Year Monthly P&amp;L'!AZ$2),4,IF('Financing - Injection 1'!J427&gt;='5-Year Monthly P&amp;L'!AZ$2,5)))))</f>
        <v>5</v>
      </c>
      <c r="R427" s="215" t="str">
        <f t="shared" si="72"/>
        <v>0</v>
      </c>
      <c r="S427" s="215" t="str">
        <f t="shared" si="73"/>
        <v>0</v>
      </c>
    </row>
    <row r="428" spans="1:19" x14ac:dyDescent="0.2">
      <c r="A428" s="12">
        <v>417</v>
      </c>
      <c r="B428" s="228" t="str">
        <f>IF(I428&gt;($B$4*$B$6),"0",PMT(H428/$B$6,COUNT(I428:$I$1000),-E427))</f>
        <v>0</v>
      </c>
      <c r="C428" s="228">
        <f t="shared" si="74"/>
        <v>0</v>
      </c>
      <c r="D428" s="228" t="str">
        <f t="shared" si="70"/>
        <v>0</v>
      </c>
      <c r="E428" s="225" t="str">
        <f t="shared" si="68"/>
        <v/>
      </c>
      <c r="F428" s="228" t="str">
        <f t="shared" si="66"/>
        <v/>
      </c>
      <c r="G428" s="228" t="str">
        <f t="shared" si="67"/>
        <v/>
      </c>
      <c r="H428" s="230">
        <f t="shared" si="75"/>
        <v>0.12</v>
      </c>
      <c r="I428" s="226" t="str">
        <f t="shared" si="69"/>
        <v/>
      </c>
      <c r="J428" s="227">
        <f t="shared" si="76"/>
        <v>57315</v>
      </c>
      <c r="K428" s="231" t="str">
        <f t="shared" si="71"/>
        <v>0</v>
      </c>
      <c r="Q428" s="11">
        <f>IF(J428&lt;'5-Year Monthly P&amp;L'!P$2,1,IF(AND('Financing - Injection 1'!J428&gt;='5-Year Monthly P&amp;L'!P$2,'Financing - Injection 1'!J428&lt;'5-Year Monthly P&amp;L'!AB$2),2,IF(AND('Financing - Injection 1'!J428&gt;='5-Year Monthly P&amp;L'!AB$2,'Financing - Injection 1'!J428&lt;'5-Year Monthly P&amp;L'!AN$2),3,IF(AND('Financing - Injection 1'!J428&gt;='5-Year Monthly P&amp;L'!AN$2,'Financing - Injection 1'!J428&lt;'5-Year Monthly P&amp;L'!AZ$2),4,IF('Financing - Injection 1'!J428&gt;='5-Year Monthly P&amp;L'!AZ$2,5)))))</f>
        <v>5</v>
      </c>
      <c r="R428" s="215" t="str">
        <f t="shared" si="72"/>
        <v>0</v>
      </c>
      <c r="S428" s="215" t="str">
        <f t="shared" si="73"/>
        <v>0</v>
      </c>
    </row>
    <row r="429" spans="1:19" x14ac:dyDescent="0.2">
      <c r="A429" s="12">
        <v>418</v>
      </c>
      <c r="B429" s="228" t="str">
        <f>IF(I429&gt;($B$4*$B$6),"0",PMT(H429/$B$6,COUNT(I429:$I$1000),-E428))</f>
        <v>0</v>
      </c>
      <c r="C429" s="228">
        <f t="shared" si="74"/>
        <v>0</v>
      </c>
      <c r="D429" s="228" t="str">
        <f t="shared" si="70"/>
        <v>0</v>
      </c>
      <c r="E429" s="225" t="str">
        <f t="shared" si="68"/>
        <v/>
      </c>
      <c r="F429" s="228" t="str">
        <f t="shared" si="66"/>
        <v/>
      </c>
      <c r="G429" s="228" t="str">
        <f t="shared" si="67"/>
        <v/>
      </c>
      <c r="H429" s="230">
        <f t="shared" si="75"/>
        <v>0.12</v>
      </c>
      <c r="I429" s="226" t="str">
        <f t="shared" si="69"/>
        <v/>
      </c>
      <c r="J429" s="227">
        <f t="shared" si="76"/>
        <v>57346</v>
      </c>
      <c r="K429" s="231" t="str">
        <f t="shared" si="71"/>
        <v>0</v>
      </c>
      <c r="Q429" s="11">
        <f>IF(J429&lt;'5-Year Monthly P&amp;L'!P$2,1,IF(AND('Financing - Injection 1'!J429&gt;='5-Year Monthly P&amp;L'!P$2,'Financing - Injection 1'!J429&lt;'5-Year Monthly P&amp;L'!AB$2),2,IF(AND('Financing - Injection 1'!J429&gt;='5-Year Monthly P&amp;L'!AB$2,'Financing - Injection 1'!J429&lt;'5-Year Monthly P&amp;L'!AN$2),3,IF(AND('Financing - Injection 1'!J429&gt;='5-Year Monthly P&amp;L'!AN$2,'Financing - Injection 1'!J429&lt;'5-Year Monthly P&amp;L'!AZ$2),4,IF('Financing - Injection 1'!J429&gt;='5-Year Monthly P&amp;L'!AZ$2,5)))))</f>
        <v>5</v>
      </c>
      <c r="R429" s="215" t="str">
        <f t="shared" si="72"/>
        <v>0</v>
      </c>
      <c r="S429" s="215" t="str">
        <f t="shared" si="73"/>
        <v>0</v>
      </c>
    </row>
    <row r="430" spans="1:19" x14ac:dyDescent="0.2">
      <c r="A430" s="12">
        <v>419</v>
      </c>
      <c r="B430" s="228" t="str">
        <f>IF(I430&gt;($B$4*$B$6),"0",PMT(H430/$B$6,COUNT(I430:$I$1000),-E429))</f>
        <v>0</v>
      </c>
      <c r="C430" s="228">
        <f t="shared" si="74"/>
        <v>0</v>
      </c>
      <c r="D430" s="228" t="str">
        <f t="shared" si="70"/>
        <v>0</v>
      </c>
      <c r="E430" s="225" t="str">
        <f t="shared" si="68"/>
        <v/>
      </c>
      <c r="F430" s="228" t="str">
        <f t="shared" si="66"/>
        <v/>
      </c>
      <c r="G430" s="228" t="str">
        <f t="shared" si="67"/>
        <v/>
      </c>
      <c r="H430" s="230">
        <f t="shared" si="75"/>
        <v>0.12</v>
      </c>
      <c r="I430" s="226" t="str">
        <f t="shared" si="69"/>
        <v/>
      </c>
      <c r="J430" s="227">
        <f t="shared" si="76"/>
        <v>57377</v>
      </c>
      <c r="K430" s="231" t="str">
        <f t="shared" si="71"/>
        <v>0</v>
      </c>
      <c r="Q430" s="11">
        <f>IF(J430&lt;'5-Year Monthly P&amp;L'!P$2,1,IF(AND('Financing - Injection 1'!J430&gt;='5-Year Monthly P&amp;L'!P$2,'Financing - Injection 1'!J430&lt;'5-Year Monthly P&amp;L'!AB$2),2,IF(AND('Financing - Injection 1'!J430&gt;='5-Year Monthly P&amp;L'!AB$2,'Financing - Injection 1'!J430&lt;'5-Year Monthly P&amp;L'!AN$2),3,IF(AND('Financing - Injection 1'!J430&gt;='5-Year Monthly P&amp;L'!AN$2,'Financing - Injection 1'!J430&lt;'5-Year Monthly P&amp;L'!AZ$2),4,IF('Financing - Injection 1'!J430&gt;='5-Year Monthly P&amp;L'!AZ$2,5)))))</f>
        <v>5</v>
      </c>
      <c r="R430" s="215" t="str">
        <f t="shared" si="72"/>
        <v>0</v>
      </c>
      <c r="S430" s="215" t="str">
        <f t="shared" si="73"/>
        <v>0</v>
      </c>
    </row>
    <row r="431" spans="1:19" x14ac:dyDescent="0.2">
      <c r="A431" s="12">
        <v>420</v>
      </c>
      <c r="B431" s="228" t="str">
        <f>IF(I431&gt;($B$4*$B$6),"0",PMT(H431/$B$6,COUNT(I431:$I$1000),-E430))</f>
        <v>0</v>
      </c>
      <c r="C431" s="228">
        <f t="shared" si="74"/>
        <v>0</v>
      </c>
      <c r="D431" s="228" t="str">
        <f t="shared" si="70"/>
        <v>0</v>
      </c>
      <c r="E431" s="225" t="str">
        <f t="shared" si="68"/>
        <v/>
      </c>
      <c r="F431" s="228" t="str">
        <f t="shared" si="66"/>
        <v/>
      </c>
      <c r="G431" s="228" t="str">
        <f t="shared" si="67"/>
        <v/>
      </c>
      <c r="H431" s="230">
        <f t="shared" si="75"/>
        <v>0.12</v>
      </c>
      <c r="I431" s="226" t="str">
        <f t="shared" si="69"/>
        <v/>
      </c>
      <c r="J431" s="227">
        <f t="shared" si="76"/>
        <v>57405</v>
      </c>
      <c r="K431" s="231" t="str">
        <f t="shared" si="71"/>
        <v>0</v>
      </c>
      <c r="Q431" s="11">
        <f>IF(J431&lt;'5-Year Monthly P&amp;L'!P$2,1,IF(AND('Financing - Injection 1'!J431&gt;='5-Year Monthly P&amp;L'!P$2,'Financing - Injection 1'!J431&lt;'5-Year Monthly P&amp;L'!AB$2),2,IF(AND('Financing - Injection 1'!J431&gt;='5-Year Monthly P&amp;L'!AB$2,'Financing - Injection 1'!J431&lt;'5-Year Monthly P&amp;L'!AN$2),3,IF(AND('Financing - Injection 1'!J431&gt;='5-Year Monthly P&amp;L'!AN$2,'Financing - Injection 1'!J431&lt;'5-Year Monthly P&amp;L'!AZ$2),4,IF('Financing - Injection 1'!J431&gt;='5-Year Monthly P&amp;L'!AZ$2,5)))))</f>
        <v>5</v>
      </c>
      <c r="R431" s="215" t="str">
        <f t="shared" si="72"/>
        <v>0</v>
      </c>
      <c r="S431" s="215" t="str">
        <f t="shared" si="73"/>
        <v>0</v>
      </c>
    </row>
    <row r="432" spans="1:19" x14ac:dyDescent="0.2">
      <c r="A432" s="12">
        <v>421</v>
      </c>
      <c r="B432" s="228" t="str">
        <f>IF(I432&gt;($B$4*$B$6),"0",PMT(H432/$B$6,COUNT(I432:$I$1000),-E431))</f>
        <v>0</v>
      </c>
      <c r="C432" s="228">
        <f t="shared" si="74"/>
        <v>0</v>
      </c>
      <c r="D432" s="228" t="str">
        <f t="shared" si="70"/>
        <v>0</v>
      </c>
      <c r="E432" s="225" t="str">
        <f t="shared" si="68"/>
        <v/>
      </c>
      <c r="F432" s="228" t="str">
        <f t="shared" si="66"/>
        <v/>
      </c>
      <c r="G432" s="228" t="str">
        <f t="shared" si="67"/>
        <v/>
      </c>
      <c r="H432" s="230">
        <f t="shared" si="75"/>
        <v>0.12</v>
      </c>
      <c r="I432" s="226" t="str">
        <f t="shared" si="69"/>
        <v/>
      </c>
      <c r="J432" s="227">
        <f t="shared" si="76"/>
        <v>57436</v>
      </c>
      <c r="K432" s="231" t="str">
        <f t="shared" si="71"/>
        <v>0</v>
      </c>
      <c r="Q432" s="11">
        <f>IF(J432&lt;'5-Year Monthly P&amp;L'!P$2,1,IF(AND('Financing - Injection 1'!J432&gt;='5-Year Monthly P&amp;L'!P$2,'Financing - Injection 1'!J432&lt;'5-Year Monthly P&amp;L'!AB$2),2,IF(AND('Financing - Injection 1'!J432&gt;='5-Year Monthly P&amp;L'!AB$2,'Financing - Injection 1'!J432&lt;'5-Year Monthly P&amp;L'!AN$2),3,IF(AND('Financing - Injection 1'!J432&gt;='5-Year Monthly P&amp;L'!AN$2,'Financing - Injection 1'!J432&lt;'5-Year Monthly P&amp;L'!AZ$2),4,IF('Financing - Injection 1'!J432&gt;='5-Year Monthly P&amp;L'!AZ$2,5)))))</f>
        <v>5</v>
      </c>
      <c r="R432" s="215" t="str">
        <f t="shared" si="72"/>
        <v>0</v>
      </c>
      <c r="S432" s="215" t="str">
        <f t="shared" si="73"/>
        <v>0</v>
      </c>
    </row>
    <row r="433" spans="1:19" x14ac:dyDescent="0.2">
      <c r="A433" s="12">
        <v>422</v>
      </c>
      <c r="B433" s="228" t="str">
        <f>IF(I433&gt;($B$4*$B$6),"0",PMT(H433/$B$6,COUNT(I433:$I$1000),-E432))</f>
        <v>0</v>
      </c>
      <c r="C433" s="228">
        <f t="shared" si="74"/>
        <v>0</v>
      </c>
      <c r="D433" s="228" t="str">
        <f t="shared" si="70"/>
        <v>0</v>
      </c>
      <c r="E433" s="225" t="str">
        <f t="shared" si="68"/>
        <v/>
      </c>
      <c r="F433" s="228" t="str">
        <f t="shared" si="66"/>
        <v/>
      </c>
      <c r="G433" s="228" t="str">
        <f t="shared" si="67"/>
        <v/>
      </c>
      <c r="H433" s="230">
        <f t="shared" si="75"/>
        <v>0.12</v>
      </c>
      <c r="I433" s="226" t="str">
        <f t="shared" si="69"/>
        <v/>
      </c>
      <c r="J433" s="227">
        <f t="shared" si="76"/>
        <v>57466</v>
      </c>
      <c r="K433" s="231" t="str">
        <f t="shared" si="71"/>
        <v>0</v>
      </c>
      <c r="Q433" s="11">
        <f>IF(J433&lt;'5-Year Monthly P&amp;L'!P$2,1,IF(AND('Financing - Injection 1'!J433&gt;='5-Year Monthly P&amp;L'!P$2,'Financing - Injection 1'!J433&lt;'5-Year Monthly P&amp;L'!AB$2),2,IF(AND('Financing - Injection 1'!J433&gt;='5-Year Monthly P&amp;L'!AB$2,'Financing - Injection 1'!J433&lt;'5-Year Monthly P&amp;L'!AN$2),3,IF(AND('Financing - Injection 1'!J433&gt;='5-Year Monthly P&amp;L'!AN$2,'Financing - Injection 1'!J433&lt;'5-Year Monthly P&amp;L'!AZ$2),4,IF('Financing - Injection 1'!J433&gt;='5-Year Monthly P&amp;L'!AZ$2,5)))))</f>
        <v>5</v>
      </c>
      <c r="R433" s="215" t="str">
        <f t="shared" si="72"/>
        <v>0</v>
      </c>
      <c r="S433" s="215" t="str">
        <f t="shared" si="73"/>
        <v>0</v>
      </c>
    </row>
    <row r="434" spans="1:19" x14ac:dyDescent="0.2">
      <c r="A434" s="12">
        <v>423</v>
      </c>
      <c r="B434" s="228" t="str">
        <f>IF(I434&gt;($B$4*$B$6),"0",PMT(H434/$B$6,COUNT(I434:$I$1000),-E433))</f>
        <v>0</v>
      </c>
      <c r="C434" s="228">
        <f t="shared" si="74"/>
        <v>0</v>
      </c>
      <c r="D434" s="228" t="str">
        <f t="shared" si="70"/>
        <v>0</v>
      </c>
      <c r="E434" s="225" t="str">
        <f t="shared" si="68"/>
        <v/>
      </c>
      <c r="F434" s="228" t="str">
        <f t="shared" si="66"/>
        <v/>
      </c>
      <c r="G434" s="228" t="str">
        <f t="shared" si="67"/>
        <v/>
      </c>
      <c r="H434" s="230">
        <f t="shared" si="75"/>
        <v>0.12</v>
      </c>
      <c r="I434" s="226" t="str">
        <f t="shared" si="69"/>
        <v/>
      </c>
      <c r="J434" s="227">
        <f t="shared" si="76"/>
        <v>57497</v>
      </c>
      <c r="K434" s="231" t="str">
        <f t="shared" si="71"/>
        <v>0</v>
      </c>
      <c r="Q434" s="11">
        <f>IF(J434&lt;'5-Year Monthly P&amp;L'!P$2,1,IF(AND('Financing - Injection 1'!J434&gt;='5-Year Monthly P&amp;L'!P$2,'Financing - Injection 1'!J434&lt;'5-Year Monthly P&amp;L'!AB$2),2,IF(AND('Financing - Injection 1'!J434&gt;='5-Year Monthly P&amp;L'!AB$2,'Financing - Injection 1'!J434&lt;'5-Year Monthly P&amp;L'!AN$2),3,IF(AND('Financing - Injection 1'!J434&gt;='5-Year Monthly P&amp;L'!AN$2,'Financing - Injection 1'!J434&lt;'5-Year Monthly P&amp;L'!AZ$2),4,IF('Financing - Injection 1'!J434&gt;='5-Year Monthly P&amp;L'!AZ$2,5)))))</f>
        <v>5</v>
      </c>
      <c r="R434" s="215" t="str">
        <f t="shared" si="72"/>
        <v>0</v>
      </c>
      <c r="S434" s="215" t="str">
        <f t="shared" si="73"/>
        <v>0</v>
      </c>
    </row>
    <row r="435" spans="1:19" x14ac:dyDescent="0.2">
      <c r="A435" s="12">
        <v>424</v>
      </c>
      <c r="B435" s="228" t="str">
        <f>IF(I435&gt;($B$4*$B$6),"0",PMT(H435/$B$6,COUNT(I435:$I$1000),-E434))</f>
        <v>0</v>
      </c>
      <c r="C435" s="228">
        <f t="shared" si="74"/>
        <v>0</v>
      </c>
      <c r="D435" s="228" t="str">
        <f t="shared" si="70"/>
        <v>0</v>
      </c>
      <c r="E435" s="225" t="str">
        <f t="shared" si="68"/>
        <v/>
      </c>
      <c r="F435" s="228" t="str">
        <f t="shared" si="66"/>
        <v/>
      </c>
      <c r="G435" s="228" t="str">
        <f t="shared" si="67"/>
        <v/>
      </c>
      <c r="H435" s="230">
        <f t="shared" si="75"/>
        <v>0.12</v>
      </c>
      <c r="I435" s="226" t="str">
        <f t="shared" si="69"/>
        <v/>
      </c>
      <c r="J435" s="227">
        <f t="shared" si="76"/>
        <v>57527</v>
      </c>
      <c r="K435" s="231" t="str">
        <f t="shared" si="71"/>
        <v>0</v>
      </c>
      <c r="Q435" s="11">
        <f>IF(J435&lt;'5-Year Monthly P&amp;L'!P$2,1,IF(AND('Financing - Injection 1'!J435&gt;='5-Year Monthly P&amp;L'!P$2,'Financing - Injection 1'!J435&lt;'5-Year Monthly P&amp;L'!AB$2),2,IF(AND('Financing - Injection 1'!J435&gt;='5-Year Monthly P&amp;L'!AB$2,'Financing - Injection 1'!J435&lt;'5-Year Monthly P&amp;L'!AN$2),3,IF(AND('Financing - Injection 1'!J435&gt;='5-Year Monthly P&amp;L'!AN$2,'Financing - Injection 1'!J435&lt;'5-Year Monthly P&amp;L'!AZ$2),4,IF('Financing - Injection 1'!J435&gt;='5-Year Monthly P&amp;L'!AZ$2,5)))))</f>
        <v>5</v>
      </c>
      <c r="R435" s="215" t="str">
        <f t="shared" si="72"/>
        <v>0</v>
      </c>
      <c r="S435" s="215" t="str">
        <f t="shared" si="73"/>
        <v>0</v>
      </c>
    </row>
    <row r="436" spans="1:19" x14ac:dyDescent="0.2">
      <c r="A436" s="12">
        <v>425</v>
      </c>
      <c r="B436" s="228" t="str">
        <f>IF(I436&gt;($B$4*$B$6),"0",PMT(H436/$B$6,COUNT(I436:$I$1000),-E435))</f>
        <v>0</v>
      </c>
      <c r="C436" s="228">
        <f t="shared" si="74"/>
        <v>0</v>
      </c>
      <c r="D436" s="228" t="str">
        <f t="shared" si="70"/>
        <v>0</v>
      </c>
      <c r="E436" s="225" t="str">
        <f t="shared" si="68"/>
        <v/>
      </c>
      <c r="F436" s="228" t="str">
        <f t="shared" si="66"/>
        <v/>
      </c>
      <c r="G436" s="228" t="str">
        <f t="shared" si="67"/>
        <v/>
      </c>
      <c r="H436" s="230">
        <f t="shared" si="75"/>
        <v>0.12</v>
      </c>
      <c r="I436" s="226" t="str">
        <f t="shared" si="69"/>
        <v/>
      </c>
      <c r="J436" s="227">
        <f t="shared" si="76"/>
        <v>57558</v>
      </c>
      <c r="K436" s="231" t="str">
        <f t="shared" si="71"/>
        <v>0</v>
      </c>
      <c r="Q436" s="11">
        <f>IF(J436&lt;'5-Year Monthly P&amp;L'!P$2,1,IF(AND('Financing - Injection 1'!J436&gt;='5-Year Monthly P&amp;L'!P$2,'Financing - Injection 1'!J436&lt;'5-Year Monthly P&amp;L'!AB$2),2,IF(AND('Financing - Injection 1'!J436&gt;='5-Year Monthly P&amp;L'!AB$2,'Financing - Injection 1'!J436&lt;'5-Year Monthly P&amp;L'!AN$2),3,IF(AND('Financing - Injection 1'!J436&gt;='5-Year Monthly P&amp;L'!AN$2,'Financing - Injection 1'!J436&lt;'5-Year Monthly P&amp;L'!AZ$2),4,IF('Financing - Injection 1'!J436&gt;='5-Year Monthly P&amp;L'!AZ$2,5)))))</f>
        <v>5</v>
      </c>
      <c r="R436" s="215" t="str">
        <f t="shared" si="72"/>
        <v>0</v>
      </c>
      <c r="S436" s="215" t="str">
        <f t="shared" si="73"/>
        <v>0</v>
      </c>
    </row>
    <row r="437" spans="1:19" x14ac:dyDescent="0.2">
      <c r="A437" s="12">
        <v>426</v>
      </c>
      <c r="B437" s="228" t="str">
        <f>IF(I437&gt;($B$4*$B$6),"0",PMT(H437/$B$6,COUNT(I437:$I$1000),-E436))</f>
        <v>0</v>
      </c>
      <c r="C437" s="228">
        <f t="shared" si="74"/>
        <v>0</v>
      </c>
      <c r="D437" s="228" t="str">
        <f t="shared" si="70"/>
        <v>0</v>
      </c>
      <c r="E437" s="225" t="str">
        <f t="shared" si="68"/>
        <v/>
      </c>
      <c r="F437" s="228" t="str">
        <f t="shared" si="66"/>
        <v/>
      </c>
      <c r="G437" s="228" t="str">
        <f t="shared" si="67"/>
        <v/>
      </c>
      <c r="H437" s="230">
        <f t="shared" si="75"/>
        <v>0.12</v>
      </c>
      <c r="I437" s="226" t="str">
        <f t="shared" si="69"/>
        <v/>
      </c>
      <c r="J437" s="227">
        <f t="shared" si="76"/>
        <v>57589</v>
      </c>
      <c r="K437" s="231" t="str">
        <f t="shared" si="71"/>
        <v>0</v>
      </c>
      <c r="Q437" s="11">
        <f>IF(J437&lt;'5-Year Monthly P&amp;L'!P$2,1,IF(AND('Financing - Injection 1'!J437&gt;='5-Year Monthly P&amp;L'!P$2,'Financing - Injection 1'!J437&lt;'5-Year Monthly P&amp;L'!AB$2),2,IF(AND('Financing - Injection 1'!J437&gt;='5-Year Monthly P&amp;L'!AB$2,'Financing - Injection 1'!J437&lt;'5-Year Monthly P&amp;L'!AN$2),3,IF(AND('Financing - Injection 1'!J437&gt;='5-Year Monthly P&amp;L'!AN$2,'Financing - Injection 1'!J437&lt;'5-Year Monthly P&amp;L'!AZ$2),4,IF('Financing - Injection 1'!J437&gt;='5-Year Monthly P&amp;L'!AZ$2,5)))))</f>
        <v>5</v>
      </c>
      <c r="R437" s="215" t="str">
        <f t="shared" si="72"/>
        <v>0</v>
      </c>
      <c r="S437" s="215" t="str">
        <f t="shared" si="73"/>
        <v>0</v>
      </c>
    </row>
    <row r="438" spans="1:19" x14ac:dyDescent="0.2">
      <c r="A438" s="12">
        <v>427</v>
      </c>
      <c r="B438" s="228" t="str">
        <f>IF(I438&gt;($B$4*$B$6),"0",PMT(H438/$B$6,COUNT(I438:$I$1000),-E437))</f>
        <v>0</v>
      </c>
      <c r="C438" s="228">
        <f t="shared" si="74"/>
        <v>0</v>
      </c>
      <c r="D438" s="228" t="str">
        <f t="shared" si="70"/>
        <v>0</v>
      </c>
      <c r="E438" s="225" t="str">
        <f t="shared" si="68"/>
        <v/>
      </c>
      <c r="F438" s="228" t="str">
        <f t="shared" si="66"/>
        <v/>
      </c>
      <c r="G438" s="228" t="str">
        <f t="shared" si="67"/>
        <v/>
      </c>
      <c r="H438" s="230">
        <f t="shared" si="75"/>
        <v>0.12</v>
      </c>
      <c r="I438" s="226" t="str">
        <f t="shared" si="69"/>
        <v/>
      </c>
      <c r="J438" s="227">
        <f t="shared" si="76"/>
        <v>57619</v>
      </c>
      <c r="K438" s="231" t="str">
        <f t="shared" si="71"/>
        <v>0</v>
      </c>
      <c r="Q438" s="11">
        <f>IF(J438&lt;'5-Year Monthly P&amp;L'!P$2,1,IF(AND('Financing - Injection 1'!J438&gt;='5-Year Monthly P&amp;L'!P$2,'Financing - Injection 1'!J438&lt;'5-Year Monthly P&amp;L'!AB$2),2,IF(AND('Financing - Injection 1'!J438&gt;='5-Year Monthly P&amp;L'!AB$2,'Financing - Injection 1'!J438&lt;'5-Year Monthly P&amp;L'!AN$2),3,IF(AND('Financing - Injection 1'!J438&gt;='5-Year Monthly P&amp;L'!AN$2,'Financing - Injection 1'!J438&lt;'5-Year Monthly P&amp;L'!AZ$2),4,IF('Financing - Injection 1'!J438&gt;='5-Year Monthly P&amp;L'!AZ$2,5)))))</f>
        <v>5</v>
      </c>
      <c r="R438" s="215" t="str">
        <f t="shared" si="72"/>
        <v>0</v>
      </c>
      <c r="S438" s="215" t="str">
        <f t="shared" si="73"/>
        <v>0</v>
      </c>
    </row>
    <row r="439" spans="1:19" x14ac:dyDescent="0.2">
      <c r="A439" s="12">
        <v>428</v>
      </c>
      <c r="B439" s="228" t="str">
        <f>IF(I439&gt;($B$4*$B$6),"0",PMT(H439/$B$6,COUNT(I439:$I$1000),-E438))</f>
        <v>0</v>
      </c>
      <c r="C439" s="228">
        <f t="shared" si="74"/>
        <v>0</v>
      </c>
      <c r="D439" s="228" t="str">
        <f t="shared" si="70"/>
        <v>0</v>
      </c>
      <c r="E439" s="225" t="str">
        <f t="shared" si="68"/>
        <v/>
      </c>
      <c r="F439" s="228" t="str">
        <f t="shared" si="66"/>
        <v/>
      </c>
      <c r="G439" s="228" t="str">
        <f t="shared" si="67"/>
        <v/>
      </c>
      <c r="H439" s="230">
        <f t="shared" si="75"/>
        <v>0.12</v>
      </c>
      <c r="I439" s="226" t="str">
        <f t="shared" si="69"/>
        <v/>
      </c>
      <c r="J439" s="227">
        <f t="shared" si="76"/>
        <v>57650</v>
      </c>
      <c r="K439" s="231" t="str">
        <f t="shared" si="71"/>
        <v>0</v>
      </c>
      <c r="Q439" s="11">
        <f>IF(J439&lt;'5-Year Monthly P&amp;L'!P$2,1,IF(AND('Financing - Injection 1'!J439&gt;='5-Year Monthly P&amp;L'!P$2,'Financing - Injection 1'!J439&lt;'5-Year Monthly P&amp;L'!AB$2),2,IF(AND('Financing - Injection 1'!J439&gt;='5-Year Monthly P&amp;L'!AB$2,'Financing - Injection 1'!J439&lt;'5-Year Monthly P&amp;L'!AN$2),3,IF(AND('Financing - Injection 1'!J439&gt;='5-Year Monthly P&amp;L'!AN$2,'Financing - Injection 1'!J439&lt;'5-Year Monthly P&amp;L'!AZ$2),4,IF('Financing - Injection 1'!J439&gt;='5-Year Monthly P&amp;L'!AZ$2,5)))))</f>
        <v>5</v>
      </c>
      <c r="R439" s="215" t="str">
        <f t="shared" si="72"/>
        <v>0</v>
      </c>
      <c r="S439" s="215" t="str">
        <f t="shared" si="73"/>
        <v>0</v>
      </c>
    </row>
    <row r="440" spans="1:19" x14ac:dyDescent="0.2">
      <c r="A440" s="12">
        <v>429</v>
      </c>
      <c r="B440" s="228" t="str">
        <f>IF(I440&gt;($B$4*$B$6),"0",PMT(H440/$B$6,COUNT(I440:$I$1000),-E439))</f>
        <v>0</v>
      </c>
      <c r="C440" s="228">
        <f t="shared" si="74"/>
        <v>0</v>
      </c>
      <c r="D440" s="228" t="str">
        <f t="shared" si="70"/>
        <v>0</v>
      </c>
      <c r="E440" s="225" t="str">
        <f t="shared" si="68"/>
        <v/>
      </c>
      <c r="F440" s="228" t="str">
        <f t="shared" si="66"/>
        <v/>
      </c>
      <c r="G440" s="228" t="str">
        <f t="shared" si="67"/>
        <v/>
      </c>
      <c r="H440" s="230">
        <f t="shared" si="75"/>
        <v>0.12</v>
      </c>
      <c r="I440" s="226" t="str">
        <f t="shared" si="69"/>
        <v/>
      </c>
      <c r="J440" s="227">
        <f t="shared" si="76"/>
        <v>57680</v>
      </c>
      <c r="K440" s="231" t="str">
        <f t="shared" si="71"/>
        <v>0</v>
      </c>
      <c r="Q440" s="11">
        <f>IF(J440&lt;'5-Year Monthly P&amp;L'!P$2,1,IF(AND('Financing - Injection 1'!J440&gt;='5-Year Monthly P&amp;L'!P$2,'Financing - Injection 1'!J440&lt;'5-Year Monthly P&amp;L'!AB$2),2,IF(AND('Financing - Injection 1'!J440&gt;='5-Year Monthly P&amp;L'!AB$2,'Financing - Injection 1'!J440&lt;'5-Year Monthly P&amp;L'!AN$2),3,IF(AND('Financing - Injection 1'!J440&gt;='5-Year Monthly P&amp;L'!AN$2,'Financing - Injection 1'!J440&lt;'5-Year Monthly P&amp;L'!AZ$2),4,IF('Financing - Injection 1'!J440&gt;='5-Year Monthly P&amp;L'!AZ$2,5)))))</f>
        <v>5</v>
      </c>
      <c r="R440" s="215" t="str">
        <f t="shared" si="72"/>
        <v>0</v>
      </c>
      <c r="S440" s="215" t="str">
        <f t="shared" si="73"/>
        <v>0</v>
      </c>
    </row>
    <row r="441" spans="1:19" x14ac:dyDescent="0.2">
      <c r="A441" s="12">
        <v>430</v>
      </c>
      <c r="B441" s="228" t="str">
        <f>IF(I441&gt;($B$4*$B$6),"0",PMT(H441/$B$6,COUNT(I441:$I$1000),-E440))</f>
        <v>0</v>
      </c>
      <c r="C441" s="228">
        <f t="shared" si="74"/>
        <v>0</v>
      </c>
      <c r="D441" s="228" t="str">
        <f t="shared" si="70"/>
        <v>0</v>
      </c>
      <c r="E441" s="225" t="str">
        <f t="shared" si="68"/>
        <v/>
      </c>
      <c r="F441" s="228" t="str">
        <f t="shared" ref="F441:F504" si="77">IF(A440&gt;=($B$4*$B$6),"",F440+C441)</f>
        <v/>
      </c>
      <c r="G441" s="228" t="str">
        <f t="shared" ref="G441:G504" si="78">IF(A440&gt;=($B$4*$B$6),"",G440+B441)</f>
        <v/>
      </c>
      <c r="H441" s="230">
        <f t="shared" si="75"/>
        <v>0.12</v>
      </c>
      <c r="I441" s="226" t="str">
        <f t="shared" si="69"/>
        <v/>
      </c>
      <c r="J441" s="227">
        <f t="shared" si="76"/>
        <v>57711</v>
      </c>
      <c r="K441" s="231" t="str">
        <f t="shared" si="71"/>
        <v>0</v>
      </c>
      <c r="Q441" s="11">
        <f>IF(J441&lt;'5-Year Monthly P&amp;L'!P$2,1,IF(AND('Financing - Injection 1'!J441&gt;='5-Year Monthly P&amp;L'!P$2,'Financing - Injection 1'!J441&lt;'5-Year Monthly P&amp;L'!AB$2),2,IF(AND('Financing - Injection 1'!J441&gt;='5-Year Monthly P&amp;L'!AB$2,'Financing - Injection 1'!J441&lt;'5-Year Monthly P&amp;L'!AN$2),3,IF(AND('Financing - Injection 1'!J441&gt;='5-Year Monthly P&amp;L'!AN$2,'Financing - Injection 1'!J441&lt;'5-Year Monthly P&amp;L'!AZ$2),4,IF('Financing - Injection 1'!J441&gt;='5-Year Monthly P&amp;L'!AZ$2,5)))))</f>
        <v>5</v>
      </c>
      <c r="R441" s="215" t="str">
        <f t="shared" si="72"/>
        <v>0</v>
      </c>
      <c r="S441" s="215" t="str">
        <f t="shared" si="73"/>
        <v>0</v>
      </c>
    </row>
    <row r="442" spans="1:19" x14ac:dyDescent="0.2">
      <c r="A442" s="12">
        <v>431</v>
      </c>
      <c r="B442" s="228" t="str">
        <f>IF(I442&gt;($B$4*$B$6),"0",PMT(H442/$B$6,COUNT(I442:$I$1000),-E441))</f>
        <v>0</v>
      </c>
      <c r="C442" s="228">
        <f t="shared" si="74"/>
        <v>0</v>
      </c>
      <c r="D442" s="228" t="str">
        <f t="shared" si="70"/>
        <v>0</v>
      </c>
      <c r="E442" s="225" t="str">
        <f t="shared" si="68"/>
        <v/>
      </c>
      <c r="F442" s="228" t="str">
        <f t="shared" si="77"/>
        <v/>
      </c>
      <c r="G442" s="228" t="str">
        <f t="shared" si="78"/>
        <v/>
      </c>
      <c r="H442" s="230">
        <f t="shared" si="75"/>
        <v>0.12</v>
      </c>
      <c r="I442" s="226" t="str">
        <f t="shared" si="69"/>
        <v/>
      </c>
      <c r="J442" s="227">
        <f t="shared" si="76"/>
        <v>57742</v>
      </c>
      <c r="K442" s="231" t="str">
        <f t="shared" si="71"/>
        <v>0</v>
      </c>
      <c r="Q442" s="11">
        <f>IF(J442&lt;'5-Year Monthly P&amp;L'!P$2,1,IF(AND('Financing - Injection 1'!J442&gt;='5-Year Monthly P&amp;L'!P$2,'Financing - Injection 1'!J442&lt;'5-Year Monthly P&amp;L'!AB$2),2,IF(AND('Financing - Injection 1'!J442&gt;='5-Year Monthly P&amp;L'!AB$2,'Financing - Injection 1'!J442&lt;'5-Year Monthly P&amp;L'!AN$2),3,IF(AND('Financing - Injection 1'!J442&gt;='5-Year Monthly P&amp;L'!AN$2,'Financing - Injection 1'!J442&lt;'5-Year Monthly P&amp;L'!AZ$2),4,IF('Financing - Injection 1'!J442&gt;='5-Year Monthly P&amp;L'!AZ$2,5)))))</f>
        <v>5</v>
      </c>
      <c r="R442" s="215" t="str">
        <f t="shared" si="72"/>
        <v>0</v>
      </c>
      <c r="S442" s="215" t="str">
        <f t="shared" si="73"/>
        <v>0</v>
      </c>
    </row>
    <row r="443" spans="1:19" x14ac:dyDescent="0.2">
      <c r="A443" s="12">
        <v>432</v>
      </c>
      <c r="B443" s="228" t="str">
        <f>IF(I443&gt;($B$4*$B$6),"0",PMT(H443/$B$6,COUNT(I443:$I$1000),-E442))</f>
        <v>0</v>
      </c>
      <c r="C443" s="228">
        <f t="shared" si="74"/>
        <v>0</v>
      </c>
      <c r="D443" s="228" t="str">
        <f t="shared" si="70"/>
        <v>0</v>
      </c>
      <c r="E443" s="225" t="str">
        <f t="shared" si="68"/>
        <v/>
      </c>
      <c r="F443" s="228" t="str">
        <f t="shared" si="77"/>
        <v/>
      </c>
      <c r="G443" s="228" t="str">
        <f t="shared" si="78"/>
        <v/>
      </c>
      <c r="H443" s="230">
        <f t="shared" si="75"/>
        <v>0.12</v>
      </c>
      <c r="I443" s="226" t="str">
        <f t="shared" si="69"/>
        <v/>
      </c>
      <c r="J443" s="227">
        <f t="shared" si="76"/>
        <v>57770</v>
      </c>
      <c r="K443" s="231" t="str">
        <f t="shared" si="71"/>
        <v>0</v>
      </c>
      <c r="Q443" s="11">
        <f>IF(J443&lt;'5-Year Monthly P&amp;L'!P$2,1,IF(AND('Financing - Injection 1'!J443&gt;='5-Year Monthly P&amp;L'!P$2,'Financing - Injection 1'!J443&lt;'5-Year Monthly P&amp;L'!AB$2),2,IF(AND('Financing - Injection 1'!J443&gt;='5-Year Monthly P&amp;L'!AB$2,'Financing - Injection 1'!J443&lt;'5-Year Monthly P&amp;L'!AN$2),3,IF(AND('Financing - Injection 1'!J443&gt;='5-Year Monthly P&amp;L'!AN$2,'Financing - Injection 1'!J443&lt;'5-Year Monthly P&amp;L'!AZ$2),4,IF('Financing - Injection 1'!J443&gt;='5-Year Monthly P&amp;L'!AZ$2,5)))))</f>
        <v>5</v>
      </c>
      <c r="R443" s="215" t="str">
        <f t="shared" si="72"/>
        <v>0</v>
      </c>
      <c r="S443" s="215" t="str">
        <f t="shared" si="73"/>
        <v>0</v>
      </c>
    </row>
    <row r="444" spans="1:19" x14ac:dyDescent="0.2">
      <c r="A444" s="12">
        <v>433</v>
      </c>
      <c r="B444" s="228" t="str">
        <f>IF(I444&gt;($B$4*$B$6),"0",PMT(H444/$B$6,COUNT(I444:$I$1000),-E443))</f>
        <v>0</v>
      </c>
      <c r="C444" s="228">
        <f t="shared" si="74"/>
        <v>0</v>
      </c>
      <c r="D444" s="228" t="str">
        <f t="shared" si="70"/>
        <v>0</v>
      </c>
      <c r="E444" s="225" t="str">
        <f t="shared" si="68"/>
        <v/>
      </c>
      <c r="F444" s="228" t="str">
        <f t="shared" si="77"/>
        <v/>
      </c>
      <c r="G444" s="228" t="str">
        <f t="shared" si="78"/>
        <v/>
      </c>
      <c r="H444" s="230">
        <f t="shared" si="75"/>
        <v>0.12</v>
      </c>
      <c r="I444" s="226" t="str">
        <f t="shared" si="69"/>
        <v/>
      </c>
      <c r="J444" s="227">
        <f t="shared" si="76"/>
        <v>57801</v>
      </c>
      <c r="K444" s="231" t="str">
        <f t="shared" si="71"/>
        <v>0</v>
      </c>
      <c r="Q444" s="11">
        <f>IF(J444&lt;'5-Year Monthly P&amp;L'!P$2,1,IF(AND('Financing - Injection 1'!J444&gt;='5-Year Monthly P&amp;L'!P$2,'Financing - Injection 1'!J444&lt;'5-Year Monthly P&amp;L'!AB$2),2,IF(AND('Financing - Injection 1'!J444&gt;='5-Year Monthly P&amp;L'!AB$2,'Financing - Injection 1'!J444&lt;'5-Year Monthly P&amp;L'!AN$2),3,IF(AND('Financing - Injection 1'!J444&gt;='5-Year Monthly P&amp;L'!AN$2,'Financing - Injection 1'!J444&lt;'5-Year Monthly P&amp;L'!AZ$2),4,IF('Financing - Injection 1'!J444&gt;='5-Year Monthly P&amp;L'!AZ$2,5)))))</f>
        <v>5</v>
      </c>
      <c r="R444" s="215" t="str">
        <f t="shared" si="72"/>
        <v>0</v>
      </c>
      <c r="S444" s="215" t="str">
        <f t="shared" si="73"/>
        <v>0</v>
      </c>
    </row>
    <row r="445" spans="1:19" x14ac:dyDescent="0.2">
      <c r="A445" s="12">
        <v>434</v>
      </c>
      <c r="B445" s="228" t="str">
        <f>IF(I445&gt;($B$4*$B$6),"0",PMT(H445/$B$6,COUNT(I445:$I$1000),-E444))</f>
        <v>0</v>
      </c>
      <c r="C445" s="228">
        <f t="shared" si="74"/>
        <v>0</v>
      </c>
      <c r="D445" s="228" t="str">
        <f t="shared" si="70"/>
        <v>0</v>
      </c>
      <c r="E445" s="225" t="str">
        <f t="shared" si="68"/>
        <v/>
      </c>
      <c r="F445" s="228" t="str">
        <f t="shared" si="77"/>
        <v/>
      </c>
      <c r="G445" s="228" t="str">
        <f t="shared" si="78"/>
        <v/>
      </c>
      <c r="H445" s="230">
        <f t="shared" si="75"/>
        <v>0.12</v>
      </c>
      <c r="I445" s="226" t="str">
        <f t="shared" si="69"/>
        <v/>
      </c>
      <c r="J445" s="227">
        <f t="shared" si="76"/>
        <v>57831</v>
      </c>
      <c r="K445" s="231" t="str">
        <f t="shared" si="71"/>
        <v>0</v>
      </c>
      <c r="Q445" s="11">
        <f>IF(J445&lt;'5-Year Monthly P&amp;L'!P$2,1,IF(AND('Financing - Injection 1'!J445&gt;='5-Year Monthly P&amp;L'!P$2,'Financing - Injection 1'!J445&lt;'5-Year Monthly P&amp;L'!AB$2),2,IF(AND('Financing - Injection 1'!J445&gt;='5-Year Monthly P&amp;L'!AB$2,'Financing - Injection 1'!J445&lt;'5-Year Monthly P&amp;L'!AN$2),3,IF(AND('Financing - Injection 1'!J445&gt;='5-Year Monthly P&amp;L'!AN$2,'Financing - Injection 1'!J445&lt;'5-Year Monthly P&amp;L'!AZ$2),4,IF('Financing - Injection 1'!J445&gt;='5-Year Monthly P&amp;L'!AZ$2,5)))))</f>
        <v>5</v>
      </c>
      <c r="R445" s="215" t="str">
        <f t="shared" si="72"/>
        <v>0</v>
      </c>
      <c r="S445" s="215" t="str">
        <f t="shared" si="73"/>
        <v>0</v>
      </c>
    </row>
    <row r="446" spans="1:19" x14ac:dyDescent="0.2">
      <c r="A446" s="12">
        <v>435</v>
      </c>
      <c r="B446" s="228" t="str">
        <f>IF(I446&gt;($B$4*$B$6),"0",PMT(H446/$B$6,COUNT(I446:$I$1000),-E445))</f>
        <v>0</v>
      </c>
      <c r="C446" s="228">
        <f t="shared" si="74"/>
        <v>0</v>
      </c>
      <c r="D446" s="228" t="str">
        <f t="shared" si="70"/>
        <v>0</v>
      </c>
      <c r="E446" s="225" t="str">
        <f t="shared" si="68"/>
        <v/>
      </c>
      <c r="F446" s="228" t="str">
        <f t="shared" si="77"/>
        <v/>
      </c>
      <c r="G446" s="228" t="str">
        <f t="shared" si="78"/>
        <v/>
      </c>
      <c r="H446" s="230">
        <f t="shared" si="75"/>
        <v>0.12</v>
      </c>
      <c r="I446" s="226" t="str">
        <f t="shared" si="69"/>
        <v/>
      </c>
      <c r="J446" s="227">
        <f t="shared" si="76"/>
        <v>57862</v>
      </c>
      <c r="K446" s="231" t="str">
        <f t="shared" si="71"/>
        <v>0</v>
      </c>
      <c r="Q446" s="11">
        <f>IF(J446&lt;'5-Year Monthly P&amp;L'!P$2,1,IF(AND('Financing - Injection 1'!J446&gt;='5-Year Monthly P&amp;L'!P$2,'Financing - Injection 1'!J446&lt;'5-Year Monthly P&amp;L'!AB$2),2,IF(AND('Financing - Injection 1'!J446&gt;='5-Year Monthly P&amp;L'!AB$2,'Financing - Injection 1'!J446&lt;'5-Year Monthly P&amp;L'!AN$2),3,IF(AND('Financing - Injection 1'!J446&gt;='5-Year Monthly P&amp;L'!AN$2,'Financing - Injection 1'!J446&lt;'5-Year Monthly P&amp;L'!AZ$2),4,IF('Financing - Injection 1'!J446&gt;='5-Year Monthly P&amp;L'!AZ$2,5)))))</f>
        <v>5</v>
      </c>
      <c r="R446" s="215" t="str">
        <f t="shared" si="72"/>
        <v>0</v>
      </c>
      <c r="S446" s="215" t="str">
        <f t="shared" si="73"/>
        <v>0</v>
      </c>
    </row>
    <row r="447" spans="1:19" x14ac:dyDescent="0.2">
      <c r="A447" s="12">
        <v>436</v>
      </c>
      <c r="B447" s="228" t="str">
        <f>IF(I447&gt;($B$4*$B$6),"0",PMT(H447/$B$6,COUNT(I447:$I$1000),-E446))</f>
        <v>0</v>
      </c>
      <c r="C447" s="228">
        <f t="shared" si="74"/>
        <v>0</v>
      </c>
      <c r="D447" s="228" t="str">
        <f t="shared" si="70"/>
        <v>0</v>
      </c>
      <c r="E447" s="225" t="str">
        <f t="shared" si="68"/>
        <v/>
      </c>
      <c r="F447" s="228" t="str">
        <f t="shared" si="77"/>
        <v/>
      </c>
      <c r="G447" s="228" t="str">
        <f t="shared" si="78"/>
        <v/>
      </c>
      <c r="H447" s="230">
        <f t="shared" si="75"/>
        <v>0.12</v>
      </c>
      <c r="I447" s="226" t="str">
        <f t="shared" si="69"/>
        <v/>
      </c>
      <c r="J447" s="227">
        <f t="shared" si="76"/>
        <v>57892</v>
      </c>
      <c r="K447" s="231" t="str">
        <f t="shared" si="71"/>
        <v>0</v>
      </c>
      <c r="Q447" s="11">
        <f>IF(J447&lt;'5-Year Monthly P&amp;L'!P$2,1,IF(AND('Financing - Injection 1'!J447&gt;='5-Year Monthly P&amp;L'!P$2,'Financing - Injection 1'!J447&lt;'5-Year Monthly P&amp;L'!AB$2),2,IF(AND('Financing - Injection 1'!J447&gt;='5-Year Monthly P&amp;L'!AB$2,'Financing - Injection 1'!J447&lt;'5-Year Monthly P&amp;L'!AN$2),3,IF(AND('Financing - Injection 1'!J447&gt;='5-Year Monthly P&amp;L'!AN$2,'Financing - Injection 1'!J447&lt;'5-Year Monthly P&amp;L'!AZ$2),4,IF('Financing - Injection 1'!J447&gt;='5-Year Monthly P&amp;L'!AZ$2,5)))))</f>
        <v>5</v>
      </c>
      <c r="R447" s="215" t="str">
        <f t="shared" si="72"/>
        <v>0</v>
      </c>
      <c r="S447" s="215" t="str">
        <f t="shared" si="73"/>
        <v>0</v>
      </c>
    </row>
    <row r="448" spans="1:19" x14ac:dyDescent="0.2">
      <c r="A448" s="12">
        <v>437</v>
      </c>
      <c r="B448" s="228" t="str">
        <f>IF(I448&gt;($B$4*$B$6),"0",PMT(H448/$B$6,COUNT(I448:$I$1000),-E447))</f>
        <v>0</v>
      </c>
      <c r="C448" s="228">
        <f t="shared" si="74"/>
        <v>0</v>
      </c>
      <c r="D448" s="228" t="str">
        <f t="shared" si="70"/>
        <v>0</v>
      </c>
      <c r="E448" s="225" t="str">
        <f t="shared" si="68"/>
        <v/>
      </c>
      <c r="F448" s="228" t="str">
        <f t="shared" si="77"/>
        <v/>
      </c>
      <c r="G448" s="228" t="str">
        <f t="shared" si="78"/>
        <v/>
      </c>
      <c r="H448" s="230">
        <f t="shared" si="75"/>
        <v>0.12</v>
      </c>
      <c r="I448" s="226" t="str">
        <f t="shared" si="69"/>
        <v/>
      </c>
      <c r="J448" s="227">
        <f t="shared" si="76"/>
        <v>57923</v>
      </c>
      <c r="K448" s="231" t="str">
        <f t="shared" si="71"/>
        <v>0</v>
      </c>
      <c r="Q448" s="11">
        <f>IF(J448&lt;'5-Year Monthly P&amp;L'!P$2,1,IF(AND('Financing - Injection 1'!J448&gt;='5-Year Monthly P&amp;L'!P$2,'Financing - Injection 1'!J448&lt;'5-Year Monthly P&amp;L'!AB$2),2,IF(AND('Financing - Injection 1'!J448&gt;='5-Year Monthly P&amp;L'!AB$2,'Financing - Injection 1'!J448&lt;'5-Year Monthly P&amp;L'!AN$2),3,IF(AND('Financing - Injection 1'!J448&gt;='5-Year Monthly P&amp;L'!AN$2,'Financing - Injection 1'!J448&lt;'5-Year Monthly P&amp;L'!AZ$2),4,IF('Financing - Injection 1'!J448&gt;='5-Year Monthly P&amp;L'!AZ$2,5)))))</f>
        <v>5</v>
      </c>
      <c r="R448" s="215" t="str">
        <f t="shared" si="72"/>
        <v>0</v>
      </c>
      <c r="S448" s="215" t="str">
        <f t="shared" si="73"/>
        <v>0</v>
      </c>
    </row>
    <row r="449" spans="1:19" x14ac:dyDescent="0.2">
      <c r="A449" s="12">
        <v>438</v>
      </c>
      <c r="B449" s="228" t="str">
        <f>IF(I449&gt;($B$4*$B$6),"0",PMT(H449/$B$6,COUNT(I449:$I$1000),-E448))</f>
        <v>0</v>
      </c>
      <c r="C449" s="228">
        <f t="shared" si="74"/>
        <v>0</v>
      </c>
      <c r="D449" s="228" t="str">
        <f t="shared" si="70"/>
        <v>0</v>
      </c>
      <c r="E449" s="225" t="str">
        <f t="shared" si="68"/>
        <v/>
      </c>
      <c r="F449" s="228" t="str">
        <f t="shared" si="77"/>
        <v/>
      </c>
      <c r="G449" s="228" t="str">
        <f t="shared" si="78"/>
        <v/>
      </c>
      <c r="H449" s="230">
        <f t="shared" si="75"/>
        <v>0.12</v>
      </c>
      <c r="I449" s="226" t="str">
        <f t="shared" si="69"/>
        <v/>
      </c>
      <c r="J449" s="227">
        <f t="shared" si="76"/>
        <v>57954</v>
      </c>
      <c r="K449" s="231" t="str">
        <f t="shared" si="71"/>
        <v>0</v>
      </c>
      <c r="Q449" s="11">
        <f>IF(J449&lt;'5-Year Monthly P&amp;L'!P$2,1,IF(AND('Financing - Injection 1'!J449&gt;='5-Year Monthly P&amp;L'!P$2,'Financing - Injection 1'!J449&lt;'5-Year Monthly P&amp;L'!AB$2),2,IF(AND('Financing - Injection 1'!J449&gt;='5-Year Monthly P&amp;L'!AB$2,'Financing - Injection 1'!J449&lt;'5-Year Monthly P&amp;L'!AN$2),3,IF(AND('Financing - Injection 1'!J449&gt;='5-Year Monthly P&amp;L'!AN$2,'Financing - Injection 1'!J449&lt;'5-Year Monthly P&amp;L'!AZ$2),4,IF('Financing - Injection 1'!J449&gt;='5-Year Monthly P&amp;L'!AZ$2,5)))))</f>
        <v>5</v>
      </c>
      <c r="R449" s="215" t="str">
        <f t="shared" si="72"/>
        <v>0</v>
      </c>
      <c r="S449" s="215" t="str">
        <f t="shared" si="73"/>
        <v>0</v>
      </c>
    </row>
    <row r="450" spans="1:19" x14ac:dyDescent="0.2">
      <c r="A450" s="12">
        <v>439</v>
      </c>
      <c r="B450" s="228" t="str">
        <f>IF(I450&gt;($B$4*$B$6),"0",PMT(H450/$B$6,COUNT(I450:$I$1000),-E449))</f>
        <v>0</v>
      </c>
      <c r="C450" s="228">
        <f t="shared" si="74"/>
        <v>0</v>
      </c>
      <c r="D450" s="228" t="str">
        <f t="shared" si="70"/>
        <v>0</v>
      </c>
      <c r="E450" s="225" t="str">
        <f t="shared" si="68"/>
        <v/>
      </c>
      <c r="F450" s="228" t="str">
        <f t="shared" si="77"/>
        <v/>
      </c>
      <c r="G450" s="228" t="str">
        <f t="shared" si="78"/>
        <v/>
      </c>
      <c r="H450" s="230">
        <f t="shared" si="75"/>
        <v>0.12</v>
      </c>
      <c r="I450" s="226" t="str">
        <f t="shared" si="69"/>
        <v/>
      </c>
      <c r="J450" s="227">
        <f t="shared" si="76"/>
        <v>57984</v>
      </c>
      <c r="K450" s="231" t="str">
        <f t="shared" si="71"/>
        <v>0</v>
      </c>
      <c r="Q450" s="11">
        <f>IF(J450&lt;'5-Year Monthly P&amp;L'!P$2,1,IF(AND('Financing - Injection 1'!J450&gt;='5-Year Monthly P&amp;L'!P$2,'Financing - Injection 1'!J450&lt;'5-Year Monthly P&amp;L'!AB$2),2,IF(AND('Financing - Injection 1'!J450&gt;='5-Year Monthly P&amp;L'!AB$2,'Financing - Injection 1'!J450&lt;'5-Year Monthly P&amp;L'!AN$2),3,IF(AND('Financing - Injection 1'!J450&gt;='5-Year Monthly P&amp;L'!AN$2,'Financing - Injection 1'!J450&lt;'5-Year Monthly P&amp;L'!AZ$2),4,IF('Financing - Injection 1'!J450&gt;='5-Year Monthly P&amp;L'!AZ$2,5)))))</f>
        <v>5</v>
      </c>
      <c r="R450" s="215" t="str">
        <f t="shared" si="72"/>
        <v>0</v>
      </c>
      <c r="S450" s="215" t="str">
        <f t="shared" si="73"/>
        <v>0</v>
      </c>
    </row>
    <row r="451" spans="1:19" x14ac:dyDescent="0.2">
      <c r="A451" s="12">
        <v>440</v>
      </c>
      <c r="B451" s="228" t="str">
        <f>IF(I451&gt;($B$4*$B$6),"0",PMT(H451/$B$6,COUNT(I451:$I$1000),-E450))</f>
        <v>0</v>
      </c>
      <c r="C451" s="228">
        <f t="shared" si="74"/>
        <v>0</v>
      </c>
      <c r="D451" s="228" t="str">
        <f t="shared" si="70"/>
        <v>0</v>
      </c>
      <c r="E451" s="225" t="str">
        <f t="shared" si="68"/>
        <v/>
      </c>
      <c r="F451" s="228" t="str">
        <f t="shared" si="77"/>
        <v/>
      </c>
      <c r="G451" s="228" t="str">
        <f t="shared" si="78"/>
        <v/>
      </c>
      <c r="H451" s="230">
        <f t="shared" si="75"/>
        <v>0.12</v>
      </c>
      <c r="I451" s="226" t="str">
        <f t="shared" si="69"/>
        <v/>
      </c>
      <c r="J451" s="227">
        <f t="shared" si="76"/>
        <v>58015</v>
      </c>
      <c r="K451" s="231" t="str">
        <f t="shared" si="71"/>
        <v>0</v>
      </c>
      <c r="Q451" s="11">
        <f>IF(J451&lt;'5-Year Monthly P&amp;L'!P$2,1,IF(AND('Financing - Injection 1'!J451&gt;='5-Year Monthly P&amp;L'!P$2,'Financing - Injection 1'!J451&lt;'5-Year Monthly P&amp;L'!AB$2),2,IF(AND('Financing - Injection 1'!J451&gt;='5-Year Monthly P&amp;L'!AB$2,'Financing - Injection 1'!J451&lt;'5-Year Monthly P&amp;L'!AN$2),3,IF(AND('Financing - Injection 1'!J451&gt;='5-Year Monthly P&amp;L'!AN$2,'Financing - Injection 1'!J451&lt;'5-Year Monthly P&amp;L'!AZ$2),4,IF('Financing - Injection 1'!J451&gt;='5-Year Monthly P&amp;L'!AZ$2,5)))))</f>
        <v>5</v>
      </c>
      <c r="R451" s="215" t="str">
        <f t="shared" si="72"/>
        <v>0</v>
      </c>
      <c r="S451" s="215" t="str">
        <f t="shared" si="73"/>
        <v>0</v>
      </c>
    </row>
    <row r="452" spans="1:19" x14ac:dyDescent="0.2">
      <c r="A452" s="12">
        <v>441</v>
      </c>
      <c r="B452" s="228" t="str">
        <f>IF(I452&gt;($B$4*$B$6),"0",PMT(H452/$B$6,COUNT(I452:$I$1000),-E451))</f>
        <v>0</v>
      </c>
      <c r="C452" s="228">
        <f t="shared" si="74"/>
        <v>0</v>
      </c>
      <c r="D452" s="228" t="str">
        <f t="shared" si="70"/>
        <v>0</v>
      </c>
      <c r="E452" s="225" t="str">
        <f t="shared" si="68"/>
        <v/>
      </c>
      <c r="F452" s="228" t="str">
        <f t="shared" si="77"/>
        <v/>
      </c>
      <c r="G452" s="228" t="str">
        <f t="shared" si="78"/>
        <v/>
      </c>
      <c r="H452" s="230">
        <f t="shared" si="75"/>
        <v>0.12</v>
      </c>
      <c r="I452" s="226" t="str">
        <f t="shared" si="69"/>
        <v/>
      </c>
      <c r="J452" s="227">
        <f t="shared" si="76"/>
        <v>58045</v>
      </c>
      <c r="K452" s="231" t="str">
        <f t="shared" si="71"/>
        <v>0</v>
      </c>
      <c r="Q452" s="11">
        <f>IF(J452&lt;'5-Year Monthly P&amp;L'!P$2,1,IF(AND('Financing - Injection 1'!J452&gt;='5-Year Monthly P&amp;L'!P$2,'Financing - Injection 1'!J452&lt;'5-Year Monthly P&amp;L'!AB$2),2,IF(AND('Financing - Injection 1'!J452&gt;='5-Year Monthly P&amp;L'!AB$2,'Financing - Injection 1'!J452&lt;'5-Year Monthly P&amp;L'!AN$2),3,IF(AND('Financing - Injection 1'!J452&gt;='5-Year Monthly P&amp;L'!AN$2,'Financing - Injection 1'!J452&lt;'5-Year Monthly P&amp;L'!AZ$2),4,IF('Financing - Injection 1'!J452&gt;='5-Year Monthly P&amp;L'!AZ$2,5)))))</f>
        <v>5</v>
      </c>
      <c r="R452" s="215" t="str">
        <f t="shared" si="72"/>
        <v>0</v>
      </c>
      <c r="S452" s="215" t="str">
        <f t="shared" si="73"/>
        <v>0</v>
      </c>
    </row>
    <row r="453" spans="1:19" x14ac:dyDescent="0.2">
      <c r="A453" s="12">
        <v>442</v>
      </c>
      <c r="B453" s="228" t="str">
        <f>IF(I453&gt;($B$4*$B$6),"0",PMT(H453/$B$6,COUNT(I453:$I$1000),-E452))</f>
        <v>0</v>
      </c>
      <c r="C453" s="228">
        <f t="shared" si="74"/>
        <v>0</v>
      </c>
      <c r="D453" s="228" t="str">
        <f t="shared" si="70"/>
        <v>0</v>
      </c>
      <c r="E453" s="225" t="str">
        <f t="shared" si="68"/>
        <v/>
      </c>
      <c r="F453" s="228" t="str">
        <f t="shared" si="77"/>
        <v/>
      </c>
      <c r="G453" s="228" t="str">
        <f t="shared" si="78"/>
        <v/>
      </c>
      <c r="H453" s="230">
        <f t="shared" si="75"/>
        <v>0.12</v>
      </c>
      <c r="I453" s="226" t="str">
        <f t="shared" si="69"/>
        <v/>
      </c>
      <c r="J453" s="227">
        <f t="shared" si="76"/>
        <v>58076</v>
      </c>
      <c r="K453" s="231" t="str">
        <f t="shared" si="71"/>
        <v>0</v>
      </c>
      <c r="Q453" s="11">
        <f>IF(J453&lt;'5-Year Monthly P&amp;L'!P$2,1,IF(AND('Financing - Injection 1'!J453&gt;='5-Year Monthly P&amp;L'!P$2,'Financing - Injection 1'!J453&lt;'5-Year Monthly P&amp;L'!AB$2),2,IF(AND('Financing - Injection 1'!J453&gt;='5-Year Monthly P&amp;L'!AB$2,'Financing - Injection 1'!J453&lt;'5-Year Monthly P&amp;L'!AN$2),3,IF(AND('Financing - Injection 1'!J453&gt;='5-Year Monthly P&amp;L'!AN$2,'Financing - Injection 1'!J453&lt;'5-Year Monthly P&amp;L'!AZ$2),4,IF('Financing - Injection 1'!J453&gt;='5-Year Monthly P&amp;L'!AZ$2,5)))))</f>
        <v>5</v>
      </c>
      <c r="R453" s="215" t="str">
        <f t="shared" si="72"/>
        <v>0</v>
      </c>
      <c r="S453" s="215" t="str">
        <f t="shared" si="73"/>
        <v>0</v>
      </c>
    </row>
    <row r="454" spans="1:19" x14ac:dyDescent="0.2">
      <c r="A454" s="12">
        <v>443</v>
      </c>
      <c r="B454" s="228" t="str">
        <f>IF(I454&gt;($B$4*$B$6),"0",PMT(H454/$B$6,COUNT(I454:$I$1000),-E453))</f>
        <v>0</v>
      </c>
      <c r="C454" s="228">
        <f t="shared" si="74"/>
        <v>0</v>
      </c>
      <c r="D454" s="228" t="str">
        <f t="shared" si="70"/>
        <v>0</v>
      </c>
      <c r="E454" s="225" t="str">
        <f t="shared" si="68"/>
        <v/>
      </c>
      <c r="F454" s="228" t="str">
        <f t="shared" si="77"/>
        <v/>
      </c>
      <c r="G454" s="228" t="str">
        <f t="shared" si="78"/>
        <v/>
      </c>
      <c r="H454" s="230">
        <f t="shared" si="75"/>
        <v>0.12</v>
      </c>
      <c r="I454" s="226" t="str">
        <f t="shared" si="69"/>
        <v/>
      </c>
      <c r="J454" s="227">
        <f t="shared" si="76"/>
        <v>58107</v>
      </c>
      <c r="K454" s="231" t="str">
        <f t="shared" si="71"/>
        <v>0</v>
      </c>
      <c r="Q454" s="11">
        <f>IF(J454&lt;'5-Year Monthly P&amp;L'!P$2,1,IF(AND('Financing - Injection 1'!J454&gt;='5-Year Monthly P&amp;L'!P$2,'Financing - Injection 1'!J454&lt;'5-Year Monthly P&amp;L'!AB$2),2,IF(AND('Financing - Injection 1'!J454&gt;='5-Year Monthly P&amp;L'!AB$2,'Financing - Injection 1'!J454&lt;'5-Year Monthly P&amp;L'!AN$2),3,IF(AND('Financing - Injection 1'!J454&gt;='5-Year Monthly P&amp;L'!AN$2,'Financing - Injection 1'!J454&lt;'5-Year Monthly P&amp;L'!AZ$2),4,IF('Financing - Injection 1'!J454&gt;='5-Year Monthly P&amp;L'!AZ$2,5)))))</f>
        <v>5</v>
      </c>
      <c r="R454" s="215" t="str">
        <f t="shared" si="72"/>
        <v>0</v>
      </c>
      <c r="S454" s="215" t="str">
        <f t="shared" si="73"/>
        <v>0</v>
      </c>
    </row>
    <row r="455" spans="1:19" x14ac:dyDescent="0.2">
      <c r="A455" s="12">
        <v>444</v>
      </c>
      <c r="B455" s="228" t="str">
        <f>IF(I455&gt;($B$4*$B$6),"0",PMT(H455/$B$6,COUNT(I455:$I$1000),-E454))</f>
        <v>0</v>
      </c>
      <c r="C455" s="228">
        <f t="shared" si="74"/>
        <v>0</v>
      </c>
      <c r="D455" s="228" t="str">
        <f t="shared" si="70"/>
        <v>0</v>
      </c>
      <c r="E455" s="225" t="str">
        <f t="shared" si="68"/>
        <v/>
      </c>
      <c r="F455" s="228" t="str">
        <f t="shared" si="77"/>
        <v/>
      </c>
      <c r="G455" s="228" t="str">
        <f t="shared" si="78"/>
        <v/>
      </c>
      <c r="H455" s="230">
        <f t="shared" si="75"/>
        <v>0.12</v>
      </c>
      <c r="I455" s="226" t="str">
        <f t="shared" si="69"/>
        <v/>
      </c>
      <c r="J455" s="227">
        <f t="shared" si="76"/>
        <v>58135</v>
      </c>
      <c r="K455" s="231" t="str">
        <f t="shared" si="71"/>
        <v>0</v>
      </c>
      <c r="Q455" s="11">
        <f>IF(J455&lt;'5-Year Monthly P&amp;L'!P$2,1,IF(AND('Financing - Injection 1'!J455&gt;='5-Year Monthly P&amp;L'!P$2,'Financing - Injection 1'!J455&lt;'5-Year Monthly P&amp;L'!AB$2),2,IF(AND('Financing - Injection 1'!J455&gt;='5-Year Monthly P&amp;L'!AB$2,'Financing - Injection 1'!J455&lt;'5-Year Monthly P&amp;L'!AN$2),3,IF(AND('Financing - Injection 1'!J455&gt;='5-Year Monthly P&amp;L'!AN$2,'Financing - Injection 1'!J455&lt;'5-Year Monthly P&amp;L'!AZ$2),4,IF('Financing - Injection 1'!J455&gt;='5-Year Monthly P&amp;L'!AZ$2,5)))))</f>
        <v>5</v>
      </c>
      <c r="R455" s="215" t="str">
        <f t="shared" si="72"/>
        <v>0</v>
      </c>
      <c r="S455" s="215" t="str">
        <f t="shared" si="73"/>
        <v>0</v>
      </c>
    </row>
    <row r="456" spans="1:19" x14ac:dyDescent="0.2">
      <c r="A456" s="12">
        <v>445</v>
      </c>
      <c r="B456" s="228" t="str">
        <f>IF(I456&gt;($B$4*$B$6),"0",PMT(H456/$B$6,COUNT(I456:$I$1000),-E455))</f>
        <v>0</v>
      </c>
      <c r="C456" s="228">
        <f t="shared" si="74"/>
        <v>0</v>
      </c>
      <c r="D456" s="228" t="str">
        <f t="shared" si="70"/>
        <v>0</v>
      </c>
      <c r="E456" s="225" t="str">
        <f t="shared" si="68"/>
        <v/>
      </c>
      <c r="F456" s="228" t="str">
        <f t="shared" si="77"/>
        <v/>
      </c>
      <c r="G456" s="228" t="str">
        <f t="shared" si="78"/>
        <v/>
      </c>
      <c r="H456" s="230">
        <f t="shared" si="75"/>
        <v>0.12</v>
      </c>
      <c r="I456" s="226" t="str">
        <f t="shared" si="69"/>
        <v/>
      </c>
      <c r="J456" s="227">
        <f t="shared" si="76"/>
        <v>58166</v>
      </c>
      <c r="K456" s="231" t="str">
        <f t="shared" si="71"/>
        <v>0</v>
      </c>
      <c r="Q456" s="11">
        <f>IF(J456&lt;'5-Year Monthly P&amp;L'!P$2,1,IF(AND('Financing - Injection 1'!J456&gt;='5-Year Monthly P&amp;L'!P$2,'Financing - Injection 1'!J456&lt;'5-Year Monthly P&amp;L'!AB$2),2,IF(AND('Financing - Injection 1'!J456&gt;='5-Year Monthly P&amp;L'!AB$2,'Financing - Injection 1'!J456&lt;'5-Year Monthly P&amp;L'!AN$2),3,IF(AND('Financing - Injection 1'!J456&gt;='5-Year Monthly P&amp;L'!AN$2,'Financing - Injection 1'!J456&lt;'5-Year Monthly P&amp;L'!AZ$2),4,IF('Financing - Injection 1'!J456&gt;='5-Year Monthly P&amp;L'!AZ$2,5)))))</f>
        <v>5</v>
      </c>
      <c r="R456" s="215" t="str">
        <f t="shared" si="72"/>
        <v>0</v>
      </c>
      <c r="S456" s="215" t="str">
        <f t="shared" si="73"/>
        <v>0</v>
      </c>
    </row>
    <row r="457" spans="1:19" x14ac:dyDescent="0.2">
      <c r="A457" s="12">
        <v>446</v>
      </c>
      <c r="B457" s="228" t="str">
        <f>IF(I457&gt;($B$4*$B$6),"0",PMT(H457/$B$6,COUNT(I457:$I$1000),-E456))</f>
        <v>0</v>
      </c>
      <c r="C457" s="228">
        <f t="shared" si="74"/>
        <v>0</v>
      </c>
      <c r="D457" s="228" t="str">
        <f t="shared" si="70"/>
        <v>0</v>
      </c>
      <c r="E457" s="225" t="str">
        <f t="shared" si="68"/>
        <v/>
      </c>
      <c r="F457" s="228" t="str">
        <f t="shared" si="77"/>
        <v/>
      </c>
      <c r="G457" s="228" t="str">
        <f t="shared" si="78"/>
        <v/>
      </c>
      <c r="H457" s="230">
        <f t="shared" si="75"/>
        <v>0.12</v>
      </c>
      <c r="I457" s="226" t="str">
        <f t="shared" si="69"/>
        <v/>
      </c>
      <c r="J457" s="227">
        <f t="shared" si="76"/>
        <v>58196</v>
      </c>
      <c r="K457" s="231" t="str">
        <f t="shared" si="71"/>
        <v>0</v>
      </c>
      <c r="Q457" s="11">
        <f>IF(J457&lt;'5-Year Monthly P&amp;L'!P$2,1,IF(AND('Financing - Injection 1'!J457&gt;='5-Year Monthly P&amp;L'!P$2,'Financing - Injection 1'!J457&lt;'5-Year Monthly P&amp;L'!AB$2),2,IF(AND('Financing - Injection 1'!J457&gt;='5-Year Monthly P&amp;L'!AB$2,'Financing - Injection 1'!J457&lt;'5-Year Monthly P&amp;L'!AN$2),3,IF(AND('Financing - Injection 1'!J457&gt;='5-Year Monthly P&amp;L'!AN$2,'Financing - Injection 1'!J457&lt;'5-Year Monthly P&amp;L'!AZ$2),4,IF('Financing - Injection 1'!J457&gt;='5-Year Monthly P&amp;L'!AZ$2,5)))))</f>
        <v>5</v>
      </c>
      <c r="R457" s="215" t="str">
        <f t="shared" si="72"/>
        <v>0</v>
      </c>
      <c r="S457" s="215" t="str">
        <f t="shared" si="73"/>
        <v>0</v>
      </c>
    </row>
    <row r="458" spans="1:19" x14ac:dyDescent="0.2">
      <c r="A458" s="12">
        <v>447</v>
      </c>
      <c r="B458" s="228" t="str">
        <f>IF(I458&gt;($B$4*$B$6),"0",PMT(H458/$B$6,COUNT(I458:$I$1000),-E457))</f>
        <v>0</v>
      </c>
      <c r="C458" s="228">
        <f t="shared" si="74"/>
        <v>0</v>
      </c>
      <c r="D458" s="228" t="str">
        <f t="shared" si="70"/>
        <v>0</v>
      </c>
      <c r="E458" s="225" t="str">
        <f t="shared" si="68"/>
        <v/>
      </c>
      <c r="F458" s="228" t="str">
        <f t="shared" si="77"/>
        <v/>
      </c>
      <c r="G458" s="228" t="str">
        <f t="shared" si="78"/>
        <v/>
      </c>
      <c r="H458" s="230">
        <f t="shared" si="75"/>
        <v>0.12</v>
      </c>
      <c r="I458" s="226" t="str">
        <f t="shared" si="69"/>
        <v/>
      </c>
      <c r="J458" s="227">
        <f t="shared" si="76"/>
        <v>58227</v>
      </c>
      <c r="K458" s="231" t="str">
        <f t="shared" si="71"/>
        <v>0</v>
      </c>
      <c r="Q458" s="11">
        <f>IF(J458&lt;'5-Year Monthly P&amp;L'!P$2,1,IF(AND('Financing - Injection 1'!J458&gt;='5-Year Monthly P&amp;L'!P$2,'Financing - Injection 1'!J458&lt;'5-Year Monthly P&amp;L'!AB$2),2,IF(AND('Financing - Injection 1'!J458&gt;='5-Year Monthly P&amp;L'!AB$2,'Financing - Injection 1'!J458&lt;'5-Year Monthly P&amp;L'!AN$2),3,IF(AND('Financing - Injection 1'!J458&gt;='5-Year Monthly P&amp;L'!AN$2,'Financing - Injection 1'!J458&lt;'5-Year Monthly P&amp;L'!AZ$2),4,IF('Financing - Injection 1'!J458&gt;='5-Year Monthly P&amp;L'!AZ$2,5)))))</f>
        <v>5</v>
      </c>
      <c r="R458" s="215" t="str">
        <f t="shared" si="72"/>
        <v>0</v>
      </c>
      <c r="S458" s="215" t="str">
        <f t="shared" si="73"/>
        <v>0</v>
      </c>
    </row>
    <row r="459" spans="1:19" x14ac:dyDescent="0.2">
      <c r="A459" s="12">
        <v>448</v>
      </c>
      <c r="B459" s="228" t="str">
        <f>IF(I459&gt;($B$4*$B$6),"0",PMT(H459/$B$6,COUNT(I459:$I$1000),-E458))</f>
        <v>0</v>
      </c>
      <c r="C459" s="228">
        <f t="shared" si="74"/>
        <v>0</v>
      </c>
      <c r="D459" s="228" t="str">
        <f t="shared" si="70"/>
        <v>0</v>
      </c>
      <c r="E459" s="225" t="str">
        <f t="shared" si="68"/>
        <v/>
      </c>
      <c r="F459" s="228" t="str">
        <f t="shared" si="77"/>
        <v/>
      </c>
      <c r="G459" s="228" t="str">
        <f t="shared" si="78"/>
        <v/>
      </c>
      <c r="H459" s="230">
        <f t="shared" si="75"/>
        <v>0.12</v>
      </c>
      <c r="I459" s="226" t="str">
        <f t="shared" si="69"/>
        <v/>
      </c>
      <c r="J459" s="227">
        <f t="shared" si="76"/>
        <v>58257</v>
      </c>
      <c r="K459" s="231" t="str">
        <f t="shared" si="71"/>
        <v>0</v>
      </c>
      <c r="Q459" s="11">
        <f>IF(J459&lt;'5-Year Monthly P&amp;L'!P$2,1,IF(AND('Financing - Injection 1'!J459&gt;='5-Year Monthly P&amp;L'!P$2,'Financing - Injection 1'!J459&lt;'5-Year Monthly P&amp;L'!AB$2),2,IF(AND('Financing - Injection 1'!J459&gt;='5-Year Monthly P&amp;L'!AB$2,'Financing - Injection 1'!J459&lt;'5-Year Monthly P&amp;L'!AN$2),3,IF(AND('Financing - Injection 1'!J459&gt;='5-Year Monthly P&amp;L'!AN$2,'Financing - Injection 1'!J459&lt;'5-Year Monthly P&amp;L'!AZ$2),4,IF('Financing - Injection 1'!J459&gt;='5-Year Monthly P&amp;L'!AZ$2,5)))))</f>
        <v>5</v>
      </c>
      <c r="R459" s="215" t="str">
        <f t="shared" si="72"/>
        <v>0</v>
      </c>
      <c r="S459" s="215" t="str">
        <f t="shared" si="73"/>
        <v>0</v>
      </c>
    </row>
    <row r="460" spans="1:19" x14ac:dyDescent="0.2">
      <c r="A460" s="12">
        <v>449</v>
      </c>
      <c r="B460" s="228" t="str">
        <f>IF(I460&gt;($B$4*$B$6),"0",PMT(H460/$B$6,COUNT(I460:$I$1000),-E459))</f>
        <v>0</v>
      </c>
      <c r="C460" s="228">
        <f t="shared" si="74"/>
        <v>0</v>
      </c>
      <c r="D460" s="228" t="str">
        <f t="shared" si="70"/>
        <v>0</v>
      </c>
      <c r="E460" s="225" t="str">
        <f t="shared" ref="E460:E523" si="79">IF(A460&gt;($B$4*$B$6),"",E459-D460)</f>
        <v/>
      </c>
      <c r="F460" s="228" t="str">
        <f t="shared" si="77"/>
        <v/>
      </c>
      <c r="G460" s="228" t="str">
        <f t="shared" si="78"/>
        <v/>
      </c>
      <c r="H460" s="230">
        <f t="shared" si="75"/>
        <v>0.12</v>
      </c>
      <c r="I460" s="226" t="str">
        <f t="shared" ref="I460:I523" si="80">IF($B$4*$B$6&lt;A460,"",A460)</f>
        <v/>
      </c>
      <c r="J460" s="227">
        <f t="shared" si="76"/>
        <v>58288</v>
      </c>
      <c r="K460" s="231" t="str">
        <f t="shared" si="71"/>
        <v>0</v>
      </c>
      <c r="Q460" s="11">
        <f>IF(J460&lt;'5-Year Monthly P&amp;L'!P$2,1,IF(AND('Financing - Injection 1'!J460&gt;='5-Year Monthly P&amp;L'!P$2,'Financing - Injection 1'!J460&lt;'5-Year Monthly P&amp;L'!AB$2),2,IF(AND('Financing - Injection 1'!J460&gt;='5-Year Monthly P&amp;L'!AB$2,'Financing - Injection 1'!J460&lt;'5-Year Monthly P&amp;L'!AN$2),3,IF(AND('Financing - Injection 1'!J460&gt;='5-Year Monthly P&amp;L'!AN$2,'Financing - Injection 1'!J460&lt;'5-Year Monthly P&amp;L'!AZ$2),4,IF('Financing - Injection 1'!J460&gt;='5-Year Monthly P&amp;L'!AZ$2,5)))))</f>
        <v>5</v>
      </c>
      <c r="R460" s="215" t="str">
        <f t="shared" si="72"/>
        <v>0</v>
      </c>
      <c r="S460" s="215" t="str">
        <f t="shared" si="73"/>
        <v>0</v>
      </c>
    </row>
    <row r="461" spans="1:19" x14ac:dyDescent="0.2">
      <c r="A461" s="12">
        <v>450</v>
      </c>
      <c r="B461" s="228" t="str">
        <f>IF(I461&gt;($B$4*$B$6),"0",PMT(H461/$B$6,COUNT(I461:$I$1000),-E460))</f>
        <v>0</v>
      </c>
      <c r="C461" s="228">
        <f t="shared" si="74"/>
        <v>0</v>
      </c>
      <c r="D461" s="228" t="str">
        <f t="shared" ref="D461:D524" si="81">IF(A461&gt;($B$4*$B$6),"0",B461-C461)</f>
        <v>0</v>
      </c>
      <c r="E461" s="225" t="str">
        <f t="shared" si="79"/>
        <v/>
      </c>
      <c r="F461" s="228" t="str">
        <f t="shared" si="77"/>
        <v/>
      </c>
      <c r="G461" s="228" t="str">
        <f t="shared" si="78"/>
        <v/>
      </c>
      <c r="H461" s="230">
        <f t="shared" si="75"/>
        <v>0.12</v>
      </c>
      <c r="I461" s="226" t="str">
        <f t="shared" si="80"/>
        <v/>
      </c>
      <c r="J461" s="227">
        <f t="shared" si="76"/>
        <v>58319</v>
      </c>
      <c r="K461" s="231" t="str">
        <f t="shared" ref="K461:K524" si="82">B461</f>
        <v>0</v>
      </c>
      <c r="Q461" s="11">
        <f>IF(J461&lt;'5-Year Monthly P&amp;L'!P$2,1,IF(AND('Financing - Injection 1'!J461&gt;='5-Year Monthly P&amp;L'!P$2,'Financing - Injection 1'!J461&lt;'5-Year Monthly P&amp;L'!AB$2),2,IF(AND('Financing - Injection 1'!J461&gt;='5-Year Monthly P&amp;L'!AB$2,'Financing - Injection 1'!J461&lt;'5-Year Monthly P&amp;L'!AN$2),3,IF(AND('Financing - Injection 1'!J461&gt;='5-Year Monthly P&amp;L'!AN$2,'Financing - Injection 1'!J461&lt;'5-Year Monthly P&amp;L'!AZ$2),4,IF('Financing - Injection 1'!J461&gt;='5-Year Monthly P&amp;L'!AZ$2,5)))))</f>
        <v>5</v>
      </c>
      <c r="R461" s="215" t="str">
        <f t="shared" ref="R461:R524" si="83">D461</f>
        <v>0</v>
      </c>
      <c r="S461" s="215" t="str">
        <f t="shared" ref="S461:S524" si="84">B461</f>
        <v>0</v>
      </c>
    </row>
    <row r="462" spans="1:19" x14ac:dyDescent="0.2">
      <c r="A462" s="12">
        <v>451</v>
      </c>
      <c r="B462" s="228" t="str">
        <f>IF(I462&gt;($B$4*$B$6),"0",PMT(H462/$B$6,COUNT(I462:$I$1000),-E461))</f>
        <v>0</v>
      </c>
      <c r="C462" s="228">
        <f t="shared" ref="C462:C525" si="85">IFERROR(E461*H462/$B$6,0)</f>
        <v>0</v>
      </c>
      <c r="D462" s="228" t="str">
        <f t="shared" si="81"/>
        <v>0</v>
      </c>
      <c r="E462" s="225" t="str">
        <f t="shared" si="79"/>
        <v/>
      </c>
      <c r="F462" s="228" t="str">
        <f t="shared" si="77"/>
        <v/>
      </c>
      <c r="G462" s="228" t="str">
        <f t="shared" si="78"/>
        <v/>
      </c>
      <c r="H462" s="230">
        <f t="shared" ref="H462:H525" si="86">H461</f>
        <v>0.12</v>
      </c>
      <c r="I462" s="226" t="str">
        <f t="shared" si="80"/>
        <v/>
      </c>
      <c r="J462" s="227">
        <f t="shared" ref="J462:J525" si="87">EDATE(J461,1)</f>
        <v>58349</v>
      </c>
      <c r="K462" s="231" t="str">
        <f t="shared" si="82"/>
        <v>0</v>
      </c>
      <c r="Q462" s="11">
        <f>IF(J462&lt;'5-Year Monthly P&amp;L'!P$2,1,IF(AND('Financing - Injection 1'!J462&gt;='5-Year Monthly P&amp;L'!P$2,'Financing - Injection 1'!J462&lt;'5-Year Monthly P&amp;L'!AB$2),2,IF(AND('Financing - Injection 1'!J462&gt;='5-Year Monthly P&amp;L'!AB$2,'Financing - Injection 1'!J462&lt;'5-Year Monthly P&amp;L'!AN$2),3,IF(AND('Financing - Injection 1'!J462&gt;='5-Year Monthly P&amp;L'!AN$2,'Financing - Injection 1'!J462&lt;'5-Year Monthly P&amp;L'!AZ$2),4,IF('Financing - Injection 1'!J462&gt;='5-Year Monthly P&amp;L'!AZ$2,5)))))</f>
        <v>5</v>
      </c>
      <c r="R462" s="215" t="str">
        <f t="shared" si="83"/>
        <v>0</v>
      </c>
      <c r="S462" s="215" t="str">
        <f t="shared" si="84"/>
        <v>0</v>
      </c>
    </row>
    <row r="463" spans="1:19" x14ac:dyDescent="0.2">
      <c r="A463" s="12">
        <v>452</v>
      </c>
      <c r="B463" s="228" t="str">
        <f>IF(I463&gt;($B$4*$B$6),"0",PMT(H463/$B$6,COUNT(I463:$I$1000),-E462))</f>
        <v>0</v>
      </c>
      <c r="C463" s="228">
        <f t="shared" si="85"/>
        <v>0</v>
      </c>
      <c r="D463" s="228" t="str">
        <f t="shared" si="81"/>
        <v>0</v>
      </c>
      <c r="E463" s="225" t="str">
        <f t="shared" si="79"/>
        <v/>
      </c>
      <c r="F463" s="228" t="str">
        <f t="shared" si="77"/>
        <v/>
      </c>
      <c r="G463" s="228" t="str">
        <f t="shared" si="78"/>
        <v/>
      </c>
      <c r="H463" s="230">
        <f t="shared" si="86"/>
        <v>0.12</v>
      </c>
      <c r="I463" s="226" t="str">
        <f t="shared" si="80"/>
        <v/>
      </c>
      <c r="J463" s="227">
        <f t="shared" si="87"/>
        <v>58380</v>
      </c>
      <c r="K463" s="231" t="str">
        <f t="shared" si="82"/>
        <v>0</v>
      </c>
      <c r="Q463" s="11">
        <f>IF(J463&lt;'5-Year Monthly P&amp;L'!P$2,1,IF(AND('Financing - Injection 1'!J463&gt;='5-Year Monthly P&amp;L'!P$2,'Financing - Injection 1'!J463&lt;'5-Year Monthly P&amp;L'!AB$2),2,IF(AND('Financing - Injection 1'!J463&gt;='5-Year Monthly P&amp;L'!AB$2,'Financing - Injection 1'!J463&lt;'5-Year Monthly P&amp;L'!AN$2),3,IF(AND('Financing - Injection 1'!J463&gt;='5-Year Monthly P&amp;L'!AN$2,'Financing - Injection 1'!J463&lt;'5-Year Monthly P&amp;L'!AZ$2),4,IF('Financing - Injection 1'!J463&gt;='5-Year Monthly P&amp;L'!AZ$2,5)))))</f>
        <v>5</v>
      </c>
      <c r="R463" s="215" t="str">
        <f t="shared" si="83"/>
        <v>0</v>
      </c>
      <c r="S463" s="215" t="str">
        <f t="shared" si="84"/>
        <v>0</v>
      </c>
    </row>
    <row r="464" spans="1:19" x14ac:dyDescent="0.2">
      <c r="A464" s="12">
        <v>453</v>
      </c>
      <c r="B464" s="228" t="str">
        <f>IF(I464&gt;($B$4*$B$6),"0",PMT(H464/$B$6,COUNT(I464:$I$1000),-E463))</f>
        <v>0</v>
      </c>
      <c r="C464" s="228">
        <f t="shared" si="85"/>
        <v>0</v>
      </c>
      <c r="D464" s="228" t="str">
        <f t="shared" si="81"/>
        <v>0</v>
      </c>
      <c r="E464" s="225" t="str">
        <f t="shared" si="79"/>
        <v/>
      </c>
      <c r="F464" s="228" t="str">
        <f t="shared" si="77"/>
        <v/>
      </c>
      <c r="G464" s="228" t="str">
        <f t="shared" si="78"/>
        <v/>
      </c>
      <c r="H464" s="230">
        <f t="shared" si="86"/>
        <v>0.12</v>
      </c>
      <c r="I464" s="226" t="str">
        <f t="shared" si="80"/>
        <v/>
      </c>
      <c r="J464" s="227">
        <f t="shared" si="87"/>
        <v>58410</v>
      </c>
      <c r="K464" s="231" t="str">
        <f t="shared" si="82"/>
        <v>0</v>
      </c>
      <c r="Q464" s="11">
        <f>IF(J464&lt;'5-Year Monthly P&amp;L'!P$2,1,IF(AND('Financing - Injection 1'!J464&gt;='5-Year Monthly P&amp;L'!P$2,'Financing - Injection 1'!J464&lt;'5-Year Monthly P&amp;L'!AB$2),2,IF(AND('Financing - Injection 1'!J464&gt;='5-Year Monthly P&amp;L'!AB$2,'Financing - Injection 1'!J464&lt;'5-Year Monthly P&amp;L'!AN$2),3,IF(AND('Financing - Injection 1'!J464&gt;='5-Year Monthly P&amp;L'!AN$2,'Financing - Injection 1'!J464&lt;'5-Year Monthly P&amp;L'!AZ$2),4,IF('Financing - Injection 1'!J464&gt;='5-Year Monthly P&amp;L'!AZ$2,5)))))</f>
        <v>5</v>
      </c>
      <c r="R464" s="215" t="str">
        <f t="shared" si="83"/>
        <v>0</v>
      </c>
      <c r="S464" s="215" t="str">
        <f t="shared" si="84"/>
        <v>0</v>
      </c>
    </row>
    <row r="465" spans="1:19" x14ac:dyDescent="0.2">
      <c r="A465" s="12">
        <v>454</v>
      </c>
      <c r="B465" s="228" t="str">
        <f>IF(I465&gt;($B$4*$B$6),"0",PMT(H465/$B$6,COUNT(I465:$I$1000),-E464))</f>
        <v>0</v>
      </c>
      <c r="C465" s="228">
        <f t="shared" si="85"/>
        <v>0</v>
      </c>
      <c r="D465" s="228" t="str">
        <f t="shared" si="81"/>
        <v>0</v>
      </c>
      <c r="E465" s="225" t="str">
        <f t="shared" si="79"/>
        <v/>
      </c>
      <c r="F465" s="228" t="str">
        <f t="shared" si="77"/>
        <v/>
      </c>
      <c r="G465" s="228" t="str">
        <f t="shared" si="78"/>
        <v/>
      </c>
      <c r="H465" s="230">
        <f t="shared" si="86"/>
        <v>0.12</v>
      </c>
      <c r="I465" s="226" t="str">
        <f t="shared" si="80"/>
        <v/>
      </c>
      <c r="J465" s="227">
        <f t="shared" si="87"/>
        <v>58441</v>
      </c>
      <c r="K465" s="231" t="str">
        <f t="shared" si="82"/>
        <v>0</v>
      </c>
      <c r="Q465" s="11">
        <f>IF(J465&lt;'5-Year Monthly P&amp;L'!P$2,1,IF(AND('Financing - Injection 1'!J465&gt;='5-Year Monthly P&amp;L'!P$2,'Financing - Injection 1'!J465&lt;'5-Year Monthly P&amp;L'!AB$2),2,IF(AND('Financing - Injection 1'!J465&gt;='5-Year Monthly P&amp;L'!AB$2,'Financing - Injection 1'!J465&lt;'5-Year Monthly P&amp;L'!AN$2),3,IF(AND('Financing - Injection 1'!J465&gt;='5-Year Monthly P&amp;L'!AN$2,'Financing - Injection 1'!J465&lt;'5-Year Monthly P&amp;L'!AZ$2),4,IF('Financing - Injection 1'!J465&gt;='5-Year Monthly P&amp;L'!AZ$2,5)))))</f>
        <v>5</v>
      </c>
      <c r="R465" s="215" t="str">
        <f t="shared" si="83"/>
        <v>0</v>
      </c>
      <c r="S465" s="215" t="str">
        <f t="shared" si="84"/>
        <v>0</v>
      </c>
    </row>
    <row r="466" spans="1:19" x14ac:dyDescent="0.2">
      <c r="A466" s="12">
        <v>455</v>
      </c>
      <c r="B466" s="228" t="str">
        <f>IF(I466&gt;($B$4*$B$6),"0",PMT(H466/$B$6,COUNT(I466:$I$1000),-E465))</f>
        <v>0</v>
      </c>
      <c r="C466" s="228">
        <f t="shared" si="85"/>
        <v>0</v>
      </c>
      <c r="D466" s="228" t="str">
        <f t="shared" si="81"/>
        <v>0</v>
      </c>
      <c r="E466" s="225" t="str">
        <f t="shared" si="79"/>
        <v/>
      </c>
      <c r="F466" s="228" t="str">
        <f t="shared" si="77"/>
        <v/>
      </c>
      <c r="G466" s="228" t="str">
        <f t="shared" si="78"/>
        <v/>
      </c>
      <c r="H466" s="230">
        <f t="shared" si="86"/>
        <v>0.12</v>
      </c>
      <c r="I466" s="226" t="str">
        <f t="shared" si="80"/>
        <v/>
      </c>
      <c r="J466" s="227">
        <f t="shared" si="87"/>
        <v>58472</v>
      </c>
      <c r="K466" s="231" t="str">
        <f t="shared" si="82"/>
        <v>0</v>
      </c>
      <c r="Q466" s="11">
        <f>IF(J466&lt;'5-Year Monthly P&amp;L'!P$2,1,IF(AND('Financing - Injection 1'!J466&gt;='5-Year Monthly P&amp;L'!P$2,'Financing - Injection 1'!J466&lt;'5-Year Monthly P&amp;L'!AB$2),2,IF(AND('Financing - Injection 1'!J466&gt;='5-Year Monthly P&amp;L'!AB$2,'Financing - Injection 1'!J466&lt;'5-Year Monthly P&amp;L'!AN$2),3,IF(AND('Financing - Injection 1'!J466&gt;='5-Year Monthly P&amp;L'!AN$2,'Financing - Injection 1'!J466&lt;'5-Year Monthly P&amp;L'!AZ$2),4,IF('Financing - Injection 1'!J466&gt;='5-Year Monthly P&amp;L'!AZ$2,5)))))</f>
        <v>5</v>
      </c>
      <c r="R466" s="215" t="str">
        <f t="shared" si="83"/>
        <v>0</v>
      </c>
      <c r="S466" s="215" t="str">
        <f t="shared" si="84"/>
        <v>0</v>
      </c>
    </row>
    <row r="467" spans="1:19" x14ac:dyDescent="0.2">
      <c r="A467" s="12">
        <v>456</v>
      </c>
      <c r="B467" s="228" t="str">
        <f>IF(I467&gt;($B$4*$B$6),"0",PMT(H467/$B$6,COUNT(I467:$I$1000),-E466))</f>
        <v>0</v>
      </c>
      <c r="C467" s="228">
        <f t="shared" si="85"/>
        <v>0</v>
      </c>
      <c r="D467" s="228" t="str">
        <f t="shared" si="81"/>
        <v>0</v>
      </c>
      <c r="E467" s="225" t="str">
        <f t="shared" si="79"/>
        <v/>
      </c>
      <c r="F467" s="228" t="str">
        <f t="shared" si="77"/>
        <v/>
      </c>
      <c r="G467" s="228" t="str">
        <f t="shared" si="78"/>
        <v/>
      </c>
      <c r="H467" s="230">
        <f t="shared" si="86"/>
        <v>0.12</v>
      </c>
      <c r="I467" s="226" t="str">
        <f t="shared" si="80"/>
        <v/>
      </c>
      <c r="J467" s="227">
        <f t="shared" si="87"/>
        <v>58501</v>
      </c>
      <c r="K467" s="231" t="str">
        <f t="shared" si="82"/>
        <v>0</v>
      </c>
      <c r="Q467" s="11">
        <f>IF(J467&lt;'5-Year Monthly P&amp;L'!P$2,1,IF(AND('Financing - Injection 1'!J467&gt;='5-Year Monthly P&amp;L'!P$2,'Financing - Injection 1'!J467&lt;'5-Year Monthly P&amp;L'!AB$2),2,IF(AND('Financing - Injection 1'!J467&gt;='5-Year Monthly P&amp;L'!AB$2,'Financing - Injection 1'!J467&lt;'5-Year Monthly P&amp;L'!AN$2),3,IF(AND('Financing - Injection 1'!J467&gt;='5-Year Monthly P&amp;L'!AN$2,'Financing - Injection 1'!J467&lt;'5-Year Monthly P&amp;L'!AZ$2),4,IF('Financing - Injection 1'!J467&gt;='5-Year Monthly P&amp;L'!AZ$2,5)))))</f>
        <v>5</v>
      </c>
      <c r="R467" s="215" t="str">
        <f t="shared" si="83"/>
        <v>0</v>
      </c>
      <c r="S467" s="215" t="str">
        <f t="shared" si="84"/>
        <v>0</v>
      </c>
    </row>
    <row r="468" spans="1:19" x14ac:dyDescent="0.2">
      <c r="A468" s="12">
        <v>457</v>
      </c>
      <c r="B468" s="228" t="str">
        <f>IF(I468&gt;($B$4*$B$6),"0",PMT(H468/$B$6,COUNT(I468:$I$1000),-E467))</f>
        <v>0</v>
      </c>
      <c r="C468" s="228">
        <f t="shared" si="85"/>
        <v>0</v>
      </c>
      <c r="D468" s="228" t="str">
        <f t="shared" si="81"/>
        <v>0</v>
      </c>
      <c r="E468" s="225" t="str">
        <f t="shared" si="79"/>
        <v/>
      </c>
      <c r="F468" s="228" t="str">
        <f t="shared" si="77"/>
        <v/>
      </c>
      <c r="G468" s="228" t="str">
        <f t="shared" si="78"/>
        <v/>
      </c>
      <c r="H468" s="230">
        <f t="shared" si="86"/>
        <v>0.12</v>
      </c>
      <c r="I468" s="226" t="str">
        <f t="shared" si="80"/>
        <v/>
      </c>
      <c r="J468" s="227">
        <f t="shared" si="87"/>
        <v>58532</v>
      </c>
      <c r="K468" s="231" t="str">
        <f t="shared" si="82"/>
        <v>0</v>
      </c>
      <c r="Q468" s="11">
        <f>IF(J468&lt;'5-Year Monthly P&amp;L'!P$2,1,IF(AND('Financing - Injection 1'!J468&gt;='5-Year Monthly P&amp;L'!P$2,'Financing - Injection 1'!J468&lt;'5-Year Monthly P&amp;L'!AB$2),2,IF(AND('Financing - Injection 1'!J468&gt;='5-Year Monthly P&amp;L'!AB$2,'Financing - Injection 1'!J468&lt;'5-Year Monthly P&amp;L'!AN$2),3,IF(AND('Financing - Injection 1'!J468&gt;='5-Year Monthly P&amp;L'!AN$2,'Financing - Injection 1'!J468&lt;'5-Year Monthly P&amp;L'!AZ$2),4,IF('Financing - Injection 1'!J468&gt;='5-Year Monthly P&amp;L'!AZ$2,5)))))</f>
        <v>5</v>
      </c>
      <c r="R468" s="215" t="str">
        <f t="shared" si="83"/>
        <v>0</v>
      </c>
      <c r="S468" s="215" t="str">
        <f t="shared" si="84"/>
        <v>0</v>
      </c>
    </row>
    <row r="469" spans="1:19" x14ac:dyDescent="0.2">
      <c r="A469" s="12">
        <v>458</v>
      </c>
      <c r="B469" s="228" t="str">
        <f>IF(I469&gt;($B$4*$B$6),"0",PMT(H469/$B$6,COUNT(I469:$I$1000),-E468))</f>
        <v>0</v>
      </c>
      <c r="C469" s="228">
        <f t="shared" si="85"/>
        <v>0</v>
      </c>
      <c r="D469" s="228" t="str">
        <f t="shared" si="81"/>
        <v>0</v>
      </c>
      <c r="E469" s="225" t="str">
        <f t="shared" si="79"/>
        <v/>
      </c>
      <c r="F469" s="228" t="str">
        <f t="shared" si="77"/>
        <v/>
      </c>
      <c r="G469" s="228" t="str">
        <f t="shared" si="78"/>
        <v/>
      </c>
      <c r="H469" s="230">
        <f t="shared" si="86"/>
        <v>0.12</v>
      </c>
      <c r="I469" s="226" t="str">
        <f t="shared" si="80"/>
        <v/>
      </c>
      <c r="J469" s="227">
        <f t="shared" si="87"/>
        <v>58562</v>
      </c>
      <c r="K469" s="231" t="str">
        <f t="shared" si="82"/>
        <v>0</v>
      </c>
      <c r="Q469" s="11">
        <f>IF(J469&lt;'5-Year Monthly P&amp;L'!P$2,1,IF(AND('Financing - Injection 1'!J469&gt;='5-Year Monthly P&amp;L'!P$2,'Financing - Injection 1'!J469&lt;'5-Year Monthly P&amp;L'!AB$2),2,IF(AND('Financing - Injection 1'!J469&gt;='5-Year Monthly P&amp;L'!AB$2,'Financing - Injection 1'!J469&lt;'5-Year Monthly P&amp;L'!AN$2),3,IF(AND('Financing - Injection 1'!J469&gt;='5-Year Monthly P&amp;L'!AN$2,'Financing - Injection 1'!J469&lt;'5-Year Monthly P&amp;L'!AZ$2),4,IF('Financing - Injection 1'!J469&gt;='5-Year Monthly P&amp;L'!AZ$2,5)))))</f>
        <v>5</v>
      </c>
      <c r="R469" s="215" t="str">
        <f t="shared" si="83"/>
        <v>0</v>
      </c>
      <c r="S469" s="215" t="str">
        <f t="shared" si="84"/>
        <v>0</v>
      </c>
    </row>
    <row r="470" spans="1:19" x14ac:dyDescent="0.2">
      <c r="A470" s="12">
        <v>459</v>
      </c>
      <c r="B470" s="228" t="str">
        <f>IF(I470&gt;($B$4*$B$6),"0",PMT(H470/$B$6,COUNT(I470:$I$1000),-E469))</f>
        <v>0</v>
      </c>
      <c r="C470" s="228">
        <f t="shared" si="85"/>
        <v>0</v>
      </c>
      <c r="D470" s="228" t="str">
        <f t="shared" si="81"/>
        <v>0</v>
      </c>
      <c r="E470" s="225" t="str">
        <f t="shared" si="79"/>
        <v/>
      </c>
      <c r="F470" s="228" t="str">
        <f t="shared" si="77"/>
        <v/>
      </c>
      <c r="G470" s="228" t="str">
        <f t="shared" si="78"/>
        <v/>
      </c>
      <c r="H470" s="230">
        <f t="shared" si="86"/>
        <v>0.12</v>
      </c>
      <c r="I470" s="226" t="str">
        <f t="shared" si="80"/>
        <v/>
      </c>
      <c r="J470" s="227">
        <f t="shared" si="87"/>
        <v>58593</v>
      </c>
      <c r="K470" s="231" t="str">
        <f t="shared" si="82"/>
        <v>0</v>
      </c>
      <c r="Q470" s="11">
        <f>IF(J470&lt;'5-Year Monthly P&amp;L'!P$2,1,IF(AND('Financing - Injection 1'!J470&gt;='5-Year Monthly P&amp;L'!P$2,'Financing - Injection 1'!J470&lt;'5-Year Monthly P&amp;L'!AB$2),2,IF(AND('Financing - Injection 1'!J470&gt;='5-Year Monthly P&amp;L'!AB$2,'Financing - Injection 1'!J470&lt;'5-Year Monthly P&amp;L'!AN$2),3,IF(AND('Financing - Injection 1'!J470&gt;='5-Year Monthly P&amp;L'!AN$2,'Financing - Injection 1'!J470&lt;'5-Year Monthly P&amp;L'!AZ$2),4,IF('Financing - Injection 1'!J470&gt;='5-Year Monthly P&amp;L'!AZ$2,5)))))</f>
        <v>5</v>
      </c>
      <c r="R470" s="215" t="str">
        <f t="shared" si="83"/>
        <v>0</v>
      </c>
      <c r="S470" s="215" t="str">
        <f t="shared" si="84"/>
        <v>0</v>
      </c>
    </row>
    <row r="471" spans="1:19" x14ac:dyDescent="0.2">
      <c r="A471" s="12">
        <v>460</v>
      </c>
      <c r="B471" s="228" t="str">
        <f>IF(I471&gt;($B$4*$B$6),"0",PMT(H471/$B$6,COUNT(I471:$I$1000),-E470))</f>
        <v>0</v>
      </c>
      <c r="C471" s="228">
        <f t="shared" si="85"/>
        <v>0</v>
      </c>
      <c r="D471" s="228" t="str">
        <f t="shared" si="81"/>
        <v>0</v>
      </c>
      <c r="E471" s="225" t="str">
        <f t="shared" si="79"/>
        <v/>
      </c>
      <c r="F471" s="228" t="str">
        <f t="shared" si="77"/>
        <v/>
      </c>
      <c r="G471" s="228" t="str">
        <f t="shared" si="78"/>
        <v/>
      </c>
      <c r="H471" s="230">
        <f t="shared" si="86"/>
        <v>0.12</v>
      </c>
      <c r="I471" s="226" t="str">
        <f t="shared" si="80"/>
        <v/>
      </c>
      <c r="J471" s="227">
        <f t="shared" si="87"/>
        <v>58623</v>
      </c>
      <c r="K471" s="231" t="str">
        <f t="shared" si="82"/>
        <v>0</v>
      </c>
      <c r="Q471" s="11">
        <f>IF(J471&lt;'5-Year Monthly P&amp;L'!P$2,1,IF(AND('Financing - Injection 1'!J471&gt;='5-Year Monthly P&amp;L'!P$2,'Financing - Injection 1'!J471&lt;'5-Year Monthly P&amp;L'!AB$2),2,IF(AND('Financing - Injection 1'!J471&gt;='5-Year Monthly P&amp;L'!AB$2,'Financing - Injection 1'!J471&lt;'5-Year Monthly P&amp;L'!AN$2),3,IF(AND('Financing - Injection 1'!J471&gt;='5-Year Monthly P&amp;L'!AN$2,'Financing - Injection 1'!J471&lt;'5-Year Monthly P&amp;L'!AZ$2),4,IF('Financing - Injection 1'!J471&gt;='5-Year Monthly P&amp;L'!AZ$2,5)))))</f>
        <v>5</v>
      </c>
      <c r="R471" s="215" t="str">
        <f t="shared" si="83"/>
        <v>0</v>
      </c>
      <c r="S471" s="215" t="str">
        <f t="shared" si="84"/>
        <v>0</v>
      </c>
    </row>
    <row r="472" spans="1:19" x14ac:dyDescent="0.2">
      <c r="A472" s="12">
        <v>461</v>
      </c>
      <c r="B472" s="228" t="str">
        <f>IF(I472&gt;($B$4*$B$6),"0",PMT(H472/$B$6,COUNT(I472:$I$1000),-E471))</f>
        <v>0</v>
      </c>
      <c r="C472" s="228">
        <f t="shared" si="85"/>
        <v>0</v>
      </c>
      <c r="D472" s="228" t="str">
        <f t="shared" si="81"/>
        <v>0</v>
      </c>
      <c r="E472" s="225" t="str">
        <f t="shared" si="79"/>
        <v/>
      </c>
      <c r="F472" s="228" t="str">
        <f t="shared" si="77"/>
        <v/>
      </c>
      <c r="G472" s="228" t="str">
        <f t="shared" si="78"/>
        <v/>
      </c>
      <c r="H472" s="230">
        <f t="shared" si="86"/>
        <v>0.12</v>
      </c>
      <c r="I472" s="226" t="str">
        <f t="shared" si="80"/>
        <v/>
      </c>
      <c r="J472" s="227">
        <f t="shared" si="87"/>
        <v>58654</v>
      </c>
      <c r="K472" s="231" t="str">
        <f t="shared" si="82"/>
        <v>0</v>
      </c>
      <c r="Q472" s="11">
        <f>IF(J472&lt;'5-Year Monthly P&amp;L'!P$2,1,IF(AND('Financing - Injection 1'!J472&gt;='5-Year Monthly P&amp;L'!P$2,'Financing - Injection 1'!J472&lt;'5-Year Monthly P&amp;L'!AB$2),2,IF(AND('Financing - Injection 1'!J472&gt;='5-Year Monthly P&amp;L'!AB$2,'Financing - Injection 1'!J472&lt;'5-Year Monthly P&amp;L'!AN$2),3,IF(AND('Financing - Injection 1'!J472&gt;='5-Year Monthly P&amp;L'!AN$2,'Financing - Injection 1'!J472&lt;'5-Year Monthly P&amp;L'!AZ$2),4,IF('Financing - Injection 1'!J472&gt;='5-Year Monthly P&amp;L'!AZ$2,5)))))</f>
        <v>5</v>
      </c>
      <c r="R472" s="215" t="str">
        <f t="shared" si="83"/>
        <v>0</v>
      </c>
      <c r="S472" s="215" t="str">
        <f t="shared" si="84"/>
        <v>0</v>
      </c>
    </row>
    <row r="473" spans="1:19" x14ac:dyDescent="0.2">
      <c r="A473" s="12">
        <v>462</v>
      </c>
      <c r="B473" s="228" t="str">
        <f>IF(I473&gt;($B$4*$B$6),"0",PMT(H473/$B$6,COUNT(I473:$I$1000),-E472))</f>
        <v>0</v>
      </c>
      <c r="C473" s="228">
        <f t="shared" si="85"/>
        <v>0</v>
      </c>
      <c r="D473" s="228" t="str">
        <f t="shared" si="81"/>
        <v>0</v>
      </c>
      <c r="E473" s="225" t="str">
        <f t="shared" si="79"/>
        <v/>
      </c>
      <c r="F473" s="228" t="str">
        <f t="shared" si="77"/>
        <v/>
      </c>
      <c r="G473" s="228" t="str">
        <f t="shared" si="78"/>
        <v/>
      </c>
      <c r="H473" s="230">
        <f t="shared" si="86"/>
        <v>0.12</v>
      </c>
      <c r="I473" s="226" t="str">
        <f t="shared" si="80"/>
        <v/>
      </c>
      <c r="J473" s="227">
        <f t="shared" si="87"/>
        <v>58685</v>
      </c>
      <c r="K473" s="231" t="str">
        <f t="shared" si="82"/>
        <v>0</v>
      </c>
      <c r="Q473" s="11">
        <f>IF(J473&lt;'5-Year Monthly P&amp;L'!P$2,1,IF(AND('Financing - Injection 1'!J473&gt;='5-Year Monthly P&amp;L'!P$2,'Financing - Injection 1'!J473&lt;'5-Year Monthly P&amp;L'!AB$2),2,IF(AND('Financing - Injection 1'!J473&gt;='5-Year Monthly P&amp;L'!AB$2,'Financing - Injection 1'!J473&lt;'5-Year Monthly P&amp;L'!AN$2),3,IF(AND('Financing - Injection 1'!J473&gt;='5-Year Monthly P&amp;L'!AN$2,'Financing - Injection 1'!J473&lt;'5-Year Monthly P&amp;L'!AZ$2),4,IF('Financing - Injection 1'!J473&gt;='5-Year Monthly P&amp;L'!AZ$2,5)))))</f>
        <v>5</v>
      </c>
      <c r="R473" s="215" t="str">
        <f t="shared" si="83"/>
        <v>0</v>
      </c>
      <c r="S473" s="215" t="str">
        <f t="shared" si="84"/>
        <v>0</v>
      </c>
    </row>
    <row r="474" spans="1:19" x14ac:dyDescent="0.2">
      <c r="A474" s="12">
        <v>463</v>
      </c>
      <c r="B474" s="228" t="str">
        <f>IF(I474&gt;($B$4*$B$6),"0",PMT(H474/$B$6,COUNT(I474:$I$1000),-E473))</f>
        <v>0</v>
      </c>
      <c r="C474" s="228">
        <f t="shared" si="85"/>
        <v>0</v>
      </c>
      <c r="D474" s="228" t="str">
        <f t="shared" si="81"/>
        <v>0</v>
      </c>
      <c r="E474" s="225" t="str">
        <f t="shared" si="79"/>
        <v/>
      </c>
      <c r="F474" s="228" t="str">
        <f t="shared" si="77"/>
        <v/>
      </c>
      <c r="G474" s="228" t="str">
        <f t="shared" si="78"/>
        <v/>
      </c>
      <c r="H474" s="230">
        <f t="shared" si="86"/>
        <v>0.12</v>
      </c>
      <c r="I474" s="226" t="str">
        <f t="shared" si="80"/>
        <v/>
      </c>
      <c r="J474" s="227">
        <f t="shared" si="87"/>
        <v>58715</v>
      </c>
      <c r="K474" s="231" t="str">
        <f t="shared" si="82"/>
        <v>0</v>
      </c>
      <c r="Q474" s="11">
        <f>IF(J474&lt;'5-Year Monthly P&amp;L'!P$2,1,IF(AND('Financing - Injection 1'!J474&gt;='5-Year Monthly P&amp;L'!P$2,'Financing - Injection 1'!J474&lt;'5-Year Monthly P&amp;L'!AB$2),2,IF(AND('Financing - Injection 1'!J474&gt;='5-Year Monthly P&amp;L'!AB$2,'Financing - Injection 1'!J474&lt;'5-Year Monthly P&amp;L'!AN$2),3,IF(AND('Financing - Injection 1'!J474&gt;='5-Year Monthly P&amp;L'!AN$2,'Financing - Injection 1'!J474&lt;'5-Year Monthly P&amp;L'!AZ$2),4,IF('Financing - Injection 1'!J474&gt;='5-Year Monthly P&amp;L'!AZ$2,5)))))</f>
        <v>5</v>
      </c>
      <c r="R474" s="215" t="str">
        <f t="shared" si="83"/>
        <v>0</v>
      </c>
      <c r="S474" s="215" t="str">
        <f t="shared" si="84"/>
        <v>0</v>
      </c>
    </row>
    <row r="475" spans="1:19" x14ac:dyDescent="0.2">
      <c r="A475" s="12">
        <v>464</v>
      </c>
      <c r="B475" s="228" t="str">
        <f>IF(I475&gt;($B$4*$B$6),"0",PMT(H475/$B$6,COUNT(I475:$I$1000),-E474))</f>
        <v>0</v>
      </c>
      <c r="C475" s="228">
        <f t="shared" si="85"/>
        <v>0</v>
      </c>
      <c r="D475" s="228" t="str">
        <f t="shared" si="81"/>
        <v>0</v>
      </c>
      <c r="E475" s="225" t="str">
        <f t="shared" si="79"/>
        <v/>
      </c>
      <c r="F475" s="228" t="str">
        <f t="shared" si="77"/>
        <v/>
      </c>
      <c r="G475" s="228" t="str">
        <f t="shared" si="78"/>
        <v/>
      </c>
      <c r="H475" s="230">
        <f t="shared" si="86"/>
        <v>0.12</v>
      </c>
      <c r="I475" s="226" t="str">
        <f t="shared" si="80"/>
        <v/>
      </c>
      <c r="J475" s="227">
        <f t="shared" si="87"/>
        <v>58746</v>
      </c>
      <c r="K475" s="231" t="str">
        <f t="shared" si="82"/>
        <v>0</v>
      </c>
      <c r="Q475" s="11">
        <f>IF(J475&lt;'5-Year Monthly P&amp;L'!P$2,1,IF(AND('Financing - Injection 1'!J475&gt;='5-Year Monthly P&amp;L'!P$2,'Financing - Injection 1'!J475&lt;'5-Year Monthly P&amp;L'!AB$2),2,IF(AND('Financing - Injection 1'!J475&gt;='5-Year Monthly P&amp;L'!AB$2,'Financing - Injection 1'!J475&lt;'5-Year Monthly P&amp;L'!AN$2),3,IF(AND('Financing - Injection 1'!J475&gt;='5-Year Monthly P&amp;L'!AN$2,'Financing - Injection 1'!J475&lt;'5-Year Monthly P&amp;L'!AZ$2),4,IF('Financing - Injection 1'!J475&gt;='5-Year Monthly P&amp;L'!AZ$2,5)))))</f>
        <v>5</v>
      </c>
      <c r="R475" s="215" t="str">
        <f t="shared" si="83"/>
        <v>0</v>
      </c>
      <c r="S475" s="215" t="str">
        <f t="shared" si="84"/>
        <v>0</v>
      </c>
    </row>
    <row r="476" spans="1:19" x14ac:dyDescent="0.2">
      <c r="A476" s="12">
        <v>465</v>
      </c>
      <c r="B476" s="228" t="str">
        <f>IF(I476&gt;($B$4*$B$6),"0",PMT(H476/$B$6,COUNT(I476:$I$1000),-E475))</f>
        <v>0</v>
      </c>
      <c r="C476" s="228">
        <f t="shared" si="85"/>
        <v>0</v>
      </c>
      <c r="D476" s="228" t="str">
        <f t="shared" si="81"/>
        <v>0</v>
      </c>
      <c r="E476" s="225" t="str">
        <f t="shared" si="79"/>
        <v/>
      </c>
      <c r="F476" s="228" t="str">
        <f t="shared" si="77"/>
        <v/>
      </c>
      <c r="G476" s="228" t="str">
        <f t="shared" si="78"/>
        <v/>
      </c>
      <c r="H476" s="230">
        <f t="shared" si="86"/>
        <v>0.12</v>
      </c>
      <c r="I476" s="226" t="str">
        <f t="shared" si="80"/>
        <v/>
      </c>
      <c r="J476" s="227">
        <f t="shared" si="87"/>
        <v>58776</v>
      </c>
      <c r="K476" s="231" t="str">
        <f t="shared" si="82"/>
        <v>0</v>
      </c>
      <c r="Q476" s="11">
        <f>IF(J476&lt;'5-Year Monthly P&amp;L'!P$2,1,IF(AND('Financing - Injection 1'!J476&gt;='5-Year Monthly P&amp;L'!P$2,'Financing - Injection 1'!J476&lt;'5-Year Monthly P&amp;L'!AB$2),2,IF(AND('Financing - Injection 1'!J476&gt;='5-Year Monthly P&amp;L'!AB$2,'Financing - Injection 1'!J476&lt;'5-Year Monthly P&amp;L'!AN$2),3,IF(AND('Financing - Injection 1'!J476&gt;='5-Year Monthly P&amp;L'!AN$2,'Financing - Injection 1'!J476&lt;'5-Year Monthly P&amp;L'!AZ$2),4,IF('Financing - Injection 1'!J476&gt;='5-Year Monthly P&amp;L'!AZ$2,5)))))</f>
        <v>5</v>
      </c>
      <c r="R476" s="215" t="str">
        <f t="shared" si="83"/>
        <v>0</v>
      </c>
      <c r="S476" s="215" t="str">
        <f t="shared" si="84"/>
        <v>0</v>
      </c>
    </row>
    <row r="477" spans="1:19" x14ac:dyDescent="0.2">
      <c r="A477" s="12">
        <v>466</v>
      </c>
      <c r="B477" s="228" t="str">
        <f>IF(I477&gt;($B$4*$B$6),"0",PMT(H477/$B$6,COUNT(I477:$I$1000),-E476))</f>
        <v>0</v>
      </c>
      <c r="C477" s="228">
        <f t="shared" si="85"/>
        <v>0</v>
      </c>
      <c r="D477" s="228" t="str">
        <f t="shared" si="81"/>
        <v>0</v>
      </c>
      <c r="E477" s="225" t="str">
        <f t="shared" si="79"/>
        <v/>
      </c>
      <c r="F477" s="228" t="str">
        <f t="shared" si="77"/>
        <v/>
      </c>
      <c r="G477" s="228" t="str">
        <f t="shared" si="78"/>
        <v/>
      </c>
      <c r="H477" s="230">
        <f t="shared" si="86"/>
        <v>0.12</v>
      </c>
      <c r="I477" s="226" t="str">
        <f t="shared" si="80"/>
        <v/>
      </c>
      <c r="J477" s="227">
        <f t="shared" si="87"/>
        <v>58807</v>
      </c>
      <c r="K477" s="231" t="str">
        <f t="shared" si="82"/>
        <v>0</v>
      </c>
      <c r="Q477" s="11">
        <f>IF(J477&lt;'5-Year Monthly P&amp;L'!P$2,1,IF(AND('Financing - Injection 1'!J477&gt;='5-Year Monthly P&amp;L'!P$2,'Financing - Injection 1'!J477&lt;'5-Year Monthly P&amp;L'!AB$2),2,IF(AND('Financing - Injection 1'!J477&gt;='5-Year Monthly P&amp;L'!AB$2,'Financing - Injection 1'!J477&lt;'5-Year Monthly P&amp;L'!AN$2),3,IF(AND('Financing - Injection 1'!J477&gt;='5-Year Monthly P&amp;L'!AN$2,'Financing - Injection 1'!J477&lt;'5-Year Monthly P&amp;L'!AZ$2),4,IF('Financing - Injection 1'!J477&gt;='5-Year Monthly P&amp;L'!AZ$2,5)))))</f>
        <v>5</v>
      </c>
      <c r="R477" s="215" t="str">
        <f t="shared" si="83"/>
        <v>0</v>
      </c>
      <c r="S477" s="215" t="str">
        <f t="shared" si="84"/>
        <v>0</v>
      </c>
    </row>
    <row r="478" spans="1:19" x14ac:dyDescent="0.2">
      <c r="A478" s="12">
        <v>467</v>
      </c>
      <c r="B478" s="228" t="str">
        <f>IF(I478&gt;($B$4*$B$6),"0",PMT(H478/$B$6,COUNT(I478:$I$1000),-E477))</f>
        <v>0</v>
      </c>
      <c r="C478" s="228">
        <f t="shared" si="85"/>
        <v>0</v>
      </c>
      <c r="D478" s="228" t="str">
        <f t="shared" si="81"/>
        <v>0</v>
      </c>
      <c r="E478" s="225" t="str">
        <f t="shared" si="79"/>
        <v/>
      </c>
      <c r="F478" s="228" t="str">
        <f t="shared" si="77"/>
        <v/>
      </c>
      <c r="G478" s="228" t="str">
        <f t="shared" si="78"/>
        <v/>
      </c>
      <c r="H478" s="230">
        <f t="shared" si="86"/>
        <v>0.12</v>
      </c>
      <c r="I478" s="226" t="str">
        <f t="shared" si="80"/>
        <v/>
      </c>
      <c r="J478" s="227">
        <f t="shared" si="87"/>
        <v>58838</v>
      </c>
      <c r="K478" s="231" t="str">
        <f t="shared" si="82"/>
        <v>0</v>
      </c>
      <c r="Q478" s="11">
        <f>IF(J478&lt;'5-Year Monthly P&amp;L'!P$2,1,IF(AND('Financing - Injection 1'!J478&gt;='5-Year Monthly P&amp;L'!P$2,'Financing - Injection 1'!J478&lt;'5-Year Monthly P&amp;L'!AB$2),2,IF(AND('Financing - Injection 1'!J478&gt;='5-Year Monthly P&amp;L'!AB$2,'Financing - Injection 1'!J478&lt;'5-Year Monthly P&amp;L'!AN$2),3,IF(AND('Financing - Injection 1'!J478&gt;='5-Year Monthly P&amp;L'!AN$2,'Financing - Injection 1'!J478&lt;'5-Year Monthly P&amp;L'!AZ$2),4,IF('Financing - Injection 1'!J478&gt;='5-Year Monthly P&amp;L'!AZ$2,5)))))</f>
        <v>5</v>
      </c>
      <c r="R478" s="215" t="str">
        <f t="shared" si="83"/>
        <v>0</v>
      </c>
      <c r="S478" s="215" t="str">
        <f t="shared" si="84"/>
        <v>0</v>
      </c>
    </row>
    <row r="479" spans="1:19" x14ac:dyDescent="0.2">
      <c r="A479" s="12">
        <v>468</v>
      </c>
      <c r="B479" s="228" t="str">
        <f>IF(I479&gt;($B$4*$B$6),"0",PMT(H479/$B$6,COUNT(I479:$I$1000),-E478))</f>
        <v>0</v>
      </c>
      <c r="C479" s="228">
        <f t="shared" si="85"/>
        <v>0</v>
      </c>
      <c r="D479" s="228" t="str">
        <f t="shared" si="81"/>
        <v>0</v>
      </c>
      <c r="E479" s="225" t="str">
        <f t="shared" si="79"/>
        <v/>
      </c>
      <c r="F479" s="228" t="str">
        <f t="shared" si="77"/>
        <v/>
      </c>
      <c r="G479" s="228" t="str">
        <f t="shared" si="78"/>
        <v/>
      </c>
      <c r="H479" s="230">
        <f t="shared" si="86"/>
        <v>0.12</v>
      </c>
      <c r="I479" s="226" t="str">
        <f t="shared" si="80"/>
        <v/>
      </c>
      <c r="J479" s="227">
        <f t="shared" si="87"/>
        <v>58866</v>
      </c>
      <c r="K479" s="231" t="str">
        <f t="shared" si="82"/>
        <v>0</v>
      </c>
      <c r="Q479" s="11">
        <f>IF(J479&lt;'5-Year Monthly P&amp;L'!P$2,1,IF(AND('Financing - Injection 1'!J479&gt;='5-Year Monthly P&amp;L'!P$2,'Financing - Injection 1'!J479&lt;'5-Year Monthly P&amp;L'!AB$2),2,IF(AND('Financing - Injection 1'!J479&gt;='5-Year Monthly P&amp;L'!AB$2,'Financing - Injection 1'!J479&lt;'5-Year Monthly P&amp;L'!AN$2),3,IF(AND('Financing - Injection 1'!J479&gt;='5-Year Monthly P&amp;L'!AN$2,'Financing - Injection 1'!J479&lt;'5-Year Monthly P&amp;L'!AZ$2),4,IF('Financing - Injection 1'!J479&gt;='5-Year Monthly P&amp;L'!AZ$2,5)))))</f>
        <v>5</v>
      </c>
      <c r="R479" s="215" t="str">
        <f t="shared" si="83"/>
        <v>0</v>
      </c>
      <c r="S479" s="215" t="str">
        <f t="shared" si="84"/>
        <v>0</v>
      </c>
    </row>
    <row r="480" spans="1:19" x14ac:dyDescent="0.2">
      <c r="A480" s="12">
        <v>469</v>
      </c>
      <c r="B480" s="228" t="str">
        <f>IF(I480&gt;($B$4*$B$6),"0",PMT(H480/$B$6,COUNT(I480:$I$1000),-E479))</f>
        <v>0</v>
      </c>
      <c r="C480" s="228">
        <f t="shared" si="85"/>
        <v>0</v>
      </c>
      <c r="D480" s="228" t="str">
        <f t="shared" si="81"/>
        <v>0</v>
      </c>
      <c r="E480" s="225" t="str">
        <f t="shared" si="79"/>
        <v/>
      </c>
      <c r="F480" s="228" t="str">
        <f t="shared" si="77"/>
        <v/>
      </c>
      <c r="G480" s="228" t="str">
        <f t="shared" si="78"/>
        <v/>
      </c>
      <c r="H480" s="230">
        <f t="shared" si="86"/>
        <v>0.12</v>
      </c>
      <c r="I480" s="226" t="str">
        <f t="shared" si="80"/>
        <v/>
      </c>
      <c r="J480" s="227">
        <f t="shared" si="87"/>
        <v>58897</v>
      </c>
      <c r="K480" s="231" t="str">
        <f t="shared" si="82"/>
        <v>0</v>
      </c>
      <c r="Q480" s="11">
        <f>IF(J480&lt;'5-Year Monthly P&amp;L'!P$2,1,IF(AND('Financing - Injection 1'!J480&gt;='5-Year Monthly P&amp;L'!P$2,'Financing - Injection 1'!J480&lt;'5-Year Monthly P&amp;L'!AB$2),2,IF(AND('Financing - Injection 1'!J480&gt;='5-Year Monthly P&amp;L'!AB$2,'Financing - Injection 1'!J480&lt;'5-Year Monthly P&amp;L'!AN$2),3,IF(AND('Financing - Injection 1'!J480&gt;='5-Year Monthly P&amp;L'!AN$2,'Financing - Injection 1'!J480&lt;'5-Year Monthly P&amp;L'!AZ$2),4,IF('Financing - Injection 1'!J480&gt;='5-Year Monthly P&amp;L'!AZ$2,5)))))</f>
        <v>5</v>
      </c>
      <c r="R480" s="215" t="str">
        <f t="shared" si="83"/>
        <v>0</v>
      </c>
      <c r="S480" s="215" t="str">
        <f t="shared" si="84"/>
        <v>0</v>
      </c>
    </row>
    <row r="481" spans="1:19" x14ac:dyDescent="0.2">
      <c r="A481" s="12">
        <v>470</v>
      </c>
      <c r="B481" s="228" t="str">
        <f>IF(I481&gt;($B$4*$B$6),"0",PMT(H481/$B$6,COUNT(I481:$I$1000),-E480))</f>
        <v>0</v>
      </c>
      <c r="C481" s="228">
        <f t="shared" si="85"/>
        <v>0</v>
      </c>
      <c r="D481" s="228" t="str">
        <f t="shared" si="81"/>
        <v>0</v>
      </c>
      <c r="E481" s="225" t="str">
        <f t="shared" si="79"/>
        <v/>
      </c>
      <c r="F481" s="228" t="str">
        <f t="shared" si="77"/>
        <v/>
      </c>
      <c r="G481" s="228" t="str">
        <f t="shared" si="78"/>
        <v/>
      </c>
      <c r="H481" s="230">
        <f t="shared" si="86"/>
        <v>0.12</v>
      </c>
      <c r="I481" s="226" t="str">
        <f t="shared" si="80"/>
        <v/>
      </c>
      <c r="J481" s="227">
        <f t="shared" si="87"/>
        <v>58927</v>
      </c>
      <c r="K481" s="231" t="str">
        <f t="shared" si="82"/>
        <v>0</v>
      </c>
      <c r="Q481" s="11">
        <f>IF(J481&lt;'5-Year Monthly P&amp;L'!P$2,1,IF(AND('Financing - Injection 1'!J481&gt;='5-Year Monthly P&amp;L'!P$2,'Financing - Injection 1'!J481&lt;'5-Year Monthly P&amp;L'!AB$2),2,IF(AND('Financing - Injection 1'!J481&gt;='5-Year Monthly P&amp;L'!AB$2,'Financing - Injection 1'!J481&lt;'5-Year Monthly P&amp;L'!AN$2),3,IF(AND('Financing - Injection 1'!J481&gt;='5-Year Monthly P&amp;L'!AN$2,'Financing - Injection 1'!J481&lt;'5-Year Monthly P&amp;L'!AZ$2),4,IF('Financing - Injection 1'!J481&gt;='5-Year Monthly P&amp;L'!AZ$2,5)))))</f>
        <v>5</v>
      </c>
      <c r="R481" s="215" t="str">
        <f t="shared" si="83"/>
        <v>0</v>
      </c>
      <c r="S481" s="215" t="str">
        <f t="shared" si="84"/>
        <v>0</v>
      </c>
    </row>
    <row r="482" spans="1:19" x14ac:dyDescent="0.2">
      <c r="A482" s="12">
        <v>471</v>
      </c>
      <c r="B482" s="228" t="str">
        <f>IF(I482&gt;($B$4*$B$6),"0",PMT(H482/$B$6,COUNT(I482:$I$1000),-E481))</f>
        <v>0</v>
      </c>
      <c r="C482" s="228">
        <f t="shared" si="85"/>
        <v>0</v>
      </c>
      <c r="D482" s="228" t="str">
        <f t="shared" si="81"/>
        <v>0</v>
      </c>
      <c r="E482" s="225" t="str">
        <f t="shared" si="79"/>
        <v/>
      </c>
      <c r="F482" s="228" t="str">
        <f t="shared" si="77"/>
        <v/>
      </c>
      <c r="G482" s="228" t="str">
        <f t="shared" si="78"/>
        <v/>
      </c>
      <c r="H482" s="230">
        <f t="shared" si="86"/>
        <v>0.12</v>
      </c>
      <c r="I482" s="226" t="str">
        <f t="shared" si="80"/>
        <v/>
      </c>
      <c r="J482" s="227">
        <f t="shared" si="87"/>
        <v>58958</v>
      </c>
      <c r="K482" s="231" t="str">
        <f t="shared" si="82"/>
        <v>0</v>
      </c>
      <c r="Q482" s="11">
        <f>IF(J482&lt;'5-Year Monthly P&amp;L'!P$2,1,IF(AND('Financing - Injection 1'!J482&gt;='5-Year Monthly P&amp;L'!P$2,'Financing - Injection 1'!J482&lt;'5-Year Monthly P&amp;L'!AB$2),2,IF(AND('Financing - Injection 1'!J482&gt;='5-Year Monthly P&amp;L'!AB$2,'Financing - Injection 1'!J482&lt;'5-Year Monthly P&amp;L'!AN$2),3,IF(AND('Financing - Injection 1'!J482&gt;='5-Year Monthly P&amp;L'!AN$2,'Financing - Injection 1'!J482&lt;'5-Year Monthly P&amp;L'!AZ$2),4,IF('Financing - Injection 1'!J482&gt;='5-Year Monthly P&amp;L'!AZ$2,5)))))</f>
        <v>5</v>
      </c>
      <c r="R482" s="215" t="str">
        <f t="shared" si="83"/>
        <v>0</v>
      </c>
      <c r="S482" s="215" t="str">
        <f t="shared" si="84"/>
        <v>0</v>
      </c>
    </row>
    <row r="483" spans="1:19" x14ac:dyDescent="0.2">
      <c r="A483" s="12">
        <v>472</v>
      </c>
      <c r="B483" s="228" t="str">
        <f>IF(I483&gt;($B$4*$B$6),"0",PMT(H483/$B$6,COUNT(I483:$I$1000),-E482))</f>
        <v>0</v>
      </c>
      <c r="C483" s="228">
        <f t="shared" si="85"/>
        <v>0</v>
      </c>
      <c r="D483" s="228" t="str">
        <f t="shared" si="81"/>
        <v>0</v>
      </c>
      <c r="E483" s="225" t="str">
        <f t="shared" si="79"/>
        <v/>
      </c>
      <c r="F483" s="228" t="str">
        <f t="shared" si="77"/>
        <v/>
      </c>
      <c r="G483" s="228" t="str">
        <f t="shared" si="78"/>
        <v/>
      </c>
      <c r="H483" s="230">
        <f t="shared" si="86"/>
        <v>0.12</v>
      </c>
      <c r="I483" s="226" t="str">
        <f t="shared" si="80"/>
        <v/>
      </c>
      <c r="J483" s="227">
        <f t="shared" si="87"/>
        <v>58988</v>
      </c>
      <c r="K483" s="231" t="str">
        <f t="shared" si="82"/>
        <v>0</v>
      </c>
      <c r="Q483" s="11">
        <f>IF(J483&lt;'5-Year Monthly P&amp;L'!P$2,1,IF(AND('Financing - Injection 1'!J483&gt;='5-Year Monthly P&amp;L'!P$2,'Financing - Injection 1'!J483&lt;'5-Year Monthly P&amp;L'!AB$2),2,IF(AND('Financing - Injection 1'!J483&gt;='5-Year Monthly P&amp;L'!AB$2,'Financing - Injection 1'!J483&lt;'5-Year Monthly P&amp;L'!AN$2),3,IF(AND('Financing - Injection 1'!J483&gt;='5-Year Monthly P&amp;L'!AN$2,'Financing - Injection 1'!J483&lt;'5-Year Monthly P&amp;L'!AZ$2),4,IF('Financing - Injection 1'!J483&gt;='5-Year Monthly P&amp;L'!AZ$2,5)))))</f>
        <v>5</v>
      </c>
      <c r="R483" s="215" t="str">
        <f t="shared" si="83"/>
        <v>0</v>
      </c>
      <c r="S483" s="215" t="str">
        <f t="shared" si="84"/>
        <v>0</v>
      </c>
    </row>
    <row r="484" spans="1:19" x14ac:dyDescent="0.2">
      <c r="A484" s="12">
        <v>473</v>
      </c>
      <c r="B484" s="228" t="str">
        <f>IF(I484&gt;($B$4*$B$6),"0",PMT(H484/$B$6,COUNT(I484:$I$1000),-E483))</f>
        <v>0</v>
      </c>
      <c r="C484" s="228">
        <f t="shared" si="85"/>
        <v>0</v>
      </c>
      <c r="D484" s="228" t="str">
        <f t="shared" si="81"/>
        <v>0</v>
      </c>
      <c r="E484" s="225" t="str">
        <f t="shared" si="79"/>
        <v/>
      </c>
      <c r="F484" s="228" t="str">
        <f t="shared" si="77"/>
        <v/>
      </c>
      <c r="G484" s="228" t="str">
        <f t="shared" si="78"/>
        <v/>
      </c>
      <c r="H484" s="230">
        <f t="shared" si="86"/>
        <v>0.12</v>
      </c>
      <c r="I484" s="226" t="str">
        <f t="shared" si="80"/>
        <v/>
      </c>
      <c r="J484" s="227">
        <f t="shared" si="87"/>
        <v>59019</v>
      </c>
      <c r="K484" s="231" t="str">
        <f t="shared" si="82"/>
        <v>0</v>
      </c>
      <c r="Q484" s="11">
        <f>IF(J484&lt;'5-Year Monthly P&amp;L'!P$2,1,IF(AND('Financing - Injection 1'!J484&gt;='5-Year Monthly P&amp;L'!P$2,'Financing - Injection 1'!J484&lt;'5-Year Monthly P&amp;L'!AB$2),2,IF(AND('Financing - Injection 1'!J484&gt;='5-Year Monthly P&amp;L'!AB$2,'Financing - Injection 1'!J484&lt;'5-Year Monthly P&amp;L'!AN$2),3,IF(AND('Financing - Injection 1'!J484&gt;='5-Year Monthly P&amp;L'!AN$2,'Financing - Injection 1'!J484&lt;'5-Year Monthly P&amp;L'!AZ$2),4,IF('Financing - Injection 1'!J484&gt;='5-Year Monthly P&amp;L'!AZ$2,5)))))</f>
        <v>5</v>
      </c>
      <c r="R484" s="215" t="str">
        <f t="shared" si="83"/>
        <v>0</v>
      </c>
      <c r="S484" s="215" t="str">
        <f t="shared" si="84"/>
        <v>0</v>
      </c>
    </row>
    <row r="485" spans="1:19" x14ac:dyDescent="0.2">
      <c r="A485" s="12">
        <v>474</v>
      </c>
      <c r="B485" s="228" t="str">
        <f>IF(I485&gt;($B$4*$B$6),"0",PMT(H485/$B$6,COUNT(I485:$I$1000),-E484))</f>
        <v>0</v>
      </c>
      <c r="C485" s="228">
        <f t="shared" si="85"/>
        <v>0</v>
      </c>
      <c r="D485" s="228" t="str">
        <f t="shared" si="81"/>
        <v>0</v>
      </c>
      <c r="E485" s="225" t="str">
        <f t="shared" si="79"/>
        <v/>
      </c>
      <c r="F485" s="228" t="str">
        <f t="shared" si="77"/>
        <v/>
      </c>
      <c r="G485" s="228" t="str">
        <f t="shared" si="78"/>
        <v/>
      </c>
      <c r="H485" s="230">
        <f t="shared" si="86"/>
        <v>0.12</v>
      </c>
      <c r="I485" s="226" t="str">
        <f t="shared" si="80"/>
        <v/>
      </c>
      <c r="J485" s="227">
        <f t="shared" si="87"/>
        <v>59050</v>
      </c>
      <c r="K485" s="231" t="str">
        <f t="shared" si="82"/>
        <v>0</v>
      </c>
      <c r="Q485" s="11">
        <f>IF(J485&lt;'5-Year Monthly P&amp;L'!P$2,1,IF(AND('Financing - Injection 1'!J485&gt;='5-Year Monthly P&amp;L'!P$2,'Financing - Injection 1'!J485&lt;'5-Year Monthly P&amp;L'!AB$2),2,IF(AND('Financing - Injection 1'!J485&gt;='5-Year Monthly P&amp;L'!AB$2,'Financing - Injection 1'!J485&lt;'5-Year Monthly P&amp;L'!AN$2),3,IF(AND('Financing - Injection 1'!J485&gt;='5-Year Monthly P&amp;L'!AN$2,'Financing - Injection 1'!J485&lt;'5-Year Monthly P&amp;L'!AZ$2),4,IF('Financing - Injection 1'!J485&gt;='5-Year Monthly P&amp;L'!AZ$2,5)))))</f>
        <v>5</v>
      </c>
      <c r="R485" s="215" t="str">
        <f t="shared" si="83"/>
        <v>0</v>
      </c>
      <c r="S485" s="215" t="str">
        <f t="shared" si="84"/>
        <v>0</v>
      </c>
    </row>
    <row r="486" spans="1:19" x14ac:dyDescent="0.2">
      <c r="A486" s="12">
        <v>475</v>
      </c>
      <c r="B486" s="228" t="str">
        <f>IF(I486&gt;($B$4*$B$6),"0",PMT(H486/$B$6,COUNT(I486:$I$1000),-E485))</f>
        <v>0</v>
      </c>
      <c r="C486" s="228">
        <f t="shared" si="85"/>
        <v>0</v>
      </c>
      <c r="D486" s="228" t="str">
        <f t="shared" si="81"/>
        <v>0</v>
      </c>
      <c r="E486" s="225" t="str">
        <f t="shared" si="79"/>
        <v/>
      </c>
      <c r="F486" s="228" t="str">
        <f t="shared" si="77"/>
        <v/>
      </c>
      <c r="G486" s="228" t="str">
        <f t="shared" si="78"/>
        <v/>
      </c>
      <c r="H486" s="230">
        <f t="shared" si="86"/>
        <v>0.12</v>
      </c>
      <c r="I486" s="226" t="str">
        <f t="shared" si="80"/>
        <v/>
      </c>
      <c r="J486" s="227">
        <f t="shared" si="87"/>
        <v>59080</v>
      </c>
      <c r="K486" s="231" t="str">
        <f t="shared" si="82"/>
        <v>0</v>
      </c>
      <c r="Q486" s="11">
        <f>IF(J486&lt;'5-Year Monthly P&amp;L'!P$2,1,IF(AND('Financing - Injection 1'!J486&gt;='5-Year Monthly P&amp;L'!P$2,'Financing - Injection 1'!J486&lt;'5-Year Monthly P&amp;L'!AB$2),2,IF(AND('Financing - Injection 1'!J486&gt;='5-Year Monthly P&amp;L'!AB$2,'Financing - Injection 1'!J486&lt;'5-Year Monthly P&amp;L'!AN$2),3,IF(AND('Financing - Injection 1'!J486&gt;='5-Year Monthly P&amp;L'!AN$2,'Financing - Injection 1'!J486&lt;'5-Year Monthly P&amp;L'!AZ$2),4,IF('Financing - Injection 1'!J486&gt;='5-Year Monthly P&amp;L'!AZ$2,5)))))</f>
        <v>5</v>
      </c>
      <c r="R486" s="215" t="str">
        <f t="shared" si="83"/>
        <v>0</v>
      </c>
      <c r="S486" s="215" t="str">
        <f t="shared" si="84"/>
        <v>0</v>
      </c>
    </row>
    <row r="487" spans="1:19" x14ac:dyDescent="0.2">
      <c r="A487" s="12">
        <v>476</v>
      </c>
      <c r="B487" s="228" t="str">
        <f>IF(I487&gt;($B$4*$B$6),"0",PMT(H487/$B$6,COUNT(I487:$I$1000),-E486))</f>
        <v>0</v>
      </c>
      <c r="C487" s="228">
        <f t="shared" si="85"/>
        <v>0</v>
      </c>
      <c r="D487" s="228" t="str">
        <f t="shared" si="81"/>
        <v>0</v>
      </c>
      <c r="E487" s="225" t="str">
        <f t="shared" si="79"/>
        <v/>
      </c>
      <c r="F487" s="228" t="str">
        <f t="shared" si="77"/>
        <v/>
      </c>
      <c r="G487" s="228" t="str">
        <f t="shared" si="78"/>
        <v/>
      </c>
      <c r="H487" s="230">
        <f t="shared" si="86"/>
        <v>0.12</v>
      </c>
      <c r="I487" s="226" t="str">
        <f t="shared" si="80"/>
        <v/>
      </c>
      <c r="J487" s="227">
        <f t="shared" si="87"/>
        <v>59111</v>
      </c>
      <c r="K487" s="231" t="str">
        <f t="shared" si="82"/>
        <v>0</v>
      </c>
      <c r="Q487" s="11">
        <f>IF(J487&lt;'5-Year Monthly P&amp;L'!P$2,1,IF(AND('Financing - Injection 1'!J487&gt;='5-Year Monthly P&amp;L'!P$2,'Financing - Injection 1'!J487&lt;'5-Year Monthly P&amp;L'!AB$2),2,IF(AND('Financing - Injection 1'!J487&gt;='5-Year Monthly P&amp;L'!AB$2,'Financing - Injection 1'!J487&lt;'5-Year Monthly P&amp;L'!AN$2),3,IF(AND('Financing - Injection 1'!J487&gt;='5-Year Monthly P&amp;L'!AN$2,'Financing - Injection 1'!J487&lt;'5-Year Monthly P&amp;L'!AZ$2),4,IF('Financing - Injection 1'!J487&gt;='5-Year Monthly P&amp;L'!AZ$2,5)))))</f>
        <v>5</v>
      </c>
      <c r="R487" s="215" t="str">
        <f t="shared" si="83"/>
        <v>0</v>
      </c>
      <c r="S487" s="215" t="str">
        <f t="shared" si="84"/>
        <v>0</v>
      </c>
    </row>
    <row r="488" spans="1:19" x14ac:dyDescent="0.2">
      <c r="A488" s="12">
        <v>477</v>
      </c>
      <c r="B488" s="228" t="str">
        <f>IF(I488&gt;($B$4*$B$6),"0",PMT(H488/$B$6,COUNT(I488:$I$1000),-E487))</f>
        <v>0</v>
      </c>
      <c r="C488" s="228">
        <f t="shared" si="85"/>
        <v>0</v>
      </c>
      <c r="D488" s="228" t="str">
        <f t="shared" si="81"/>
        <v>0</v>
      </c>
      <c r="E488" s="225" t="str">
        <f t="shared" si="79"/>
        <v/>
      </c>
      <c r="F488" s="228" t="str">
        <f t="shared" si="77"/>
        <v/>
      </c>
      <c r="G488" s="228" t="str">
        <f t="shared" si="78"/>
        <v/>
      </c>
      <c r="H488" s="230">
        <f t="shared" si="86"/>
        <v>0.12</v>
      </c>
      <c r="I488" s="226" t="str">
        <f t="shared" si="80"/>
        <v/>
      </c>
      <c r="J488" s="227">
        <f t="shared" si="87"/>
        <v>59141</v>
      </c>
      <c r="K488" s="231" t="str">
        <f t="shared" si="82"/>
        <v>0</v>
      </c>
      <c r="Q488" s="11">
        <f>IF(J488&lt;'5-Year Monthly P&amp;L'!P$2,1,IF(AND('Financing - Injection 1'!J488&gt;='5-Year Monthly P&amp;L'!P$2,'Financing - Injection 1'!J488&lt;'5-Year Monthly P&amp;L'!AB$2),2,IF(AND('Financing - Injection 1'!J488&gt;='5-Year Monthly P&amp;L'!AB$2,'Financing - Injection 1'!J488&lt;'5-Year Monthly P&amp;L'!AN$2),3,IF(AND('Financing - Injection 1'!J488&gt;='5-Year Monthly P&amp;L'!AN$2,'Financing - Injection 1'!J488&lt;'5-Year Monthly P&amp;L'!AZ$2),4,IF('Financing - Injection 1'!J488&gt;='5-Year Monthly P&amp;L'!AZ$2,5)))))</f>
        <v>5</v>
      </c>
      <c r="R488" s="215" t="str">
        <f t="shared" si="83"/>
        <v>0</v>
      </c>
      <c r="S488" s="215" t="str">
        <f t="shared" si="84"/>
        <v>0</v>
      </c>
    </row>
    <row r="489" spans="1:19" x14ac:dyDescent="0.2">
      <c r="A489" s="12">
        <v>478</v>
      </c>
      <c r="B489" s="228" t="str">
        <f>IF(I489&gt;($B$4*$B$6),"0",PMT(H489/$B$6,COUNT(I489:$I$1000),-E488))</f>
        <v>0</v>
      </c>
      <c r="C489" s="228">
        <f t="shared" si="85"/>
        <v>0</v>
      </c>
      <c r="D489" s="228" t="str">
        <f t="shared" si="81"/>
        <v>0</v>
      </c>
      <c r="E489" s="225" t="str">
        <f t="shared" si="79"/>
        <v/>
      </c>
      <c r="F489" s="228" t="str">
        <f t="shared" si="77"/>
        <v/>
      </c>
      <c r="G489" s="228" t="str">
        <f t="shared" si="78"/>
        <v/>
      </c>
      <c r="H489" s="230">
        <f t="shared" si="86"/>
        <v>0.12</v>
      </c>
      <c r="I489" s="226" t="str">
        <f t="shared" si="80"/>
        <v/>
      </c>
      <c r="J489" s="227">
        <f t="shared" si="87"/>
        <v>59172</v>
      </c>
      <c r="K489" s="231" t="str">
        <f t="shared" si="82"/>
        <v>0</v>
      </c>
      <c r="Q489" s="11">
        <f>IF(J489&lt;'5-Year Monthly P&amp;L'!P$2,1,IF(AND('Financing - Injection 1'!J489&gt;='5-Year Monthly P&amp;L'!P$2,'Financing - Injection 1'!J489&lt;'5-Year Monthly P&amp;L'!AB$2),2,IF(AND('Financing - Injection 1'!J489&gt;='5-Year Monthly P&amp;L'!AB$2,'Financing - Injection 1'!J489&lt;'5-Year Monthly P&amp;L'!AN$2),3,IF(AND('Financing - Injection 1'!J489&gt;='5-Year Monthly P&amp;L'!AN$2,'Financing - Injection 1'!J489&lt;'5-Year Monthly P&amp;L'!AZ$2),4,IF('Financing - Injection 1'!J489&gt;='5-Year Monthly P&amp;L'!AZ$2,5)))))</f>
        <v>5</v>
      </c>
      <c r="R489" s="215" t="str">
        <f t="shared" si="83"/>
        <v>0</v>
      </c>
      <c r="S489" s="215" t="str">
        <f t="shared" si="84"/>
        <v>0</v>
      </c>
    </row>
    <row r="490" spans="1:19" x14ac:dyDescent="0.2">
      <c r="A490" s="12">
        <v>479</v>
      </c>
      <c r="B490" s="228" t="str">
        <f>IF(I490&gt;($B$4*$B$6),"0",PMT(H490/$B$6,COUNT(I490:$I$1000),-E489))</f>
        <v>0</v>
      </c>
      <c r="C490" s="228">
        <f t="shared" si="85"/>
        <v>0</v>
      </c>
      <c r="D490" s="228" t="str">
        <f t="shared" si="81"/>
        <v>0</v>
      </c>
      <c r="E490" s="225" t="str">
        <f t="shared" si="79"/>
        <v/>
      </c>
      <c r="F490" s="228" t="str">
        <f t="shared" si="77"/>
        <v/>
      </c>
      <c r="G490" s="228" t="str">
        <f t="shared" si="78"/>
        <v/>
      </c>
      <c r="H490" s="230">
        <f t="shared" si="86"/>
        <v>0.12</v>
      </c>
      <c r="I490" s="226" t="str">
        <f t="shared" si="80"/>
        <v/>
      </c>
      <c r="J490" s="227">
        <f t="shared" si="87"/>
        <v>59203</v>
      </c>
      <c r="K490" s="231" t="str">
        <f t="shared" si="82"/>
        <v>0</v>
      </c>
      <c r="Q490" s="11">
        <f>IF(J490&lt;'5-Year Monthly P&amp;L'!P$2,1,IF(AND('Financing - Injection 1'!J490&gt;='5-Year Monthly P&amp;L'!P$2,'Financing - Injection 1'!J490&lt;'5-Year Monthly P&amp;L'!AB$2),2,IF(AND('Financing - Injection 1'!J490&gt;='5-Year Monthly P&amp;L'!AB$2,'Financing - Injection 1'!J490&lt;'5-Year Monthly P&amp;L'!AN$2),3,IF(AND('Financing - Injection 1'!J490&gt;='5-Year Monthly P&amp;L'!AN$2,'Financing - Injection 1'!J490&lt;'5-Year Monthly P&amp;L'!AZ$2),4,IF('Financing - Injection 1'!J490&gt;='5-Year Monthly P&amp;L'!AZ$2,5)))))</f>
        <v>5</v>
      </c>
      <c r="R490" s="215" t="str">
        <f t="shared" si="83"/>
        <v>0</v>
      </c>
      <c r="S490" s="215" t="str">
        <f t="shared" si="84"/>
        <v>0</v>
      </c>
    </row>
    <row r="491" spans="1:19" x14ac:dyDescent="0.2">
      <c r="A491" s="12">
        <v>480</v>
      </c>
      <c r="B491" s="228" t="str">
        <f>IF(I491&gt;($B$4*$B$6),"0",PMT(H491/$B$6,COUNT(I491:$I$1000),-E490))</f>
        <v>0</v>
      </c>
      <c r="C491" s="228">
        <f t="shared" si="85"/>
        <v>0</v>
      </c>
      <c r="D491" s="228" t="str">
        <f t="shared" si="81"/>
        <v>0</v>
      </c>
      <c r="E491" s="225" t="str">
        <f t="shared" si="79"/>
        <v/>
      </c>
      <c r="F491" s="228" t="str">
        <f t="shared" si="77"/>
        <v/>
      </c>
      <c r="G491" s="228" t="str">
        <f t="shared" si="78"/>
        <v/>
      </c>
      <c r="H491" s="230">
        <f t="shared" si="86"/>
        <v>0.12</v>
      </c>
      <c r="I491" s="226" t="str">
        <f t="shared" si="80"/>
        <v/>
      </c>
      <c r="J491" s="227">
        <f t="shared" si="87"/>
        <v>59231</v>
      </c>
      <c r="K491" s="231" t="str">
        <f t="shared" si="82"/>
        <v>0</v>
      </c>
      <c r="Q491" s="11">
        <f>IF(J491&lt;'5-Year Monthly P&amp;L'!P$2,1,IF(AND('Financing - Injection 1'!J491&gt;='5-Year Monthly P&amp;L'!P$2,'Financing - Injection 1'!J491&lt;'5-Year Monthly P&amp;L'!AB$2),2,IF(AND('Financing - Injection 1'!J491&gt;='5-Year Monthly P&amp;L'!AB$2,'Financing - Injection 1'!J491&lt;'5-Year Monthly P&amp;L'!AN$2),3,IF(AND('Financing - Injection 1'!J491&gt;='5-Year Monthly P&amp;L'!AN$2,'Financing - Injection 1'!J491&lt;'5-Year Monthly P&amp;L'!AZ$2),4,IF('Financing - Injection 1'!J491&gt;='5-Year Monthly P&amp;L'!AZ$2,5)))))</f>
        <v>5</v>
      </c>
      <c r="R491" s="215" t="str">
        <f t="shared" si="83"/>
        <v>0</v>
      </c>
      <c r="S491" s="215" t="str">
        <f t="shared" si="84"/>
        <v>0</v>
      </c>
    </row>
    <row r="492" spans="1:19" x14ac:dyDescent="0.2">
      <c r="A492" s="12">
        <v>481</v>
      </c>
      <c r="B492" s="228" t="str">
        <f>IF(I492&gt;($B$4*$B$6),"0",PMT(H492/$B$6,COUNT(I492:$I$1000),-E491))</f>
        <v>0</v>
      </c>
      <c r="C492" s="228">
        <f t="shared" si="85"/>
        <v>0</v>
      </c>
      <c r="D492" s="228" t="str">
        <f t="shared" si="81"/>
        <v>0</v>
      </c>
      <c r="E492" s="225" t="str">
        <f t="shared" si="79"/>
        <v/>
      </c>
      <c r="F492" s="228" t="str">
        <f t="shared" si="77"/>
        <v/>
      </c>
      <c r="G492" s="228" t="str">
        <f t="shared" si="78"/>
        <v/>
      </c>
      <c r="H492" s="230">
        <f t="shared" si="86"/>
        <v>0.12</v>
      </c>
      <c r="I492" s="226" t="str">
        <f t="shared" si="80"/>
        <v/>
      </c>
      <c r="J492" s="227">
        <f t="shared" si="87"/>
        <v>59262</v>
      </c>
      <c r="K492" s="231" t="str">
        <f t="shared" si="82"/>
        <v>0</v>
      </c>
      <c r="Q492" s="11">
        <f>IF(J492&lt;'5-Year Monthly P&amp;L'!P$2,1,IF(AND('Financing - Injection 1'!J492&gt;='5-Year Monthly P&amp;L'!P$2,'Financing - Injection 1'!J492&lt;'5-Year Monthly P&amp;L'!AB$2),2,IF(AND('Financing - Injection 1'!J492&gt;='5-Year Monthly P&amp;L'!AB$2,'Financing - Injection 1'!J492&lt;'5-Year Monthly P&amp;L'!AN$2),3,IF(AND('Financing - Injection 1'!J492&gt;='5-Year Monthly P&amp;L'!AN$2,'Financing - Injection 1'!J492&lt;'5-Year Monthly P&amp;L'!AZ$2),4,IF('Financing - Injection 1'!J492&gt;='5-Year Monthly P&amp;L'!AZ$2,5)))))</f>
        <v>5</v>
      </c>
      <c r="R492" s="215" t="str">
        <f t="shared" si="83"/>
        <v>0</v>
      </c>
      <c r="S492" s="215" t="str">
        <f t="shared" si="84"/>
        <v>0</v>
      </c>
    </row>
    <row r="493" spans="1:19" x14ac:dyDescent="0.2">
      <c r="A493" s="12">
        <v>482</v>
      </c>
      <c r="B493" s="228" t="str">
        <f>IF(I493&gt;($B$4*$B$6),"0",PMT(H493/$B$6,COUNT(I493:$I$1000),-E492))</f>
        <v>0</v>
      </c>
      <c r="C493" s="228">
        <f t="shared" si="85"/>
        <v>0</v>
      </c>
      <c r="D493" s="228" t="str">
        <f t="shared" si="81"/>
        <v>0</v>
      </c>
      <c r="E493" s="225" t="str">
        <f t="shared" si="79"/>
        <v/>
      </c>
      <c r="F493" s="228" t="str">
        <f t="shared" si="77"/>
        <v/>
      </c>
      <c r="G493" s="228" t="str">
        <f t="shared" si="78"/>
        <v/>
      </c>
      <c r="H493" s="230">
        <f t="shared" si="86"/>
        <v>0.12</v>
      </c>
      <c r="I493" s="226" t="str">
        <f t="shared" si="80"/>
        <v/>
      </c>
      <c r="J493" s="227">
        <f t="shared" si="87"/>
        <v>59292</v>
      </c>
      <c r="K493" s="231" t="str">
        <f t="shared" si="82"/>
        <v>0</v>
      </c>
      <c r="Q493" s="11">
        <f>IF(J493&lt;'5-Year Monthly P&amp;L'!P$2,1,IF(AND('Financing - Injection 1'!J493&gt;='5-Year Monthly P&amp;L'!P$2,'Financing - Injection 1'!J493&lt;'5-Year Monthly P&amp;L'!AB$2),2,IF(AND('Financing - Injection 1'!J493&gt;='5-Year Monthly P&amp;L'!AB$2,'Financing - Injection 1'!J493&lt;'5-Year Monthly P&amp;L'!AN$2),3,IF(AND('Financing - Injection 1'!J493&gt;='5-Year Monthly P&amp;L'!AN$2,'Financing - Injection 1'!J493&lt;'5-Year Monthly P&amp;L'!AZ$2),4,IF('Financing - Injection 1'!J493&gt;='5-Year Monthly P&amp;L'!AZ$2,5)))))</f>
        <v>5</v>
      </c>
      <c r="R493" s="215" t="str">
        <f t="shared" si="83"/>
        <v>0</v>
      </c>
      <c r="S493" s="215" t="str">
        <f t="shared" si="84"/>
        <v>0</v>
      </c>
    </row>
    <row r="494" spans="1:19" x14ac:dyDescent="0.2">
      <c r="A494" s="12">
        <v>483</v>
      </c>
      <c r="B494" s="228" t="str">
        <f>IF(I494&gt;($B$4*$B$6),"0",PMT(H494/$B$6,COUNT(I494:$I$1000),-E493))</f>
        <v>0</v>
      </c>
      <c r="C494" s="228">
        <f t="shared" si="85"/>
        <v>0</v>
      </c>
      <c r="D494" s="228" t="str">
        <f t="shared" si="81"/>
        <v>0</v>
      </c>
      <c r="E494" s="225" t="str">
        <f t="shared" si="79"/>
        <v/>
      </c>
      <c r="F494" s="228" t="str">
        <f t="shared" si="77"/>
        <v/>
      </c>
      <c r="G494" s="228" t="str">
        <f t="shared" si="78"/>
        <v/>
      </c>
      <c r="H494" s="230">
        <f t="shared" si="86"/>
        <v>0.12</v>
      </c>
      <c r="I494" s="226" t="str">
        <f t="shared" si="80"/>
        <v/>
      </c>
      <c r="J494" s="227">
        <f t="shared" si="87"/>
        <v>59323</v>
      </c>
      <c r="K494" s="231" t="str">
        <f t="shared" si="82"/>
        <v>0</v>
      </c>
      <c r="Q494" s="11">
        <f>IF(J494&lt;'5-Year Monthly P&amp;L'!P$2,1,IF(AND('Financing - Injection 1'!J494&gt;='5-Year Monthly P&amp;L'!P$2,'Financing - Injection 1'!J494&lt;'5-Year Monthly P&amp;L'!AB$2),2,IF(AND('Financing - Injection 1'!J494&gt;='5-Year Monthly P&amp;L'!AB$2,'Financing - Injection 1'!J494&lt;'5-Year Monthly P&amp;L'!AN$2),3,IF(AND('Financing - Injection 1'!J494&gt;='5-Year Monthly P&amp;L'!AN$2,'Financing - Injection 1'!J494&lt;'5-Year Monthly P&amp;L'!AZ$2),4,IF('Financing - Injection 1'!J494&gt;='5-Year Monthly P&amp;L'!AZ$2,5)))))</f>
        <v>5</v>
      </c>
      <c r="R494" s="215" t="str">
        <f t="shared" si="83"/>
        <v>0</v>
      </c>
      <c r="S494" s="215" t="str">
        <f t="shared" si="84"/>
        <v>0</v>
      </c>
    </row>
    <row r="495" spans="1:19" x14ac:dyDescent="0.2">
      <c r="A495" s="12">
        <v>484</v>
      </c>
      <c r="B495" s="228" t="str">
        <f>IF(I495&gt;($B$4*$B$6),"0",PMT(H495/$B$6,COUNT(I495:$I$1000),-E494))</f>
        <v>0</v>
      </c>
      <c r="C495" s="228">
        <f t="shared" si="85"/>
        <v>0</v>
      </c>
      <c r="D495" s="228" t="str">
        <f t="shared" si="81"/>
        <v>0</v>
      </c>
      <c r="E495" s="225" t="str">
        <f t="shared" si="79"/>
        <v/>
      </c>
      <c r="F495" s="228" t="str">
        <f t="shared" si="77"/>
        <v/>
      </c>
      <c r="G495" s="228" t="str">
        <f t="shared" si="78"/>
        <v/>
      </c>
      <c r="H495" s="230">
        <f t="shared" si="86"/>
        <v>0.12</v>
      </c>
      <c r="I495" s="226" t="str">
        <f t="shared" si="80"/>
        <v/>
      </c>
      <c r="J495" s="227">
        <f t="shared" si="87"/>
        <v>59353</v>
      </c>
      <c r="K495" s="231" t="str">
        <f t="shared" si="82"/>
        <v>0</v>
      </c>
      <c r="Q495" s="11">
        <f>IF(J495&lt;'5-Year Monthly P&amp;L'!P$2,1,IF(AND('Financing - Injection 1'!J495&gt;='5-Year Monthly P&amp;L'!P$2,'Financing - Injection 1'!J495&lt;'5-Year Monthly P&amp;L'!AB$2),2,IF(AND('Financing - Injection 1'!J495&gt;='5-Year Monthly P&amp;L'!AB$2,'Financing - Injection 1'!J495&lt;'5-Year Monthly P&amp;L'!AN$2),3,IF(AND('Financing - Injection 1'!J495&gt;='5-Year Monthly P&amp;L'!AN$2,'Financing - Injection 1'!J495&lt;'5-Year Monthly P&amp;L'!AZ$2),4,IF('Financing - Injection 1'!J495&gt;='5-Year Monthly P&amp;L'!AZ$2,5)))))</f>
        <v>5</v>
      </c>
      <c r="R495" s="215" t="str">
        <f t="shared" si="83"/>
        <v>0</v>
      </c>
      <c r="S495" s="215" t="str">
        <f t="shared" si="84"/>
        <v>0</v>
      </c>
    </row>
    <row r="496" spans="1:19" x14ac:dyDescent="0.2">
      <c r="A496" s="12">
        <v>485</v>
      </c>
      <c r="B496" s="228" t="str">
        <f>IF(I496&gt;($B$4*$B$6),"0",PMT(H496/$B$6,COUNT(I496:$I$1000),-E495))</f>
        <v>0</v>
      </c>
      <c r="C496" s="228">
        <f t="shared" si="85"/>
        <v>0</v>
      </c>
      <c r="D496" s="228" t="str">
        <f t="shared" si="81"/>
        <v>0</v>
      </c>
      <c r="E496" s="225" t="str">
        <f t="shared" si="79"/>
        <v/>
      </c>
      <c r="F496" s="228" t="str">
        <f t="shared" si="77"/>
        <v/>
      </c>
      <c r="G496" s="228" t="str">
        <f t="shared" si="78"/>
        <v/>
      </c>
      <c r="H496" s="230">
        <f t="shared" si="86"/>
        <v>0.12</v>
      </c>
      <c r="I496" s="226" t="str">
        <f t="shared" si="80"/>
        <v/>
      </c>
      <c r="J496" s="227">
        <f t="shared" si="87"/>
        <v>59384</v>
      </c>
      <c r="K496" s="231" t="str">
        <f t="shared" si="82"/>
        <v>0</v>
      </c>
      <c r="Q496" s="11">
        <f>IF(J496&lt;'5-Year Monthly P&amp;L'!P$2,1,IF(AND('Financing - Injection 1'!J496&gt;='5-Year Monthly P&amp;L'!P$2,'Financing - Injection 1'!J496&lt;'5-Year Monthly P&amp;L'!AB$2),2,IF(AND('Financing - Injection 1'!J496&gt;='5-Year Monthly P&amp;L'!AB$2,'Financing - Injection 1'!J496&lt;'5-Year Monthly P&amp;L'!AN$2),3,IF(AND('Financing - Injection 1'!J496&gt;='5-Year Monthly P&amp;L'!AN$2,'Financing - Injection 1'!J496&lt;'5-Year Monthly P&amp;L'!AZ$2),4,IF('Financing - Injection 1'!J496&gt;='5-Year Monthly P&amp;L'!AZ$2,5)))))</f>
        <v>5</v>
      </c>
      <c r="R496" s="215" t="str">
        <f t="shared" si="83"/>
        <v>0</v>
      </c>
      <c r="S496" s="215" t="str">
        <f t="shared" si="84"/>
        <v>0</v>
      </c>
    </row>
    <row r="497" spans="1:19" x14ac:dyDescent="0.2">
      <c r="A497" s="12">
        <v>486</v>
      </c>
      <c r="B497" s="228" t="str">
        <f>IF(I497&gt;($B$4*$B$6),"0",PMT(H497/$B$6,COUNT(I497:$I$1000),-E496))</f>
        <v>0</v>
      </c>
      <c r="C497" s="228">
        <f t="shared" si="85"/>
        <v>0</v>
      </c>
      <c r="D497" s="228" t="str">
        <f t="shared" si="81"/>
        <v>0</v>
      </c>
      <c r="E497" s="225" t="str">
        <f t="shared" si="79"/>
        <v/>
      </c>
      <c r="F497" s="228" t="str">
        <f t="shared" si="77"/>
        <v/>
      </c>
      <c r="G497" s="228" t="str">
        <f t="shared" si="78"/>
        <v/>
      </c>
      <c r="H497" s="230">
        <f t="shared" si="86"/>
        <v>0.12</v>
      </c>
      <c r="I497" s="226" t="str">
        <f t="shared" si="80"/>
        <v/>
      </c>
      <c r="J497" s="227">
        <f t="shared" si="87"/>
        <v>59415</v>
      </c>
      <c r="K497" s="231" t="str">
        <f t="shared" si="82"/>
        <v>0</v>
      </c>
      <c r="Q497" s="11">
        <f>IF(J497&lt;'5-Year Monthly P&amp;L'!P$2,1,IF(AND('Financing - Injection 1'!J497&gt;='5-Year Monthly P&amp;L'!P$2,'Financing - Injection 1'!J497&lt;'5-Year Monthly P&amp;L'!AB$2),2,IF(AND('Financing - Injection 1'!J497&gt;='5-Year Monthly P&amp;L'!AB$2,'Financing - Injection 1'!J497&lt;'5-Year Monthly P&amp;L'!AN$2),3,IF(AND('Financing - Injection 1'!J497&gt;='5-Year Monthly P&amp;L'!AN$2,'Financing - Injection 1'!J497&lt;'5-Year Monthly P&amp;L'!AZ$2),4,IF('Financing - Injection 1'!J497&gt;='5-Year Monthly P&amp;L'!AZ$2,5)))))</f>
        <v>5</v>
      </c>
      <c r="R497" s="215" t="str">
        <f t="shared" si="83"/>
        <v>0</v>
      </c>
      <c r="S497" s="215" t="str">
        <f t="shared" si="84"/>
        <v>0</v>
      </c>
    </row>
    <row r="498" spans="1:19" x14ac:dyDescent="0.2">
      <c r="A498" s="12">
        <v>487</v>
      </c>
      <c r="B498" s="228" t="str">
        <f>IF(I498&gt;($B$4*$B$6),"0",PMT(H498/$B$6,COUNT(I498:$I$1000),-E497))</f>
        <v>0</v>
      </c>
      <c r="C498" s="228">
        <f t="shared" si="85"/>
        <v>0</v>
      </c>
      <c r="D498" s="228" t="str">
        <f t="shared" si="81"/>
        <v>0</v>
      </c>
      <c r="E498" s="225" t="str">
        <f t="shared" si="79"/>
        <v/>
      </c>
      <c r="F498" s="228" t="str">
        <f t="shared" si="77"/>
        <v/>
      </c>
      <c r="G498" s="228" t="str">
        <f t="shared" si="78"/>
        <v/>
      </c>
      <c r="H498" s="230">
        <f t="shared" si="86"/>
        <v>0.12</v>
      </c>
      <c r="I498" s="226" t="str">
        <f t="shared" si="80"/>
        <v/>
      </c>
      <c r="J498" s="227">
        <f t="shared" si="87"/>
        <v>59445</v>
      </c>
      <c r="K498" s="231" t="str">
        <f t="shared" si="82"/>
        <v>0</v>
      </c>
      <c r="Q498" s="11">
        <f>IF(J498&lt;'5-Year Monthly P&amp;L'!P$2,1,IF(AND('Financing - Injection 1'!J498&gt;='5-Year Monthly P&amp;L'!P$2,'Financing - Injection 1'!J498&lt;'5-Year Monthly P&amp;L'!AB$2),2,IF(AND('Financing - Injection 1'!J498&gt;='5-Year Monthly P&amp;L'!AB$2,'Financing - Injection 1'!J498&lt;'5-Year Monthly P&amp;L'!AN$2),3,IF(AND('Financing - Injection 1'!J498&gt;='5-Year Monthly P&amp;L'!AN$2,'Financing - Injection 1'!J498&lt;'5-Year Monthly P&amp;L'!AZ$2),4,IF('Financing - Injection 1'!J498&gt;='5-Year Monthly P&amp;L'!AZ$2,5)))))</f>
        <v>5</v>
      </c>
      <c r="R498" s="215" t="str">
        <f t="shared" si="83"/>
        <v>0</v>
      </c>
      <c r="S498" s="215" t="str">
        <f t="shared" si="84"/>
        <v>0</v>
      </c>
    </row>
    <row r="499" spans="1:19" x14ac:dyDescent="0.2">
      <c r="A499" s="12">
        <v>488</v>
      </c>
      <c r="B499" s="228" t="str">
        <f>IF(I499&gt;($B$4*$B$6),"0",PMT(H499/$B$6,COUNT(I499:$I$1000),-E498))</f>
        <v>0</v>
      </c>
      <c r="C499" s="228">
        <f t="shared" si="85"/>
        <v>0</v>
      </c>
      <c r="D499" s="228" t="str">
        <f t="shared" si="81"/>
        <v>0</v>
      </c>
      <c r="E499" s="225" t="str">
        <f t="shared" si="79"/>
        <v/>
      </c>
      <c r="F499" s="228" t="str">
        <f t="shared" si="77"/>
        <v/>
      </c>
      <c r="G499" s="228" t="str">
        <f t="shared" si="78"/>
        <v/>
      </c>
      <c r="H499" s="230">
        <f t="shared" si="86"/>
        <v>0.12</v>
      </c>
      <c r="I499" s="226" t="str">
        <f t="shared" si="80"/>
        <v/>
      </c>
      <c r="J499" s="227">
        <f t="shared" si="87"/>
        <v>59476</v>
      </c>
      <c r="K499" s="231" t="str">
        <f t="shared" si="82"/>
        <v>0</v>
      </c>
      <c r="Q499" s="11">
        <f>IF(J499&lt;'5-Year Monthly P&amp;L'!P$2,1,IF(AND('Financing - Injection 1'!J499&gt;='5-Year Monthly P&amp;L'!P$2,'Financing - Injection 1'!J499&lt;'5-Year Monthly P&amp;L'!AB$2),2,IF(AND('Financing - Injection 1'!J499&gt;='5-Year Monthly P&amp;L'!AB$2,'Financing - Injection 1'!J499&lt;'5-Year Monthly P&amp;L'!AN$2),3,IF(AND('Financing - Injection 1'!J499&gt;='5-Year Monthly P&amp;L'!AN$2,'Financing - Injection 1'!J499&lt;'5-Year Monthly P&amp;L'!AZ$2),4,IF('Financing - Injection 1'!J499&gt;='5-Year Monthly P&amp;L'!AZ$2,5)))))</f>
        <v>5</v>
      </c>
      <c r="R499" s="215" t="str">
        <f t="shared" si="83"/>
        <v>0</v>
      </c>
      <c r="S499" s="215" t="str">
        <f t="shared" si="84"/>
        <v>0</v>
      </c>
    </row>
    <row r="500" spans="1:19" x14ac:dyDescent="0.2">
      <c r="A500" s="12">
        <v>489</v>
      </c>
      <c r="B500" s="228" t="str">
        <f>IF(I500&gt;($B$4*$B$6),"0",PMT(H500/$B$6,COUNT(I500:$I$1000),-E499))</f>
        <v>0</v>
      </c>
      <c r="C500" s="228">
        <f t="shared" si="85"/>
        <v>0</v>
      </c>
      <c r="D500" s="228" t="str">
        <f t="shared" si="81"/>
        <v>0</v>
      </c>
      <c r="E500" s="225" t="str">
        <f t="shared" si="79"/>
        <v/>
      </c>
      <c r="F500" s="228" t="str">
        <f t="shared" si="77"/>
        <v/>
      </c>
      <c r="G500" s="228" t="str">
        <f t="shared" si="78"/>
        <v/>
      </c>
      <c r="H500" s="230">
        <f t="shared" si="86"/>
        <v>0.12</v>
      </c>
      <c r="I500" s="226" t="str">
        <f t="shared" si="80"/>
        <v/>
      </c>
      <c r="J500" s="227">
        <f t="shared" si="87"/>
        <v>59506</v>
      </c>
      <c r="K500" s="231" t="str">
        <f t="shared" si="82"/>
        <v>0</v>
      </c>
      <c r="Q500" s="11">
        <f>IF(J500&lt;'5-Year Monthly P&amp;L'!P$2,1,IF(AND('Financing - Injection 1'!J500&gt;='5-Year Monthly P&amp;L'!P$2,'Financing - Injection 1'!J500&lt;'5-Year Monthly P&amp;L'!AB$2),2,IF(AND('Financing - Injection 1'!J500&gt;='5-Year Monthly P&amp;L'!AB$2,'Financing - Injection 1'!J500&lt;'5-Year Monthly P&amp;L'!AN$2),3,IF(AND('Financing - Injection 1'!J500&gt;='5-Year Monthly P&amp;L'!AN$2,'Financing - Injection 1'!J500&lt;'5-Year Monthly P&amp;L'!AZ$2),4,IF('Financing - Injection 1'!J500&gt;='5-Year Monthly P&amp;L'!AZ$2,5)))))</f>
        <v>5</v>
      </c>
      <c r="R500" s="215" t="str">
        <f t="shared" si="83"/>
        <v>0</v>
      </c>
      <c r="S500" s="215" t="str">
        <f t="shared" si="84"/>
        <v>0</v>
      </c>
    </row>
    <row r="501" spans="1:19" x14ac:dyDescent="0.2">
      <c r="A501" s="12">
        <v>490</v>
      </c>
      <c r="B501" s="228" t="str">
        <f>IF(I501&gt;($B$4*$B$6),"0",PMT(H501/$B$6,COUNT(I501:$I$1000),-E500))</f>
        <v>0</v>
      </c>
      <c r="C501" s="228">
        <f t="shared" si="85"/>
        <v>0</v>
      </c>
      <c r="D501" s="228" t="str">
        <f t="shared" si="81"/>
        <v>0</v>
      </c>
      <c r="E501" s="225" t="str">
        <f t="shared" si="79"/>
        <v/>
      </c>
      <c r="F501" s="228" t="str">
        <f t="shared" si="77"/>
        <v/>
      </c>
      <c r="G501" s="228" t="str">
        <f t="shared" si="78"/>
        <v/>
      </c>
      <c r="H501" s="230">
        <f t="shared" si="86"/>
        <v>0.12</v>
      </c>
      <c r="I501" s="226" t="str">
        <f t="shared" si="80"/>
        <v/>
      </c>
      <c r="J501" s="227">
        <f t="shared" si="87"/>
        <v>59537</v>
      </c>
      <c r="K501" s="231" t="str">
        <f t="shared" si="82"/>
        <v>0</v>
      </c>
      <c r="Q501" s="11">
        <f>IF(J501&lt;'5-Year Monthly P&amp;L'!P$2,1,IF(AND('Financing - Injection 1'!J501&gt;='5-Year Monthly P&amp;L'!P$2,'Financing - Injection 1'!J501&lt;'5-Year Monthly P&amp;L'!AB$2),2,IF(AND('Financing - Injection 1'!J501&gt;='5-Year Monthly P&amp;L'!AB$2,'Financing - Injection 1'!J501&lt;'5-Year Monthly P&amp;L'!AN$2),3,IF(AND('Financing - Injection 1'!J501&gt;='5-Year Monthly P&amp;L'!AN$2,'Financing - Injection 1'!J501&lt;'5-Year Monthly P&amp;L'!AZ$2),4,IF('Financing - Injection 1'!J501&gt;='5-Year Monthly P&amp;L'!AZ$2,5)))))</f>
        <v>5</v>
      </c>
      <c r="R501" s="215" t="str">
        <f t="shared" si="83"/>
        <v>0</v>
      </c>
      <c r="S501" s="215" t="str">
        <f t="shared" si="84"/>
        <v>0</v>
      </c>
    </row>
    <row r="502" spans="1:19" x14ac:dyDescent="0.2">
      <c r="A502" s="12">
        <v>491</v>
      </c>
      <c r="B502" s="228" t="str">
        <f>IF(I502&gt;($B$4*$B$6),"0",PMT(H502/$B$6,COUNT(I502:$I$1000),-E501))</f>
        <v>0</v>
      </c>
      <c r="C502" s="228">
        <f t="shared" si="85"/>
        <v>0</v>
      </c>
      <c r="D502" s="228" t="str">
        <f t="shared" si="81"/>
        <v>0</v>
      </c>
      <c r="E502" s="225" t="str">
        <f t="shared" si="79"/>
        <v/>
      </c>
      <c r="F502" s="228" t="str">
        <f t="shared" si="77"/>
        <v/>
      </c>
      <c r="G502" s="228" t="str">
        <f t="shared" si="78"/>
        <v/>
      </c>
      <c r="H502" s="230">
        <f t="shared" si="86"/>
        <v>0.12</v>
      </c>
      <c r="I502" s="226" t="str">
        <f t="shared" si="80"/>
        <v/>
      </c>
      <c r="J502" s="227">
        <f t="shared" si="87"/>
        <v>59568</v>
      </c>
      <c r="K502" s="231" t="str">
        <f t="shared" si="82"/>
        <v>0</v>
      </c>
      <c r="Q502" s="11">
        <f>IF(J502&lt;'5-Year Monthly P&amp;L'!P$2,1,IF(AND('Financing - Injection 1'!J502&gt;='5-Year Monthly P&amp;L'!P$2,'Financing - Injection 1'!J502&lt;'5-Year Monthly P&amp;L'!AB$2),2,IF(AND('Financing - Injection 1'!J502&gt;='5-Year Monthly P&amp;L'!AB$2,'Financing - Injection 1'!J502&lt;'5-Year Monthly P&amp;L'!AN$2),3,IF(AND('Financing - Injection 1'!J502&gt;='5-Year Monthly P&amp;L'!AN$2,'Financing - Injection 1'!J502&lt;'5-Year Monthly P&amp;L'!AZ$2),4,IF('Financing - Injection 1'!J502&gt;='5-Year Monthly P&amp;L'!AZ$2,5)))))</f>
        <v>5</v>
      </c>
      <c r="R502" s="215" t="str">
        <f t="shared" si="83"/>
        <v>0</v>
      </c>
      <c r="S502" s="215" t="str">
        <f t="shared" si="84"/>
        <v>0</v>
      </c>
    </row>
    <row r="503" spans="1:19" x14ac:dyDescent="0.2">
      <c r="A503" s="12">
        <v>492</v>
      </c>
      <c r="B503" s="228" t="str">
        <f>IF(I503&gt;($B$4*$B$6),"0",PMT(H503/$B$6,COUNT(I503:$I$1000),-E502))</f>
        <v>0</v>
      </c>
      <c r="C503" s="228">
        <f t="shared" si="85"/>
        <v>0</v>
      </c>
      <c r="D503" s="228" t="str">
        <f t="shared" si="81"/>
        <v>0</v>
      </c>
      <c r="E503" s="225" t="str">
        <f t="shared" si="79"/>
        <v/>
      </c>
      <c r="F503" s="228" t="str">
        <f t="shared" si="77"/>
        <v/>
      </c>
      <c r="G503" s="228" t="str">
        <f t="shared" si="78"/>
        <v/>
      </c>
      <c r="H503" s="230">
        <f t="shared" si="86"/>
        <v>0.12</v>
      </c>
      <c r="I503" s="226" t="str">
        <f t="shared" si="80"/>
        <v/>
      </c>
      <c r="J503" s="227">
        <f t="shared" si="87"/>
        <v>59596</v>
      </c>
      <c r="K503" s="231" t="str">
        <f t="shared" si="82"/>
        <v>0</v>
      </c>
      <c r="Q503" s="11">
        <f>IF(J503&lt;'5-Year Monthly P&amp;L'!P$2,1,IF(AND('Financing - Injection 1'!J503&gt;='5-Year Monthly P&amp;L'!P$2,'Financing - Injection 1'!J503&lt;'5-Year Monthly P&amp;L'!AB$2),2,IF(AND('Financing - Injection 1'!J503&gt;='5-Year Monthly P&amp;L'!AB$2,'Financing - Injection 1'!J503&lt;'5-Year Monthly P&amp;L'!AN$2),3,IF(AND('Financing - Injection 1'!J503&gt;='5-Year Monthly P&amp;L'!AN$2,'Financing - Injection 1'!J503&lt;'5-Year Monthly P&amp;L'!AZ$2),4,IF('Financing - Injection 1'!J503&gt;='5-Year Monthly P&amp;L'!AZ$2,5)))))</f>
        <v>5</v>
      </c>
      <c r="R503" s="215" t="str">
        <f t="shared" si="83"/>
        <v>0</v>
      </c>
      <c r="S503" s="215" t="str">
        <f t="shared" si="84"/>
        <v>0</v>
      </c>
    </row>
    <row r="504" spans="1:19" x14ac:dyDescent="0.2">
      <c r="A504" s="12">
        <v>493</v>
      </c>
      <c r="B504" s="228" t="str">
        <f>IF(I504&gt;($B$4*$B$6),"0",PMT(H504/$B$6,COUNT(I504:$I$1000),-E503))</f>
        <v>0</v>
      </c>
      <c r="C504" s="228">
        <f t="shared" si="85"/>
        <v>0</v>
      </c>
      <c r="D504" s="228" t="str">
        <f t="shared" si="81"/>
        <v>0</v>
      </c>
      <c r="E504" s="225" t="str">
        <f t="shared" si="79"/>
        <v/>
      </c>
      <c r="F504" s="228" t="str">
        <f t="shared" si="77"/>
        <v/>
      </c>
      <c r="G504" s="228" t="str">
        <f t="shared" si="78"/>
        <v/>
      </c>
      <c r="H504" s="230">
        <f t="shared" si="86"/>
        <v>0.12</v>
      </c>
      <c r="I504" s="226" t="str">
        <f t="shared" si="80"/>
        <v/>
      </c>
      <c r="J504" s="227">
        <f t="shared" si="87"/>
        <v>59627</v>
      </c>
      <c r="K504" s="231" t="str">
        <f t="shared" si="82"/>
        <v>0</v>
      </c>
      <c r="Q504" s="11">
        <f>IF(J504&lt;'5-Year Monthly P&amp;L'!P$2,1,IF(AND('Financing - Injection 1'!J504&gt;='5-Year Monthly P&amp;L'!P$2,'Financing - Injection 1'!J504&lt;'5-Year Monthly P&amp;L'!AB$2),2,IF(AND('Financing - Injection 1'!J504&gt;='5-Year Monthly P&amp;L'!AB$2,'Financing - Injection 1'!J504&lt;'5-Year Monthly P&amp;L'!AN$2),3,IF(AND('Financing - Injection 1'!J504&gt;='5-Year Monthly P&amp;L'!AN$2,'Financing - Injection 1'!J504&lt;'5-Year Monthly P&amp;L'!AZ$2),4,IF('Financing - Injection 1'!J504&gt;='5-Year Monthly P&amp;L'!AZ$2,5)))))</f>
        <v>5</v>
      </c>
      <c r="R504" s="215" t="str">
        <f t="shared" si="83"/>
        <v>0</v>
      </c>
      <c r="S504" s="215" t="str">
        <f t="shared" si="84"/>
        <v>0</v>
      </c>
    </row>
    <row r="505" spans="1:19" x14ac:dyDescent="0.2">
      <c r="A505" s="12">
        <v>494</v>
      </c>
      <c r="B505" s="228" t="str">
        <f>IF(I505&gt;($B$4*$B$6),"0",PMT(H505/$B$6,COUNT(I505:$I$1000),-E504))</f>
        <v>0</v>
      </c>
      <c r="C505" s="228">
        <f t="shared" si="85"/>
        <v>0</v>
      </c>
      <c r="D505" s="228" t="str">
        <f t="shared" si="81"/>
        <v>0</v>
      </c>
      <c r="E505" s="225" t="str">
        <f t="shared" si="79"/>
        <v/>
      </c>
      <c r="F505" s="228" t="str">
        <f t="shared" ref="F505:F568" si="88">IF(A504&gt;=($B$4*$B$6),"",F504+C505)</f>
        <v/>
      </c>
      <c r="G505" s="228" t="str">
        <f t="shared" ref="G505:G568" si="89">IF(A504&gt;=($B$4*$B$6),"",G504+B505)</f>
        <v/>
      </c>
      <c r="H505" s="230">
        <f t="shared" si="86"/>
        <v>0.12</v>
      </c>
      <c r="I505" s="226" t="str">
        <f t="shared" si="80"/>
        <v/>
      </c>
      <c r="J505" s="227">
        <f t="shared" si="87"/>
        <v>59657</v>
      </c>
      <c r="K505" s="231" t="str">
        <f t="shared" si="82"/>
        <v>0</v>
      </c>
      <c r="Q505" s="11">
        <f>IF(J505&lt;'5-Year Monthly P&amp;L'!P$2,1,IF(AND('Financing - Injection 1'!J505&gt;='5-Year Monthly P&amp;L'!P$2,'Financing - Injection 1'!J505&lt;'5-Year Monthly P&amp;L'!AB$2),2,IF(AND('Financing - Injection 1'!J505&gt;='5-Year Monthly P&amp;L'!AB$2,'Financing - Injection 1'!J505&lt;'5-Year Monthly P&amp;L'!AN$2),3,IF(AND('Financing - Injection 1'!J505&gt;='5-Year Monthly P&amp;L'!AN$2,'Financing - Injection 1'!J505&lt;'5-Year Monthly P&amp;L'!AZ$2),4,IF('Financing - Injection 1'!J505&gt;='5-Year Monthly P&amp;L'!AZ$2,5)))))</f>
        <v>5</v>
      </c>
      <c r="R505" s="215" t="str">
        <f t="shared" si="83"/>
        <v>0</v>
      </c>
      <c r="S505" s="215" t="str">
        <f t="shared" si="84"/>
        <v>0</v>
      </c>
    </row>
    <row r="506" spans="1:19" x14ac:dyDescent="0.2">
      <c r="A506" s="12">
        <v>495</v>
      </c>
      <c r="B506" s="228" t="str">
        <f>IF(I506&gt;($B$4*$B$6),"0",PMT(H506/$B$6,COUNT(I506:$I$1000),-E505))</f>
        <v>0</v>
      </c>
      <c r="C506" s="228">
        <f t="shared" si="85"/>
        <v>0</v>
      </c>
      <c r="D506" s="228" t="str">
        <f t="shared" si="81"/>
        <v>0</v>
      </c>
      <c r="E506" s="225" t="str">
        <f t="shared" si="79"/>
        <v/>
      </c>
      <c r="F506" s="228" t="str">
        <f t="shared" si="88"/>
        <v/>
      </c>
      <c r="G506" s="228" t="str">
        <f t="shared" si="89"/>
        <v/>
      </c>
      <c r="H506" s="230">
        <f t="shared" si="86"/>
        <v>0.12</v>
      </c>
      <c r="I506" s="226" t="str">
        <f t="shared" si="80"/>
        <v/>
      </c>
      <c r="J506" s="227">
        <f t="shared" si="87"/>
        <v>59688</v>
      </c>
      <c r="K506" s="231" t="str">
        <f t="shared" si="82"/>
        <v>0</v>
      </c>
      <c r="Q506" s="11">
        <f>IF(J506&lt;'5-Year Monthly P&amp;L'!P$2,1,IF(AND('Financing - Injection 1'!J506&gt;='5-Year Monthly P&amp;L'!P$2,'Financing - Injection 1'!J506&lt;'5-Year Monthly P&amp;L'!AB$2),2,IF(AND('Financing - Injection 1'!J506&gt;='5-Year Monthly P&amp;L'!AB$2,'Financing - Injection 1'!J506&lt;'5-Year Monthly P&amp;L'!AN$2),3,IF(AND('Financing - Injection 1'!J506&gt;='5-Year Monthly P&amp;L'!AN$2,'Financing - Injection 1'!J506&lt;'5-Year Monthly P&amp;L'!AZ$2),4,IF('Financing - Injection 1'!J506&gt;='5-Year Monthly P&amp;L'!AZ$2,5)))))</f>
        <v>5</v>
      </c>
      <c r="R506" s="215" t="str">
        <f t="shared" si="83"/>
        <v>0</v>
      </c>
      <c r="S506" s="215" t="str">
        <f t="shared" si="84"/>
        <v>0</v>
      </c>
    </row>
    <row r="507" spans="1:19" x14ac:dyDescent="0.2">
      <c r="A507" s="12">
        <v>496</v>
      </c>
      <c r="B507" s="228" t="str">
        <f>IF(I507&gt;($B$4*$B$6),"0",PMT(H507/$B$6,COUNT(I507:$I$1000),-E506))</f>
        <v>0</v>
      </c>
      <c r="C507" s="228">
        <f t="shared" si="85"/>
        <v>0</v>
      </c>
      <c r="D507" s="228" t="str">
        <f t="shared" si="81"/>
        <v>0</v>
      </c>
      <c r="E507" s="225" t="str">
        <f t="shared" si="79"/>
        <v/>
      </c>
      <c r="F507" s="228" t="str">
        <f t="shared" si="88"/>
        <v/>
      </c>
      <c r="G507" s="228" t="str">
        <f t="shared" si="89"/>
        <v/>
      </c>
      <c r="H507" s="230">
        <f t="shared" si="86"/>
        <v>0.12</v>
      </c>
      <c r="I507" s="226" t="str">
        <f t="shared" si="80"/>
        <v/>
      </c>
      <c r="J507" s="227">
        <f t="shared" si="87"/>
        <v>59718</v>
      </c>
      <c r="K507" s="231" t="str">
        <f t="shared" si="82"/>
        <v>0</v>
      </c>
      <c r="Q507" s="11">
        <f>IF(J507&lt;'5-Year Monthly P&amp;L'!P$2,1,IF(AND('Financing - Injection 1'!J507&gt;='5-Year Monthly P&amp;L'!P$2,'Financing - Injection 1'!J507&lt;'5-Year Monthly P&amp;L'!AB$2),2,IF(AND('Financing - Injection 1'!J507&gt;='5-Year Monthly P&amp;L'!AB$2,'Financing - Injection 1'!J507&lt;'5-Year Monthly P&amp;L'!AN$2),3,IF(AND('Financing - Injection 1'!J507&gt;='5-Year Monthly P&amp;L'!AN$2,'Financing - Injection 1'!J507&lt;'5-Year Monthly P&amp;L'!AZ$2),4,IF('Financing - Injection 1'!J507&gt;='5-Year Monthly P&amp;L'!AZ$2,5)))))</f>
        <v>5</v>
      </c>
      <c r="R507" s="215" t="str">
        <f t="shared" si="83"/>
        <v>0</v>
      </c>
      <c r="S507" s="215" t="str">
        <f t="shared" si="84"/>
        <v>0</v>
      </c>
    </row>
    <row r="508" spans="1:19" x14ac:dyDescent="0.2">
      <c r="A508" s="12">
        <v>497</v>
      </c>
      <c r="B508" s="228" t="str">
        <f>IF(I508&gt;($B$4*$B$6),"0",PMT(H508/$B$6,COUNT(I508:$I$1000),-E507))</f>
        <v>0</v>
      </c>
      <c r="C508" s="228">
        <f t="shared" si="85"/>
        <v>0</v>
      </c>
      <c r="D508" s="228" t="str">
        <f t="shared" si="81"/>
        <v>0</v>
      </c>
      <c r="E508" s="225" t="str">
        <f t="shared" si="79"/>
        <v/>
      </c>
      <c r="F508" s="228" t="str">
        <f t="shared" si="88"/>
        <v/>
      </c>
      <c r="G508" s="228" t="str">
        <f t="shared" si="89"/>
        <v/>
      </c>
      <c r="H508" s="230">
        <f t="shared" si="86"/>
        <v>0.12</v>
      </c>
      <c r="I508" s="226" t="str">
        <f t="shared" si="80"/>
        <v/>
      </c>
      <c r="J508" s="227">
        <f t="shared" si="87"/>
        <v>59749</v>
      </c>
      <c r="K508" s="231" t="str">
        <f t="shared" si="82"/>
        <v>0</v>
      </c>
      <c r="Q508" s="11">
        <f>IF(J508&lt;'5-Year Monthly P&amp;L'!P$2,1,IF(AND('Financing - Injection 1'!J508&gt;='5-Year Monthly P&amp;L'!P$2,'Financing - Injection 1'!J508&lt;'5-Year Monthly P&amp;L'!AB$2),2,IF(AND('Financing - Injection 1'!J508&gt;='5-Year Monthly P&amp;L'!AB$2,'Financing - Injection 1'!J508&lt;'5-Year Monthly P&amp;L'!AN$2),3,IF(AND('Financing - Injection 1'!J508&gt;='5-Year Monthly P&amp;L'!AN$2,'Financing - Injection 1'!J508&lt;'5-Year Monthly P&amp;L'!AZ$2),4,IF('Financing - Injection 1'!J508&gt;='5-Year Monthly P&amp;L'!AZ$2,5)))))</f>
        <v>5</v>
      </c>
      <c r="R508" s="215" t="str">
        <f t="shared" si="83"/>
        <v>0</v>
      </c>
      <c r="S508" s="215" t="str">
        <f t="shared" si="84"/>
        <v>0</v>
      </c>
    </row>
    <row r="509" spans="1:19" x14ac:dyDescent="0.2">
      <c r="A509" s="12">
        <v>498</v>
      </c>
      <c r="B509" s="228" t="str">
        <f>IF(I509&gt;($B$4*$B$6),"0",PMT(H509/$B$6,COUNT(I509:$I$1000),-E508))</f>
        <v>0</v>
      </c>
      <c r="C509" s="228">
        <f t="shared" si="85"/>
        <v>0</v>
      </c>
      <c r="D509" s="228" t="str">
        <f t="shared" si="81"/>
        <v>0</v>
      </c>
      <c r="E509" s="225" t="str">
        <f t="shared" si="79"/>
        <v/>
      </c>
      <c r="F509" s="228" t="str">
        <f t="shared" si="88"/>
        <v/>
      </c>
      <c r="G509" s="228" t="str">
        <f t="shared" si="89"/>
        <v/>
      </c>
      <c r="H509" s="230">
        <f t="shared" si="86"/>
        <v>0.12</v>
      </c>
      <c r="I509" s="226" t="str">
        <f t="shared" si="80"/>
        <v/>
      </c>
      <c r="J509" s="227">
        <f t="shared" si="87"/>
        <v>59780</v>
      </c>
      <c r="K509" s="231" t="str">
        <f t="shared" si="82"/>
        <v>0</v>
      </c>
      <c r="Q509" s="11">
        <f>IF(J509&lt;'5-Year Monthly P&amp;L'!P$2,1,IF(AND('Financing - Injection 1'!J509&gt;='5-Year Monthly P&amp;L'!P$2,'Financing - Injection 1'!J509&lt;'5-Year Monthly P&amp;L'!AB$2),2,IF(AND('Financing - Injection 1'!J509&gt;='5-Year Monthly P&amp;L'!AB$2,'Financing - Injection 1'!J509&lt;'5-Year Monthly P&amp;L'!AN$2),3,IF(AND('Financing - Injection 1'!J509&gt;='5-Year Monthly P&amp;L'!AN$2,'Financing - Injection 1'!J509&lt;'5-Year Monthly P&amp;L'!AZ$2),4,IF('Financing - Injection 1'!J509&gt;='5-Year Monthly P&amp;L'!AZ$2,5)))))</f>
        <v>5</v>
      </c>
      <c r="R509" s="215" t="str">
        <f t="shared" si="83"/>
        <v>0</v>
      </c>
      <c r="S509" s="215" t="str">
        <f t="shared" si="84"/>
        <v>0</v>
      </c>
    </row>
    <row r="510" spans="1:19" x14ac:dyDescent="0.2">
      <c r="A510" s="12">
        <v>499</v>
      </c>
      <c r="B510" s="228" t="str">
        <f>IF(I510&gt;($B$4*$B$6),"0",PMT(H510/$B$6,COUNT(I510:$I$1000),-E509))</f>
        <v>0</v>
      </c>
      <c r="C510" s="228">
        <f t="shared" si="85"/>
        <v>0</v>
      </c>
      <c r="D510" s="228" t="str">
        <f t="shared" si="81"/>
        <v>0</v>
      </c>
      <c r="E510" s="225" t="str">
        <f t="shared" si="79"/>
        <v/>
      </c>
      <c r="F510" s="228" t="str">
        <f t="shared" si="88"/>
        <v/>
      </c>
      <c r="G510" s="228" t="str">
        <f t="shared" si="89"/>
        <v/>
      </c>
      <c r="H510" s="230">
        <f t="shared" si="86"/>
        <v>0.12</v>
      </c>
      <c r="I510" s="226" t="str">
        <f t="shared" si="80"/>
        <v/>
      </c>
      <c r="J510" s="227">
        <f t="shared" si="87"/>
        <v>59810</v>
      </c>
      <c r="K510" s="231" t="str">
        <f t="shared" si="82"/>
        <v>0</v>
      </c>
      <c r="Q510" s="11">
        <f>IF(J510&lt;'5-Year Monthly P&amp;L'!P$2,1,IF(AND('Financing - Injection 1'!J510&gt;='5-Year Monthly P&amp;L'!P$2,'Financing - Injection 1'!J510&lt;'5-Year Monthly P&amp;L'!AB$2),2,IF(AND('Financing - Injection 1'!J510&gt;='5-Year Monthly P&amp;L'!AB$2,'Financing - Injection 1'!J510&lt;'5-Year Monthly P&amp;L'!AN$2),3,IF(AND('Financing - Injection 1'!J510&gt;='5-Year Monthly P&amp;L'!AN$2,'Financing - Injection 1'!J510&lt;'5-Year Monthly P&amp;L'!AZ$2),4,IF('Financing - Injection 1'!J510&gt;='5-Year Monthly P&amp;L'!AZ$2,5)))))</f>
        <v>5</v>
      </c>
      <c r="R510" s="215" t="str">
        <f t="shared" si="83"/>
        <v>0</v>
      </c>
      <c r="S510" s="215" t="str">
        <f t="shared" si="84"/>
        <v>0</v>
      </c>
    </row>
    <row r="511" spans="1:19" x14ac:dyDescent="0.2">
      <c r="A511" s="12">
        <v>500</v>
      </c>
      <c r="B511" s="228" t="str">
        <f>IF(I511&gt;($B$4*$B$6),"0",PMT(H511/$B$6,COUNT(I511:$I$1000),-E510))</f>
        <v>0</v>
      </c>
      <c r="C511" s="228">
        <f t="shared" si="85"/>
        <v>0</v>
      </c>
      <c r="D511" s="228" t="str">
        <f t="shared" si="81"/>
        <v>0</v>
      </c>
      <c r="E511" s="225" t="str">
        <f t="shared" si="79"/>
        <v/>
      </c>
      <c r="F511" s="228" t="str">
        <f t="shared" si="88"/>
        <v/>
      </c>
      <c r="G511" s="228" t="str">
        <f t="shared" si="89"/>
        <v/>
      </c>
      <c r="H511" s="230">
        <f t="shared" si="86"/>
        <v>0.12</v>
      </c>
      <c r="I511" s="226" t="str">
        <f t="shared" si="80"/>
        <v/>
      </c>
      <c r="J511" s="227">
        <f t="shared" si="87"/>
        <v>59841</v>
      </c>
      <c r="K511" s="231" t="str">
        <f t="shared" si="82"/>
        <v>0</v>
      </c>
      <c r="Q511" s="11">
        <f>IF(J511&lt;'5-Year Monthly P&amp;L'!P$2,1,IF(AND('Financing - Injection 1'!J511&gt;='5-Year Monthly P&amp;L'!P$2,'Financing - Injection 1'!J511&lt;'5-Year Monthly P&amp;L'!AB$2),2,IF(AND('Financing - Injection 1'!J511&gt;='5-Year Monthly P&amp;L'!AB$2,'Financing - Injection 1'!J511&lt;'5-Year Monthly P&amp;L'!AN$2),3,IF(AND('Financing - Injection 1'!J511&gt;='5-Year Monthly P&amp;L'!AN$2,'Financing - Injection 1'!J511&lt;'5-Year Monthly P&amp;L'!AZ$2),4,IF('Financing - Injection 1'!J511&gt;='5-Year Monthly P&amp;L'!AZ$2,5)))))</f>
        <v>5</v>
      </c>
      <c r="R511" s="215" t="str">
        <f t="shared" si="83"/>
        <v>0</v>
      </c>
      <c r="S511" s="215" t="str">
        <f t="shared" si="84"/>
        <v>0</v>
      </c>
    </row>
    <row r="512" spans="1:19" x14ac:dyDescent="0.2">
      <c r="A512" s="12">
        <v>501</v>
      </c>
      <c r="B512" s="228" t="str">
        <f>IF(I512&gt;($B$4*$B$6),"0",PMT(H512/$B$6,COUNT(I512:$I$1000),-E511))</f>
        <v>0</v>
      </c>
      <c r="C512" s="228">
        <f t="shared" si="85"/>
        <v>0</v>
      </c>
      <c r="D512" s="228" t="str">
        <f t="shared" si="81"/>
        <v>0</v>
      </c>
      <c r="E512" s="225" t="str">
        <f t="shared" si="79"/>
        <v/>
      </c>
      <c r="F512" s="228" t="str">
        <f t="shared" si="88"/>
        <v/>
      </c>
      <c r="G512" s="228" t="str">
        <f t="shared" si="89"/>
        <v/>
      </c>
      <c r="H512" s="230">
        <f t="shared" si="86"/>
        <v>0.12</v>
      </c>
      <c r="I512" s="226" t="str">
        <f t="shared" si="80"/>
        <v/>
      </c>
      <c r="J512" s="227">
        <f t="shared" si="87"/>
        <v>59871</v>
      </c>
      <c r="K512" s="231" t="str">
        <f t="shared" si="82"/>
        <v>0</v>
      </c>
      <c r="Q512" s="11">
        <f>IF(J512&lt;'5-Year Monthly P&amp;L'!P$2,1,IF(AND('Financing - Injection 1'!J512&gt;='5-Year Monthly P&amp;L'!P$2,'Financing - Injection 1'!J512&lt;'5-Year Monthly P&amp;L'!AB$2),2,IF(AND('Financing - Injection 1'!J512&gt;='5-Year Monthly P&amp;L'!AB$2,'Financing - Injection 1'!J512&lt;'5-Year Monthly P&amp;L'!AN$2),3,IF(AND('Financing - Injection 1'!J512&gt;='5-Year Monthly P&amp;L'!AN$2,'Financing - Injection 1'!J512&lt;'5-Year Monthly P&amp;L'!AZ$2),4,IF('Financing - Injection 1'!J512&gt;='5-Year Monthly P&amp;L'!AZ$2,5)))))</f>
        <v>5</v>
      </c>
      <c r="R512" s="215" t="str">
        <f t="shared" si="83"/>
        <v>0</v>
      </c>
      <c r="S512" s="215" t="str">
        <f t="shared" si="84"/>
        <v>0</v>
      </c>
    </row>
    <row r="513" spans="1:19" x14ac:dyDescent="0.2">
      <c r="A513" s="12">
        <v>502</v>
      </c>
      <c r="B513" s="228" t="str">
        <f>IF(I513&gt;($B$4*$B$6),"0",PMT(H513/$B$6,COUNT(I513:$I$1000),-E512))</f>
        <v>0</v>
      </c>
      <c r="C513" s="228">
        <f t="shared" si="85"/>
        <v>0</v>
      </c>
      <c r="D513" s="228" t="str">
        <f t="shared" si="81"/>
        <v>0</v>
      </c>
      <c r="E513" s="225" t="str">
        <f t="shared" si="79"/>
        <v/>
      </c>
      <c r="F513" s="228" t="str">
        <f t="shared" si="88"/>
        <v/>
      </c>
      <c r="G513" s="228" t="str">
        <f t="shared" si="89"/>
        <v/>
      </c>
      <c r="H513" s="230">
        <f t="shared" si="86"/>
        <v>0.12</v>
      </c>
      <c r="I513" s="226" t="str">
        <f t="shared" si="80"/>
        <v/>
      </c>
      <c r="J513" s="227">
        <f t="shared" si="87"/>
        <v>59902</v>
      </c>
      <c r="K513" s="231" t="str">
        <f t="shared" si="82"/>
        <v>0</v>
      </c>
      <c r="Q513" s="11">
        <f>IF(J513&lt;'5-Year Monthly P&amp;L'!P$2,1,IF(AND('Financing - Injection 1'!J513&gt;='5-Year Monthly P&amp;L'!P$2,'Financing - Injection 1'!J513&lt;'5-Year Monthly P&amp;L'!AB$2),2,IF(AND('Financing - Injection 1'!J513&gt;='5-Year Monthly P&amp;L'!AB$2,'Financing - Injection 1'!J513&lt;'5-Year Monthly P&amp;L'!AN$2),3,IF(AND('Financing - Injection 1'!J513&gt;='5-Year Monthly P&amp;L'!AN$2,'Financing - Injection 1'!J513&lt;'5-Year Monthly P&amp;L'!AZ$2),4,IF('Financing - Injection 1'!J513&gt;='5-Year Monthly P&amp;L'!AZ$2,5)))))</f>
        <v>5</v>
      </c>
      <c r="R513" s="215" t="str">
        <f t="shared" si="83"/>
        <v>0</v>
      </c>
      <c r="S513" s="215" t="str">
        <f t="shared" si="84"/>
        <v>0</v>
      </c>
    </row>
    <row r="514" spans="1:19" x14ac:dyDescent="0.2">
      <c r="A514" s="12">
        <v>503</v>
      </c>
      <c r="B514" s="228" t="str">
        <f>IF(I514&gt;($B$4*$B$6),"0",PMT(H514/$B$6,COUNT(I514:$I$1000),-E513))</f>
        <v>0</v>
      </c>
      <c r="C514" s="228">
        <f t="shared" si="85"/>
        <v>0</v>
      </c>
      <c r="D514" s="228" t="str">
        <f t="shared" si="81"/>
        <v>0</v>
      </c>
      <c r="E514" s="225" t="str">
        <f t="shared" si="79"/>
        <v/>
      </c>
      <c r="F514" s="228" t="str">
        <f t="shared" si="88"/>
        <v/>
      </c>
      <c r="G514" s="228" t="str">
        <f t="shared" si="89"/>
        <v/>
      </c>
      <c r="H514" s="230">
        <f t="shared" si="86"/>
        <v>0.12</v>
      </c>
      <c r="I514" s="226" t="str">
        <f t="shared" si="80"/>
        <v/>
      </c>
      <c r="J514" s="227">
        <f t="shared" si="87"/>
        <v>59933</v>
      </c>
      <c r="K514" s="231" t="str">
        <f t="shared" si="82"/>
        <v>0</v>
      </c>
      <c r="Q514" s="11">
        <f>IF(J514&lt;'5-Year Monthly P&amp;L'!P$2,1,IF(AND('Financing - Injection 1'!J514&gt;='5-Year Monthly P&amp;L'!P$2,'Financing - Injection 1'!J514&lt;'5-Year Monthly P&amp;L'!AB$2),2,IF(AND('Financing - Injection 1'!J514&gt;='5-Year Monthly P&amp;L'!AB$2,'Financing - Injection 1'!J514&lt;'5-Year Monthly P&amp;L'!AN$2),3,IF(AND('Financing - Injection 1'!J514&gt;='5-Year Monthly P&amp;L'!AN$2,'Financing - Injection 1'!J514&lt;'5-Year Monthly P&amp;L'!AZ$2),4,IF('Financing - Injection 1'!J514&gt;='5-Year Monthly P&amp;L'!AZ$2,5)))))</f>
        <v>5</v>
      </c>
      <c r="R514" s="215" t="str">
        <f t="shared" si="83"/>
        <v>0</v>
      </c>
      <c r="S514" s="215" t="str">
        <f t="shared" si="84"/>
        <v>0</v>
      </c>
    </row>
    <row r="515" spans="1:19" x14ac:dyDescent="0.2">
      <c r="A515" s="12">
        <v>504</v>
      </c>
      <c r="B515" s="228" t="str">
        <f>IF(I515&gt;($B$4*$B$6),"0",PMT(H515/$B$6,COUNT(I515:$I$1000),-E514))</f>
        <v>0</v>
      </c>
      <c r="C515" s="228">
        <f t="shared" si="85"/>
        <v>0</v>
      </c>
      <c r="D515" s="228" t="str">
        <f t="shared" si="81"/>
        <v>0</v>
      </c>
      <c r="E515" s="225" t="str">
        <f t="shared" si="79"/>
        <v/>
      </c>
      <c r="F515" s="228" t="str">
        <f t="shared" si="88"/>
        <v/>
      </c>
      <c r="G515" s="228" t="str">
        <f t="shared" si="89"/>
        <v/>
      </c>
      <c r="H515" s="230">
        <f t="shared" si="86"/>
        <v>0.12</v>
      </c>
      <c r="I515" s="226" t="str">
        <f t="shared" si="80"/>
        <v/>
      </c>
      <c r="J515" s="227">
        <f t="shared" si="87"/>
        <v>59962</v>
      </c>
      <c r="K515" s="231" t="str">
        <f t="shared" si="82"/>
        <v>0</v>
      </c>
      <c r="Q515" s="11">
        <f>IF(J515&lt;'5-Year Monthly P&amp;L'!P$2,1,IF(AND('Financing - Injection 1'!J515&gt;='5-Year Monthly P&amp;L'!P$2,'Financing - Injection 1'!J515&lt;'5-Year Monthly P&amp;L'!AB$2),2,IF(AND('Financing - Injection 1'!J515&gt;='5-Year Monthly P&amp;L'!AB$2,'Financing - Injection 1'!J515&lt;'5-Year Monthly P&amp;L'!AN$2),3,IF(AND('Financing - Injection 1'!J515&gt;='5-Year Monthly P&amp;L'!AN$2,'Financing - Injection 1'!J515&lt;'5-Year Monthly P&amp;L'!AZ$2),4,IF('Financing - Injection 1'!J515&gt;='5-Year Monthly P&amp;L'!AZ$2,5)))))</f>
        <v>5</v>
      </c>
      <c r="R515" s="215" t="str">
        <f t="shared" si="83"/>
        <v>0</v>
      </c>
      <c r="S515" s="215" t="str">
        <f t="shared" si="84"/>
        <v>0</v>
      </c>
    </row>
    <row r="516" spans="1:19" x14ac:dyDescent="0.2">
      <c r="A516" s="12">
        <v>505</v>
      </c>
      <c r="B516" s="228" t="str">
        <f>IF(I516&gt;($B$4*$B$6),"0",PMT(H516/$B$6,COUNT(I516:$I$1000),-E515))</f>
        <v>0</v>
      </c>
      <c r="C516" s="228">
        <f t="shared" si="85"/>
        <v>0</v>
      </c>
      <c r="D516" s="228" t="str">
        <f t="shared" si="81"/>
        <v>0</v>
      </c>
      <c r="E516" s="225" t="str">
        <f t="shared" si="79"/>
        <v/>
      </c>
      <c r="F516" s="228" t="str">
        <f t="shared" si="88"/>
        <v/>
      </c>
      <c r="G516" s="228" t="str">
        <f t="shared" si="89"/>
        <v/>
      </c>
      <c r="H516" s="230">
        <f t="shared" si="86"/>
        <v>0.12</v>
      </c>
      <c r="I516" s="226" t="str">
        <f t="shared" si="80"/>
        <v/>
      </c>
      <c r="J516" s="227">
        <f t="shared" si="87"/>
        <v>59993</v>
      </c>
      <c r="K516" s="231" t="str">
        <f t="shared" si="82"/>
        <v>0</v>
      </c>
      <c r="Q516" s="11">
        <f>IF(J516&lt;'5-Year Monthly P&amp;L'!P$2,1,IF(AND('Financing - Injection 1'!J516&gt;='5-Year Monthly P&amp;L'!P$2,'Financing - Injection 1'!J516&lt;'5-Year Monthly P&amp;L'!AB$2),2,IF(AND('Financing - Injection 1'!J516&gt;='5-Year Monthly P&amp;L'!AB$2,'Financing - Injection 1'!J516&lt;'5-Year Monthly P&amp;L'!AN$2),3,IF(AND('Financing - Injection 1'!J516&gt;='5-Year Monthly P&amp;L'!AN$2,'Financing - Injection 1'!J516&lt;'5-Year Monthly P&amp;L'!AZ$2),4,IF('Financing - Injection 1'!J516&gt;='5-Year Monthly P&amp;L'!AZ$2,5)))))</f>
        <v>5</v>
      </c>
      <c r="R516" s="215" t="str">
        <f t="shared" si="83"/>
        <v>0</v>
      </c>
      <c r="S516" s="215" t="str">
        <f t="shared" si="84"/>
        <v>0</v>
      </c>
    </row>
    <row r="517" spans="1:19" x14ac:dyDescent="0.2">
      <c r="A517" s="12">
        <v>506</v>
      </c>
      <c r="B517" s="228" t="str">
        <f>IF(I517&gt;($B$4*$B$6),"0",PMT(H517/$B$6,COUNT(I517:$I$1000),-E516))</f>
        <v>0</v>
      </c>
      <c r="C517" s="228">
        <f t="shared" si="85"/>
        <v>0</v>
      </c>
      <c r="D517" s="228" t="str">
        <f t="shared" si="81"/>
        <v>0</v>
      </c>
      <c r="E517" s="225" t="str">
        <f t="shared" si="79"/>
        <v/>
      </c>
      <c r="F517" s="228" t="str">
        <f t="shared" si="88"/>
        <v/>
      </c>
      <c r="G517" s="228" t="str">
        <f t="shared" si="89"/>
        <v/>
      </c>
      <c r="H517" s="230">
        <f t="shared" si="86"/>
        <v>0.12</v>
      </c>
      <c r="I517" s="226" t="str">
        <f t="shared" si="80"/>
        <v/>
      </c>
      <c r="J517" s="227">
        <f t="shared" si="87"/>
        <v>60023</v>
      </c>
      <c r="K517" s="231" t="str">
        <f t="shared" si="82"/>
        <v>0</v>
      </c>
      <c r="Q517" s="11">
        <f>IF(J517&lt;'5-Year Monthly P&amp;L'!P$2,1,IF(AND('Financing - Injection 1'!J517&gt;='5-Year Monthly P&amp;L'!P$2,'Financing - Injection 1'!J517&lt;'5-Year Monthly P&amp;L'!AB$2),2,IF(AND('Financing - Injection 1'!J517&gt;='5-Year Monthly P&amp;L'!AB$2,'Financing - Injection 1'!J517&lt;'5-Year Monthly P&amp;L'!AN$2),3,IF(AND('Financing - Injection 1'!J517&gt;='5-Year Monthly P&amp;L'!AN$2,'Financing - Injection 1'!J517&lt;'5-Year Monthly P&amp;L'!AZ$2),4,IF('Financing - Injection 1'!J517&gt;='5-Year Monthly P&amp;L'!AZ$2,5)))))</f>
        <v>5</v>
      </c>
      <c r="R517" s="215" t="str">
        <f t="shared" si="83"/>
        <v>0</v>
      </c>
      <c r="S517" s="215" t="str">
        <f t="shared" si="84"/>
        <v>0</v>
      </c>
    </row>
    <row r="518" spans="1:19" x14ac:dyDescent="0.2">
      <c r="A518" s="12">
        <v>507</v>
      </c>
      <c r="B518" s="228" t="str">
        <f>IF(I518&gt;($B$4*$B$6),"0",PMT(H518/$B$6,COUNT(I518:$I$1000),-E517))</f>
        <v>0</v>
      </c>
      <c r="C518" s="228">
        <f t="shared" si="85"/>
        <v>0</v>
      </c>
      <c r="D518" s="228" t="str">
        <f t="shared" si="81"/>
        <v>0</v>
      </c>
      <c r="E518" s="225" t="str">
        <f t="shared" si="79"/>
        <v/>
      </c>
      <c r="F518" s="228" t="str">
        <f t="shared" si="88"/>
        <v/>
      </c>
      <c r="G518" s="228" t="str">
        <f t="shared" si="89"/>
        <v/>
      </c>
      <c r="H518" s="230">
        <f t="shared" si="86"/>
        <v>0.12</v>
      </c>
      <c r="I518" s="226" t="str">
        <f t="shared" si="80"/>
        <v/>
      </c>
      <c r="J518" s="227">
        <f t="shared" si="87"/>
        <v>60054</v>
      </c>
      <c r="K518" s="231" t="str">
        <f t="shared" si="82"/>
        <v>0</v>
      </c>
      <c r="Q518" s="11">
        <f>IF(J518&lt;'5-Year Monthly P&amp;L'!P$2,1,IF(AND('Financing - Injection 1'!J518&gt;='5-Year Monthly P&amp;L'!P$2,'Financing - Injection 1'!J518&lt;'5-Year Monthly P&amp;L'!AB$2),2,IF(AND('Financing - Injection 1'!J518&gt;='5-Year Monthly P&amp;L'!AB$2,'Financing - Injection 1'!J518&lt;'5-Year Monthly P&amp;L'!AN$2),3,IF(AND('Financing - Injection 1'!J518&gt;='5-Year Monthly P&amp;L'!AN$2,'Financing - Injection 1'!J518&lt;'5-Year Monthly P&amp;L'!AZ$2),4,IF('Financing - Injection 1'!J518&gt;='5-Year Monthly P&amp;L'!AZ$2,5)))))</f>
        <v>5</v>
      </c>
      <c r="R518" s="215" t="str">
        <f t="shared" si="83"/>
        <v>0</v>
      </c>
      <c r="S518" s="215" t="str">
        <f t="shared" si="84"/>
        <v>0</v>
      </c>
    </row>
    <row r="519" spans="1:19" x14ac:dyDescent="0.2">
      <c r="A519" s="12">
        <v>508</v>
      </c>
      <c r="B519" s="228" t="str">
        <f>IF(I519&gt;($B$4*$B$6),"0",PMT(H519/$B$6,COUNT(I519:$I$1000),-E518))</f>
        <v>0</v>
      </c>
      <c r="C519" s="228">
        <f t="shared" si="85"/>
        <v>0</v>
      </c>
      <c r="D519" s="228" t="str">
        <f t="shared" si="81"/>
        <v>0</v>
      </c>
      <c r="E519" s="225" t="str">
        <f t="shared" si="79"/>
        <v/>
      </c>
      <c r="F519" s="228" t="str">
        <f t="shared" si="88"/>
        <v/>
      </c>
      <c r="G519" s="228" t="str">
        <f t="shared" si="89"/>
        <v/>
      </c>
      <c r="H519" s="230">
        <f t="shared" si="86"/>
        <v>0.12</v>
      </c>
      <c r="I519" s="226" t="str">
        <f t="shared" si="80"/>
        <v/>
      </c>
      <c r="J519" s="227">
        <f t="shared" si="87"/>
        <v>60084</v>
      </c>
      <c r="K519" s="231" t="str">
        <f t="shared" si="82"/>
        <v>0</v>
      </c>
      <c r="Q519" s="11">
        <f>IF(J519&lt;'5-Year Monthly P&amp;L'!P$2,1,IF(AND('Financing - Injection 1'!J519&gt;='5-Year Monthly P&amp;L'!P$2,'Financing - Injection 1'!J519&lt;'5-Year Monthly P&amp;L'!AB$2),2,IF(AND('Financing - Injection 1'!J519&gt;='5-Year Monthly P&amp;L'!AB$2,'Financing - Injection 1'!J519&lt;'5-Year Monthly P&amp;L'!AN$2),3,IF(AND('Financing - Injection 1'!J519&gt;='5-Year Monthly P&amp;L'!AN$2,'Financing - Injection 1'!J519&lt;'5-Year Monthly P&amp;L'!AZ$2),4,IF('Financing - Injection 1'!J519&gt;='5-Year Monthly P&amp;L'!AZ$2,5)))))</f>
        <v>5</v>
      </c>
      <c r="R519" s="215" t="str">
        <f t="shared" si="83"/>
        <v>0</v>
      </c>
      <c r="S519" s="215" t="str">
        <f t="shared" si="84"/>
        <v>0</v>
      </c>
    </row>
    <row r="520" spans="1:19" x14ac:dyDescent="0.2">
      <c r="A520" s="12">
        <v>509</v>
      </c>
      <c r="B520" s="228" t="str">
        <f>IF(I520&gt;($B$4*$B$6),"0",PMT(H520/$B$6,COUNT(I520:$I$1000),-E519))</f>
        <v>0</v>
      </c>
      <c r="C520" s="228">
        <f t="shared" si="85"/>
        <v>0</v>
      </c>
      <c r="D520" s="228" t="str">
        <f t="shared" si="81"/>
        <v>0</v>
      </c>
      <c r="E520" s="225" t="str">
        <f t="shared" si="79"/>
        <v/>
      </c>
      <c r="F520" s="228" t="str">
        <f t="shared" si="88"/>
        <v/>
      </c>
      <c r="G520" s="228" t="str">
        <f t="shared" si="89"/>
        <v/>
      </c>
      <c r="H520" s="230">
        <f t="shared" si="86"/>
        <v>0.12</v>
      </c>
      <c r="I520" s="226" t="str">
        <f t="shared" si="80"/>
        <v/>
      </c>
      <c r="J520" s="227">
        <f t="shared" si="87"/>
        <v>60115</v>
      </c>
      <c r="K520" s="231" t="str">
        <f t="shared" si="82"/>
        <v>0</v>
      </c>
      <c r="Q520" s="11">
        <f>IF(J520&lt;'5-Year Monthly P&amp;L'!P$2,1,IF(AND('Financing - Injection 1'!J520&gt;='5-Year Monthly P&amp;L'!P$2,'Financing - Injection 1'!J520&lt;'5-Year Monthly P&amp;L'!AB$2),2,IF(AND('Financing - Injection 1'!J520&gt;='5-Year Monthly P&amp;L'!AB$2,'Financing - Injection 1'!J520&lt;'5-Year Monthly P&amp;L'!AN$2),3,IF(AND('Financing - Injection 1'!J520&gt;='5-Year Monthly P&amp;L'!AN$2,'Financing - Injection 1'!J520&lt;'5-Year Monthly P&amp;L'!AZ$2),4,IF('Financing - Injection 1'!J520&gt;='5-Year Monthly P&amp;L'!AZ$2,5)))))</f>
        <v>5</v>
      </c>
      <c r="R520" s="215" t="str">
        <f t="shared" si="83"/>
        <v>0</v>
      </c>
      <c r="S520" s="215" t="str">
        <f t="shared" si="84"/>
        <v>0</v>
      </c>
    </row>
    <row r="521" spans="1:19" x14ac:dyDescent="0.2">
      <c r="A521" s="12">
        <v>510</v>
      </c>
      <c r="B521" s="228" t="str">
        <f>IF(I521&gt;($B$4*$B$6),"0",PMT(H521/$B$6,COUNT(I521:$I$1000),-E520))</f>
        <v>0</v>
      </c>
      <c r="C521" s="228">
        <f t="shared" si="85"/>
        <v>0</v>
      </c>
      <c r="D521" s="228" t="str">
        <f t="shared" si="81"/>
        <v>0</v>
      </c>
      <c r="E521" s="225" t="str">
        <f t="shared" si="79"/>
        <v/>
      </c>
      <c r="F521" s="228" t="str">
        <f t="shared" si="88"/>
        <v/>
      </c>
      <c r="G521" s="228" t="str">
        <f t="shared" si="89"/>
        <v/>
      </c>
      <c r="H521" s="230">
        <f t="shared" si="86"/>
        <v>0.12</v>
      </c>
      <c r="I521" s="226" t="str">
        <f t="shared" si="80"/>
        <v/>
      </c>
      <c r="J521" s="227">
        <f t="shared" si="87"/>
        <v>60146</v>
      </c>
      <c r="K521" s="231" t="str">
        <f t="shared" si="82"/>
        <v>0</v>
      </c>
      <c r="Q521" s="11">
        <f>IF(J521&lt;'5-Year Monthly P&amp;L'!P$2,1,IF(AND('Financing - Injection 1'!J521&gt;='5-Year Monthly P&amp;L'!P$2,'Financing - Injection 1'!J521&lt;'5-Year Monthly P&amp;L'!AB$2),2,IF(AND('Financing - Injection 1'!J521&gt;='5-Year Monthly P&amp;L'!AB$2,'Financing - Injection 1'!J521&lt;'5-Year Monthly P&amp;L'!AN$2),3,IF(AND('Financing - Injection 1'!J521&gt;='5-Year Monthly P&amp;L'!AN$2,'Financing - Injection 1'!J521&lt;'5-Year Monthly P&amp;L'!AZ$2),4,IF('Financing - Injection 1'!J521&gt;='5-Year Monthly P&amp;L'!AZ$2,5)))))</f>
        <v>5</v>
      </c>
      <c r="R521" s="215" t="str">
        <f t="shared" si="83"/>
        <v>0</v>
      </c>
      <c r="S521" s="215" t="str">
        <f t="shared" si="84"/>
        <v>0</v>
      </c>
    </row>
    <row r="522" spans="1:19" x14ac:dyDescent="0.2">
      <c r="A522" s="12">
        <v>511</v>
      </c>
      <c r="B522" s="228" t="str">
        <f>IF(I522&gt;($B$4*$B$6),"0",PMT(H522/$B$6,COUNT(I522:$I$1000),-E521))</f>
        <v>0</v>
      </c>
      <c r="C522" s="228">
        <f t="shared" si="85"/>
        <v>0</v>
      </c>
      <c r="D522" s="228" t="str">
        <f t="shared" si="81"/>
        <v>0</v>
      </c>
      <c r="E522" s="225" t="str">
        <f t="shared" si="79"/>
        <v/>
      </c>
      <c r="F522" s="228" t="str">
        <f t="shared" si="88"/>
        <v/>
      </c>
      <c r="G522" s="228" t="str">
        <f t="shared" si="89"/>
        <v/>
      </c>
      <c r="H522" s="230">
        <f t="shared" si="86"/>
        <v>0.12</v>
      </c>
      <c r="I522" s="226" t="str">
        <f t="shared" si="80"/>
        <v/>
      </c>
      <c r="J522" s="227">
        <f t="shared" si="87"/>
        <v>60176</v>
      </c>
      <c r="K522" s="231" t="str">
        <f t="shared" si="82"/>
        <v>0</v>
      </c>
      <c r="Q522" s="11">
        <f>IF(J522&lt;'5-Year Monthly P&amp;L'!P$2,1,IF(AND('Financing - Injection 1'!J522&gt;='5-Year Monthly P&amp;L'!P$2,'Financing - Injection 1'!J522&lt;'5-Year Monthly P&amp;L'!AB$2),2,IF(AND('Financing - Injection 1'!J522&gt;='5-Year Monthly P&amp;L'!AB$2,'Financing - Injection 1'!J522&lt;'5-Year Monthly P&amp;L'!AN$2),3,IF(AND('Financing - Injection 1'!J522&gt;='5-Year Monthly P&amp;L'!AN$2,'Financing - Injection 1'!J522&lt;'5-Year Monthly P&amp;L'!AZ$2),4,IF('Financing - Injection 1'!J522&gt;='5-Year Monthly P&amp;L'!AZ$2,5)))))</f>
        <v>5</v>
      </c>
      <c r="R522" s="215" t="str">
        <f t="shared" si="83"/>
        <v>0</v>
      </c>
      <c r="S522" s="215" t="str">
        <f t="shared" si="84"/>
        <v>0</v>
      </c>
    </row>
    <row r="523" spans="1:19" x14ac:dyDescent="0.2">
      <c r="A523" s="12">
        <v>512</v>
      </c>
      <c r="B523" s="228" t="str">
        <f>IF(I523&gt;($B$4*$B$6),"0",PMT(H523/$B$6,COUNT(I523:$I$1000),-E522))</f>
        <v>0</v>
      </c>
      <c r="C523" s="228">
        <f t="shared" si="85"/>
        <v>0</v>
      </c>
      <c r="D523" s="228" t="str">
        <f t="shared" si="81"/>
        <v>0</v>
      </c>
      <c r="E523" s="225" t="str">
        <f t="shared" si="79"/>
        <v/>
      </c>
      <c r="F523" s="228" t="str">
        <f t="shared" si="88"/>
        <v/>
      </c>
      <c r="G523" s="228" t="str">
        <f t="shared" si="89"/>
        <v/>
      </c>
      <c r="H523" s="230">
        <f t="shared" si="86"/>
        <v>0.12</v>
      </c>
      <c r="I523" s="226" t="str">
        <f t="shared" si="80"/>
        <v/>
      </c>
      <c r="J523" s="227">
        <f t="shared" si="87"/>
        <v>60207</v>
      </c>
      <c r="K523" s="231" t="str">
        <f t="shared" si="82"/>
        <v>0</v>
      </c>
      <c r="Q523" s="11">
        <f>IF(J523&lt;'5-Year Monthly P&amp;L'!P$2,1,IF(AND('Financing - Injection 1'!J523&gt;='5-Year Monthly P&amp;L'!P$2,'Financing - Injection 1'!J523&lt;'5-Year Monthly P&amp;L'!AB$2),2,IF(AND('Financing - Injection 1'!J523&gt;='5-Year Monthly P&amp;L'!AB$2,'Financing - Injection 1'!J523&lt;'5-Year Monthly P&amp;L'!AN$2),3,IF(AND('Financing - Injection 1'!J523&gt;='5-Year Monthly P&amp;L'!AN$2,'Financing - Injection 1'!J523&lt;'5-Year Monthly P&amp;L'!AZ$2),4,IF('Financing - Injection 1'!J523&gt;='5-Year Monthly P&amp;L'!AZ$2,5)))))</f>
        <v>5</v>
      </c>
      <c r="R523" s="215" t="str">
        <f t="shared" si="83"/>
        <v>0</v>
      </c>
      <c r="S523" s="215" t="str">
        <f t="shared" si="84"/>
        <v>0</v>
      </c>
    </row>
    <row r="524" spans="1:19" x14ac:dyDescent="0.2">
      <c r="A524" s="12">
        <v>513</v>
      </c>
      <c r="B524" s="228" t="str">
        <f>IF(I524&gt;($B$4*$B$6),"0",PMT(H524/$B$6,COUNT(I524:$I$1000),-E523))</f>
        <v>0</v>
      </c>
      <c r="C524" s="228">
        <f t="shared" si="85"/>
        <v>0</v>
      </c>
      <c r="D524" s="228" t="str">
        <f t="shared" si="81"/>
        <v>0</v>
      </c>
      <c r="E524" s="225" t="str">
        <f t="shared" ref="E524:E587" si="90">IF(A524&gt;($B$4*$B$6),"",E523-D524)</f>
        <v/>
      </c>
      <c r="F524" s="228" t="str">
        <f t="shared" si="88"/>
        <v/>
      </c>
      <c r="G524" s="228" t="str">
        <f t="shared" si="89"/>
        <v/>
      </c>
      <c r="H524" s="230">
        <f t="shared" si="86"/>
        <v>0.12</v>
      </c>
      <c r="I524" s="226" t="str">
        <f t="shared" ref="I524:I587" si="91">IF($B$4*$B$6&lt;A524,"",A524)</f>
        <v/>
      </c>
      <c r="J524" s="227">
        <f t="shared" si="87"/>
        <v>60237</v>
      </c>
      <c r="K524" s="231" t="str">
        <f t="shared" si="82"/>
        <v>0</v>
      </c>
      <c r="Q524" s="11">
        <f>IF(J524&lt;'5-Year Monthly P&amp;L'!P$2,1,IF(AND('Financing - Injection 1'!J524&gt;='5-Year Monthly P&amp;L'!P$2,'Financing - Injection 1'!J524&lt;'5-Year Monthly P&amp;L'!AB$2),2,IF(AND('Financing - Injection 1'!J524&gt;='5-Year Monthly P&amp;L'!AB$2,'Financing - Injection 1'!J524&lt;'5-Year Monthly P&amp;L'!AN$2),3,IF(AND('Financing - Injection 1'!J524&gt;='5-Year Monthly P&amp;L'!AN$2,'Financing - Injection 1'!J524&lt;'5-Year Monthly P&amp;L'!AZ$2),4,IF('Financing - Injection 1'!J524&gt;='5-Year Monthly P&amp;L'!AZ$2,5)))))</f>
        <v>5</v>
      </c>
      <c r="R524" s="215" t="str">
        <f t="shared" si="83"/>
        <v>0</v>
      </c>
      <c r="S524" s="215" t="str">
        <f t="shared" si="84"/>
        <v>0</v>
      </c>
    </row>
    <row r="525" spans="1:19" x14ac:dyDescent="0.2">
      <c r="A525" s="12">
        <v>514</v>
      </c>
      <c r="B525" s="228" t="str">
        <f>IF(I525&gt;($B$4*$B$6),"0",PMT(H525/$B$6,COUNT(I525:$I$1000),-E524))</f>
        <v>0</v>
      </c>
      <c r="C525" s="228">
        <f t="shared" si="85"/>
        <v>0</v>
      </c>
      <c r="D525" s="228" t="str">
        <f t="shared" ref="D525:D588" si="92">IF(A525&gt;($B$4*$B$6),"0",B525-C525)</f>
        <v>0</v>
      </c>
      <c r="E525" s="225" t="str">
        <f t="shared" si="90"/>
        <v/>
      </c>
      <c r="F525" s="228" t="str">
        <f t="shared" si="88"/>
        <v/>
      </c>
      <c r="G525" s="228" t="str">
        <f t="shared" si="89"/>
        <v/>
      </c>
      <c r="H525" s="230">
        <f t="shared" si="86"/>
        <v>0.12</v>
      </c>
      <c r="I525" s="226" t="str">
        <f t="shared" si="91"/>
        <v/>
      </c>
      <c r="J525" s="227">
        <f t="shared" si="87"/>
        <v>60268</v>
      </c>
      <c r="K525" s="231" t="str">
        <f t="shared" ref="K525:K588" si="93">B525</f>
        <v>0</v>
      </c>
      <c r="Q525" s="11">
        <f>IF(J525&lt;'5-Year Monthly P&amp;L'!P$2,1,IF(AND('Financing - Injection 1'!J525&gt;='5-Year Monthly P&amp;L'!P$2,'Financing - Injection 1'!J525&lt;'5-Year Monthly P&amp;L'!AB$2),2,IF(AND('Financing - Injection 1'!J525&gt;='5-Year Monthly P&amp;L'!AB$2,'Financing - Injection 1'!J525&lt;'5-Year Monthly P&amp;L'!AN$2),3,IF(AND('Financing - Injection 1'!J525&gt;='5-Year Monthly P&amp;L'!AN$2,'Financing - Injection 1'!J525&lt;'5-Year Monthly P&amp;L'!AZ$2),4,IF('Financing - Injection 1'!J525&gt;='5-Year Monthly P&amp;L'!AZ$2,5)))))</f>
        <v>5</v>
      </c>
      <c r="R525" s="215" t="str">
        <f t="shared" ref="R525:R588" si="94">D525</f>
        <v>0</v>
      </c>
      <c r="S525" s="215" t="str">
        <f t="shared" ref="S525:S588" si="95">B525</f>
        <v>0</v>
      </c>
    </row>
    <row r="526" spans="1:19" x14ac:dyDescent="0.2">
      <c r="A526" s="12">
        <v>515</v>
      </c>
      <c r="B526" s="228" t="str">
        <f>IF(I526&gt;($B$4*$B$6),"0",PMT(H526/$B$6,COUNT(I526:$I$1000),-E525))</f>
        <v>0</v>
      </c>
      <c r="C526" s="228">
        <f t="shared" ref="C526:C589" si="96">IFERROR(E525*H526/$B$6,0)</f>
        <v>0</v>
      </c>
      <c r="D526" s="228" t="str">
        <f t="shared" si="92"/>
        <v>0</v>
      </c>
      <c r="E526" s="225" t="str">
        <f t="shared" si="90"/>
        <v/>
      </c>
      <c r="F526" s="228" t="str">
        <f t="shared" si="88"/>
        <v/>
      </c>
      <c r="G526" s="228" t="str">
        <f t="shared" si="89"/>
        <v/>
      </c>
      <c r="H526" s="230">
        <f t="shared" ref="H526:H589" si="97">H525</f>
        <v>0.12</v>
      </c>
      <c r="I526" s="226" t="str">
        <f t="shared" si="91"/>
        <v/>
      </c>
      <c r="J526" s="227">
        <f t="shared" ref="J526:J589" si="98">EDATE(J525,1)</f>
        <v>60299</v>
      </c>
      <c r="K526" s="231" t="str">
        <f t="shared" si="93"/>
        <v>0</v>
      </c>
      <c r="Q526" s="11">
        <f>IF(J526&lt;'5-Year Monthly P&amp;L'!P$2,1,IF(AND('Financing - Injection 1'!J526&gt;='5-Year Monthly P&amp;L'!P$2,'Financing - Injection 1'!J526&lt;'5-Year Monthly P&amp;L'!AB$2),2,IF(AND('Financing - Injection 1'!J526&gt;='5-Year Monthly P&amp;L'!AB$2,'Financing - Injection 1'!J526&lt;'5-Year Monthly P&amp;L'!AN$2),3,IF(AND('Financing - Injection 1'!J526&gt;='5-Year Monthly P&amp;L'!AN$2,'Financing - Injection 1'!J526&lt;'5-Year Monthly P&amp;L'!AZ$2),4,IF('Financing - Injection 1'!J526&gt;='5-Year Monthly P&amp;L'!AZ$2,5)))))</f>
        <v>5</v>
      </c>
      <c r="R526" s="215" t="str">
        <f t="shared" si="94"/>
        <v>0</v>
      </c>
      <c r="S526" s="215" t="str">
        <f t="shared" si="95"/>
        <v>0</v>
      </c>
    </row>
    <row r="527" spans="1:19" x14ac:dyDescent="0.2">
      <c r="A527" s="12">
        <v>516</v>
      </c>
      <c r="B527" s="228" t="str">
        <f>IF(I527&gt;($B$4*$B$6),"0",PMT(H527/$B$6,COUNT(I527:$I$1000),-E526))</f>
        <v>0</v>
      </c>
      <c r="C527" s="228">
        <f t="shared" si="96"/>
        <v>0</v>
      </c>
      <c r="D527" s="228" t="str">
        <f t="shared" si="92"/>
        <v>0</v>
      </c>
      <c r="E527" s="225" t="str">
        <f t="shared" si="90"/>
        <v/>
      </c>
      <c r="F527" s="228" t="str">
        <f t="shared" si="88"/>
        <v/>
      </c>
      <c r="G527" s="228" t="str">
        <f t="shared" si="89"/>
        <v/>
      </c>
      <c r="H527" s="230">
        <f t="shared" si="97"/>
        <v>0.12</v>
      </c>
      <c r="I527" s="226" t="str">
        <f t="shared" si="91"/>
        <v/>
      </c>
      <c r="J527" s="227">
        <f t="shared" si="98"/>
        <v>60327</v>
      </c>
      <c r="K527" s="231" t="str">
        <f t="shared" si="93"/>
        <v>0</v>
      </c>
      <c r="Q527" s="11">
        <f>IF(J527&lt;'5-Year Monthly P&amp;L'!P$2,1,IF(AND('Financing - Injection 1'!J527&gt;='5-Year Monthly P&amp;L'!P$2,'Financing - Injection 1'!J527&lt;'5-Year Monthly P&amp;L'!AB$2),2,IF(AND('Financing - Injection 1'!J527&gt;='5-Year Monthly P&amp;L'!AB$2,'Financing - Injection 1'!J527&lt;'5-Year Monthly P&amp;L'!AN$2),3,IF(AND('Financing - Injection 1'!J527&gt;='5-Year Monthly P&amp;L'!AN$2,'Financing - Injection 1'!J527&lt;'5-Year Monthly P&amp;L'!AZ$2),4,IF('Financing - Injection 1'!J527&gt;='5-Year Monthly P&amp;L'!AZ$2,5)))))</f>
        <v>5</v>
      </c>
      <c r="R527" s="215" t="str">
        <f t="shared" si="94"/>
        <v>0</v>
      </c>
      <c r="S527" s="215" t="str">
        <f t="shared" si="95"/>
        <v>0</v>
      </c>
    </row>
    <row r="528" spans="1:19" x14ac:dyDescent="0.2">
      <c r="A528" s="12">
        <v>517</v>
      </c>
      <c r="B528" s="228" t="str">
        <f>IF(I528&gt;($B$4*$B$6),"0",PMT(H528/$B$6,COUNT(I528:$I$1000),-E527))</f>
        <v>0</v>
      </c>
      <c r="C528" s="228">
        <f t="shared" si="96"/>
        <v>0</v>
      </c>
      <c r="D528" s="228" t="str">
        <f t="shared" si="92"/>
        <v>0</v>
      </c>
      <c r="E528" s="225" t="str">
        <f t="shared" si="90"/>
        <v/>
      </c>
      <c r="F528" s="228" t="str">
        <f t="shared" si="88"/>
        <v/>
      </c>
      <c r="G528" s="228" t="str">
        <f t="shared" si="89"/>
        <v/>
      </c>
      <c r="H528" s="230">
        <f t="shared" si="97"/>
        <v>0.12</v>
      </c>
      <c r="I528" s="226" t="str">
        <f t="shared" si="91"/>
        <v/>
      </c>
      <c r="J528" s="227">
        <f t="shared" si="98"/>
        <v>60358</v>
      </c>
      <c r="K528" s="231" t="str">
        <f t="shared" si="93"/>
        <v>0</v>
      </c>
      <c r="Q528" s="11">
        <f>IF(J528&lt;'5-Year Monthly P&amp;L'!P$2,1,IF(AND('Financing - Injection 1'!J528&gt;='5-Year Monthly P&amp;L'!P$2,'Financing - Injection 1'!J528&lt;'5-Year Monthly P&amp;L'!AB$2),2,IF(AND('Financing - Injection 1'!J528&gt;='5-Year Monthly P&amp;L'!AB$2,'Financing - Injection 1'!J528&lt;'5-Year Monthly P&amp;L'!AN$2),3,IF(AND('Financing - Injection 1'!J528&gt;='5-Year Monthly P&amp;L'!AN$2,'Financing - Injection 1'!J528&lt;'5-Year Monthly P&amp;L'!AZ$2),4,IF('Financing - Injection 1'!J528&gt;='5-Year Monthly P&amp;L'!AZ$2,5)))))</f>
        <v>5</v>
      </c>
      <c r="R528" s="215" t="str">
        <f t="shared" si="94"/>
        <v>0</v>
      </c>
      <c r="S528" s="215" t="str">
        <f t="shared" si="95"/>
        <v>0</v>
      </c>
    </row>
    <row r="529" spans="1:19" x14ac:dyDescent="0.2">
      <c r="A529" s="12">
        <v>518</v>
      </c>
      <c r="B529" s="228" t="str">
        <f>IF(I529&gt;($B$4*$B$6),"0",PMT(H529/$B$6,COUNT(I529:$I$1000),-E528))</f>
        <v>0</v>
      </c>
      <c r="C529" s="228">
        <f t="shared" si="96"/>
        <v>0</v>
      </c>
      <c r="D529" s="228" t="str">
        <f t="shared" si="92"/>
        <v>0</v>
      </c>
      <c r="E529" s="225" t="str">
        <f t="shared" si="90"/>
        <v/>
      </c>
      <c r="F529" s="228" t="str">
        <f t="shared" si="88"/>
        <v/>
      </c>
      <c r="G529" s="228" t="str">
        <f t="shared" si="89"/>
        <v/>
      </c>
      <c r="H529" s="230">
        <f t="shared" si="97"/>
        <v>0.12</v>
      </c>
      <c r="I529" s="226" t="str">
        <f t="shared" si="91"/>
        <v/>
      </c>
      <c r="J529" s="227">
        <f t="shared" si="98"/>
        <v>60388</v>
      </c>
      <c r="K529" s="231" t="str">
        <f t="shared" si="93"/>
        <v>0</v>
      </c>
      <c r="Q529" s="11">
        <f>IF(J529&lt;'5-Year Monthly P&amp;L'!P$2,1,IF(AND('Financing - Injection 1'!J529&gt;='5-Year Monthly P&amp;L'!P$2,'Financing - Injection 1'!J529&lt;'5-Year Monthly P&amp;L'!AB$2),2,IF(AND('Financing - Injection 1'!J529&gt;='5-Year Monthly P&amp;L'!AB$2,'Financing - Injection 1'!J529&lt;'5-Year Monthly P&amp;L'!AN$2),3,IF(AND('Financing - Injection 1'!J529&gt;='5-Year Monthly P&amp;L'!AN$2,'Financing - Injection 1'!J529&lt;'5-Year Monthly P&amp;L'!AZ$2),4,IF('Financing - Injection 1'!J529&gt;='5-Year Monthly P&amp;L'!AZ$2,5)))))</f>
        <v>5</v>
      </c>
      <c r="R529" s="215" t="str">
        <f t="shared" si="94"/>
        <v>0</v>
      </c>
      <c r="S529" s="215" t="str">
        <f t="shared" si="95"/>
        <v>0</v>
      </c>
    </row>
    <row r="530" spans="1:19" x14ac:dyDescent="0.2">
      <c r="A530" s="12">
        <v>519</v>
      </c>
      <c r="B530" s="228" t="str">
        <f>IF(I530&gt;($B$4*$B$6),"0",PMT(H530/$B$6,COUNT(I530:$I$1000),-E529))</f>
        <v>0</v>
      </c>
      <c r="C530" s="228">
        <f t="shared" si="96"/>
        <v>0</v>
      </c>
      <c r="D530" s="228" t="str">
        <f t="shared" si="92"/>
        <v>0</v>
      </c>
      <c r="E530" s="225" t="str">
        <f t="shared" si="90"/>
        <v/>
      </c>
      <c r="F530" s="228" t="str">
        <f t="shared" si="88"/>
        <v/>
      </c>
      <c r="G530" s="228" t="str">
        <f t="shared" si="89"/>
        <v/>
      </c>
      <c r="H530" s="230">
        <f t="shared" si="97"/>
        <v>0.12</v>
      </c>
      <c r="I530" s="226" t="str">
        <f t="shared" si="91"/>
        <v/>
      </c>
      <c r="J530" s="227">
        <f t="shared" si="98"/>
        <v>60419</v>
      </c>
      <c r="K530" s="231" t="str">
        <f t="shared" si="93"/>
        <v>0</v>
      </c>
      <c r="Q530" s="11">
        <f>IF(J530&lt;'5-Year Monthly P&amp;L'!P$2,1,IF(AND('Financing - Injection 1'!J530&gt;='5-Year Monthly P&amp;L'!P$2,'Financing - Injection 1'!J530&lt;'5-Year Monthly P&amp;L'!AB$2),2,IF(AND('Financing - Injection 1'!J530&gt;='5-Year Monthly P&amp;L'!AB$2,'Financing - Injection 1'!J530&lt;'5-Year Monthly P&amp;L'!AN$2),3,IF(AND('Financing - Injection 1'!J530&gt;='5-Year Monthly P&amp;L'!AN$2,'Financing - Injection 1'!J530&lt;'5-Year Monthly P&amp;L'!AZ$2),4,IF('Financing - Injection 1'!J530&gt;='5-Year Monthly P&amp;L'!AZ$2,5)))))</f>
        <v>5</v>
      </c>
      <c r="R530" s="215" t="str">
        <f t="shared" si="94"/>
        <v>0</v>
      </c>
      <c r="S530" s="215" t="str">
        <f t="shared" si="95"/>
        <v>0</v>
      </c>
    </row>
    <row r="531" spans="1:19" x14ac:dyDescent="0.2">
      <c r="A531" s="12">
        <v>520</v>
      </c>
      <c r="B531" s="228" t="str">
        <f>IF(I531&gt;($B$4*$B$6),"0",PMT(H531/$B$6,COUNT(I531:$I$1000),-E530))</f>
        <v>0</v>
      </c>
      <c r="C531" s="228">
        <f t="shared" si="96"/>
        <v>0</v>
      </c>
      <c r="D531" s="228" t="str">
        <f t="shared" si="92"/>
        <v>0</v>
      </c>
      <c r="E531" s="225" t="str">
        <f t="shared" si="90"/>
        <v/>
      </c>
      <c r="F531" s="228" t="str">
        <f t="shared" si="88"/>
        <v/>
      </c>
      <c r="G531" s="228" t="str">
        <f t="shared" si="89"/>
        <v/>
      </c>
      <c r="H531" s="230">
        <f t="shared" si="97"/>
        <v>0.12</v>
      </c>
      <c r="I531" s="226" t="str">
        <f t="shared" si="91"/>
        <v/>
      </c>
      <c r="J531" s="227">
        <f t="shared" si="98"/>
        <v>60449</v>
      </c>
      <c r="K531" s="231" t="str">
        <f t="shared" si="93"/>
        <v>0</v>
      </c>
      <c r="Q531" s="11">
        <f>IF(J531&lt;'5-Year Monthly P&amp;L'!P$2,1,IF(AND('Financing - Injection 1'!J531&gt;='5-Year Monthly P&amp;L'!P$2,'Financing - Injection 1'!J531&lt;'5-Year Monthly P&amp;L'!AB$2),2,IF(AND('Financing - Injection 1'!J531&gt;='5-Year Monthly P&amp;L'!AB$2,'Financing - Injection 1'!J531&lt;'5-Year Monthly P&amp;L'!AN$2),3,IF(AND('Financing - Injection 1'!J531&gt;='5-Year Monthly P&amp;L'!AN$2,'Financing - Injection 1'!J531&lt;'5-Year Monthly P&amp;L'!AZ$2),4,IF('Financing - Injection 1'!J531&gt;='5-Year Monthly P&amp;L'!AZ$2,5)))))</f>
        <v>5</v>
      </c>
      <c r="R531" s="215" t="str">
        <f t="shared" si="94"/>
        <v>0</v>
      </c>
      <c r="S531" s="215" t="str">
        <f t="shared" si="95"/>
        <v>0</v>
      </c>
    </row>
    <row r="532" spans="1:19" x14ac:dyDescent="0.2">
      <c r="A532" s="12">
        <v>521</v>
      </c>
      <c r="B532" s="228" t="str">
        <f>IF(I532&gt;($B$4*$B$6),"0",PMT(H532/$B$6,COUNT(I532:$I$1000),-E531))</f>
        <v>0</v>
      </c>
      <c r="C532" s="228">
        <f t="shared" si="96"/>
        <v>0</v>
      </c>
      <c r="D532" s="228" t="str">
        <f t="shared" si="92"/>
        <v>0</v>
      </c>
      <c r="E532" s="225" t="str">
        <f t="shared" si="90"/>
        <v/>
      </c>
      <c r="F532" s="228" t="str">
        <f t="shared" si="88"/>
        <v/>
      </c>
      <c r="G532" s="228" t="str">
        <f t="shared" si="89"/>
        <v/>
      </c>
      <c r="H532" s="230">
        <f t="shared" si="97"/>
        <v>0.12</v>
      </c>
      <c r="I532" s="226" t="str">
        <f t="shared" si="91"/>
        <v/>
      </c>
      <c r="J532" s="227">
        <f t="shared" si="98"/>
        <v>60480</v>
      </c>
      <c r="K532" s="231" t="str">
        <f t="shared" si="93"/>
        <v>0</v>
      </c>
      <c r="Q532" s="11">
        <f>IF(J532&lt;'5-Year Monthly P&amp;L'!P$2,1,IF(AND('Financing - Injection 1'!J532&gt;='5-Year Monthly P&amp;L'!P$2,'Financing - Injection 1'!J532&lt;'5-Year Monthly P&amp;L'!AB$2),2,IF(AND('Financing - Injection 1'!J532&gt;='5-Year Monthly P&amp;L'!AB$2,'Financing - Injection 1'!J532&lt;'5-Year Monthly P&amp;L'!AN$2),3,IF(AND('Financing - Injection 1'!J532&gt;='5-Year Monthly P&amp;L'!AN$2,'Financing - Injection 1'!J532&lt;'5-Year Monthly P&amp;L'!AZ$2),4,IF('Financing - Injection 1'!J532&gt;='5-Year Monthly P&amp;L'!AZ$2,5)))))</f>
        <v>5</v>
      </c>
      <c r="R532" s="215" t="str">
        <f t="shared" si="94"/>
        <v>0</v>
      </c>
      <c r="S532" s="215" t="str">
        <f t="shared" si="95"/>
        <v>0</v>
      </c>
    </row>
    <row r="533" spans="1:19" x14ac:dyDescent="0.2">
      <c r="A533" s="12">
        <v>522</v>
      </c>
      <c r="B533" s="228" t="str">
        <f>IF(I533&gt;($B$4*$B$6),"0",PMT(H533/$B$6,COUNT(I533:$I$1000),-E532))</f>
        <v>0</v>
      </c>
      <c r="C533" s="228">
        <f t="shared" si="96"/>
        <v>0</v>
      </c>
      <c r="D533" s="228" t="str">
        <f t="shared" si="92"/>
        <v>0</v>
      </c>
      <c r="E533" s="225" t="str">
        <f t="shared" si="90"/>
        <v/>
      </c>
      <c r="F533" s="228" t="str">
        <f t="shared" si="88"/>
        <v/>
      </c>
      <c r="G533" s="228" t="str">
        <f t="shared" si="89"/>
        <v/>
      </c>
      <c r="H533" s="230">
        <f t="shared" si="97"/>
        <v>0.12</v>
      </c>
      <c r="I533" s="226" t="str">
        <f t="shared" si="91"/>
        <v/>
      </c>
      <c r="J533" s="227">
        <f t="shared" si="98"/>
        <v>60511</v>
      </c>
      <c r="K533" s="231" t="str">
        <f t="shared" si="93"/>
        <v>0</v>
      </c>
      <c r="Q533" s="11">
        <f>IF(J533&lt;'5-Year Monthly P&amp;L'!P$2,1,IF(AND('Financing - Injection 1'!J533&gt;='5-Year Monthly P&amp;L'!P$2,'Financing - Injection 1'!J533&lt;'5-Year Monthly P&amp;L'!AB$2),2,IF(AND('Financing - Injection 1'!J533&gt;='5-Year Monthly P&amp;L'!AB$2,'Financing - Injection 1'!J533&lt;'5-Year Monthly P&amp;L'!AN$2),3,IF(AND('Financing - Injection 1'!J533&gt;='5-Year Monthly P&amp;L'!AN$2,'Financing - Injection 1'!J533&lt;'5-Year Monthly P&amp;L'!AZ$2),4,IF('Financing - Injection 1'!J533&gt;='5-Year Monthly P&amp;L'!AZ$2,5)))))</f>
        <v>5</v>
      </c>
      <c r="R533" s="215" t="str">
        <f t="shared" si="94"/>
        <v>0</v>
      </c>
      <c r="S533" s="215" t="str">
        <f t="shared" si="95"/>
        <v>0</v>
      </c>
    </row>
    <row r="534" spans="1:19" x14ac:dyDescent="0.2">
      <c r="A534" s="12">
        <v>523</v>
      </c>
      <c r="B534" s="228" t="str">
        <f>IF(I534&gt;($B$4*$B$6),"0",PMT(H534/$B$6,COUNT(I534:$I$1000),-E533))</f>
        <v>0</v>
      </c>
      <c r="C534" s="228">
        <f t="shared" si="96"/>
        <v>0</v>
      </c>
      <c r="D534" s="228" t="str">
        <f t="shared" si="92"/>
        <v>0</v>
      </c>
      <c r="E534" s="225" t="str">
        <f t="shared" si="90"/>
        <v/>
      </c>
      <c r="F534" s="228" t="str">
        <f t="shared" si="88"/>
        <v/>
      </c>
      <c r="G534" s="228" t="str">
        <f t="shared" si="89"/>
        <v/>
      </c>
      <c r="H534" s="230">
        <f t="shared" si="97"/>
        <v>0.12</v>
      </c>
      <c r="I534" s="226" t="str">
        <f t="shared" si="91"/>
        <v/>
      </c>
      <c r="J534" s="227">
        <f t="shared" si="98"/>
        <v>60541</v>
      </c>
      <c r="K534" s="231" t="str">
        <f t="shared" si="93"/>
        <v>0</v>
      </c>
      <c r="Q534" s="11">
        <f>IF(J534&lt;'5-Year Monthly P&amp;L'!P$2,1,IF(AND('Financing - Injection 1'!J534&gt;='5-Year Monthly P&amp;L'!P$2,'Financing - Injection 1'!J534&lt;'5-Year Monthly P&amp;L'!AB$2),2,IF(AND('Financing - Injection 1'!J534&gt;='5-Year Monthly P&amp;L'!AB$2,'Financing - Injection 1'!J534&lt;'5-Year Monthly P&amp;L'!AN$2),3,IF(AND('Financing - Injection 1'!J534&gt;='5-Year Monthly P&amp;L'!AN$2,'Financing - Injection 1'!J534&lt;'5-Year Monthly P&amp;L'!AZ$2),4,IF('Financing - Injection 1'!J534&gt;='5-Year Monthly P&amp;L'!AZ$2,5)))))</f>
        <v>5</v>
      </c>
      <c r="R534" s="215" t="str">
        <f t="shared" si="94"/>
        <v>0</v>
      </c>
      <c r="S534" s="215" t="str">
        <f t="shared" si="95"/>
        <v>0</v>
      </c>
    </row>
    <row r="535" spans="1:19" x14ac:dyDescent="0.2">
      <c r="A535" s="12">
        <v>524</v>
      </c>
      <c r="B535" s="228" t="str">
        <f>IF(I535&gt;($B$4*$B$6),"0",PMT(H535/$B$6,COUNT(I535:$I$1000),-E534))</f>
        <v>0</v>
      </c>
      <c r="C535" s="228">
        <f t="shared" si="96"/>
        <v>0</v>
      </c>
      <c r="D535" s="228" t="str">
        <f t="shared" si="92"/>
        <v>0</v>
      </c>
      <c r="E535" s="225" t="str">
        <f t="shared" si="90"/>
        <v/>
      </c>
      <c r="F535" s="228" t="str">
        <f t="shared" si="88"/>
        <v/>
      </c>
      <c r="G535" s="228" t="str">
        <f t="shared" si="89"/>
        <v/>
      </c>
      <c r="H535" s="230">
        <f t="shared" si="97"/>
        <v>0.12</v>
      </c>
      <c r="I535" s="226" t="str">
        <f t="shared" si="91"/>
        <v/>
      </c>
      <c r="J535" s="227">
        <f t="shared" si="98"/>
        <v>60572</v>
      </c>
      <c r="K535" s="231" t="str">
        <f t="shared" si="93"/>
        <v>0</v>
      </c>
      <c r="Q535" s="11">
        <f>IF(J535&lt;'5-Year Monthly P&amp;L'!P$2,1,IF(AND('Financing - Injection 1'!J535&gt;='5-Year Monthly P&amp;L'!P$2,'Financing - Injection 1'!J535&lt;'5-Year Monthly P&amp;L'!AB$2),2,IF(AND('Financing - Injection 1'!J535&gt;='5-Year Monthly P&amp;L'!AB$2,'Financing - Injection 1'!J535&lt;'5-Year Monthly P&amp;L'!AN$2),3,IF(AND('Financing - Injection 1'!J535&gt;='5-Year Monthly P&amp;L'!AN$2,'Financing - Injection 1'!J535&lt;'5-Year Monthly P&amp;L'!AZ$2),4,IF('Financing - Injection 1'!J535&gt;='5-Year Monthly P&amp;L'!AZ$2,5)))))</f>
        <v>5</v>
      </c>
      <c r="R535" s="215" t="str">
        <f t="shared" si="94"/>
        <v>0</v>
      </c>
      <c r="S535" s="215" t="str">
        <f t="shared" si="95"/>
        <v>0</v>
      </c>
    </row>
    <row r="536" spans="1:19" x14ac:dyDescent="0.2">
      <c r="A536" s="12">
        <v>525</v>
      </c>
      <c r="B536" s="228" t="str">
        <f>IF(I536&gt;($B$4*$B$6),"0",PMT(H536/$B$6,COUNT(I536:$I$1000),-E535))</f>
        <v>0</v>
      </c>
      <c r="C536" s="228">
        <f t="shared" si="96"/>
        <v>0</v>
      </c>
      <c r="D536" s="228" t="str">
        <f t="shared" si="92"/>
        <v>0</v>
      </c>
      <c r="E536" s="225" t="str">
        <f t="shared" si="90"/>
        <v/>
      </c>
      <c r="F536" s="228" t="str">
        <f t="shared" si="88"/>
        <v/>
      </c>
      <c r="G536" s="228" t="str">
        <f t="shared" si="89"/>
        <v/>
      </c>
      <c r="H536" s="230">
        <f t="shared" si="97"/>
        <v>0.12</v>
      </c>
      <c r="I536" s="226" t="str">
        <f t="shared" si="91"/>
        <v/>
      </c>
      <c r="J536" s="227">
        <f t="shared" si="98"/>
        <v>60602</v>
      </c>
      <c r="K536" s="231" t="str">
        <f t="shared" si="93"/>
        <v>0</v>
      </c>
      <c r="Q536" s="11">
        <f>IF(J536&lt;'5-Year Monthly P&amp;L'!P$2,1,IF(AND('Financing - Injection 1'!J536&gt;='5-Year Monthly P&amp;L'!P$2,'Financing - Injection 1'!J536&lt;'5-Year Monthly P&amp;L'!AB$2),2,IF(AND('Financing - Injection 1'!J536&gt;='5-Year Monthly P&amp;L'!AB$2,'Financing - Injection 1'!J536&lt;'5-Year Monthly P&amp;L'!AN$2),3,IF(AND('Financing - Injection 1'!J536&gt;='5-Year Monthly P&amp;L'!AN$2,'Financing - Injection 1'!J536&lt;'5-Year Monthly P&amp;L'!AZ$2),4,IF('Financing - Injection 1'!J536&gt;='5-Year Monthly P&amp;L'!AZ$2,5)))))</f>
        <v>5</v>
      </c>
      <c r="R536" s="215" t="str">
        <f t="shared" si="94"/>
        <v>0</v>
      </c>
      <c r="S536" s="215" t="str">
        <f t="shared" si="95"/>
        <v>0</v>
      </c>
    </row>
    <row r="537" spans="1:19" x14ac:dyDescent="0.2">
      <c r="A537" s="12">
        <v>526</v>
      </c>
      <c r="B537" s="228" t="str">
        <f>IF(I537&gt;($B$4*$B$6),"0",PMT(H537/$B$6,COUNT(I537:$I$1000),-E536))</f>
        <v>0</v>
      </c>
      <c r="C537" s="228">
        <f t="shared" si="96"/>
        <v>0</v>
      </c>
      <c r="D537" s="228" t="str">
        <f t="shared" si="92"/>
        <v>0</v>
      </c>
      <c r="E537" s="225" t="str">
        <f t="shared" si="90"/>
        <v/>
      </c>
      <c r="F537" s="228" t="str">
        <f t="shared" si="88"/>
        <v/>
      </c>
      <c r="G537" s="228" t="str">
        <f t="shared" si="89"/>
        <v/>
      </c>
      <c r="H537" s="230">
        <f t="shared" si="97"/>
        <v>0.12</v>
      </c>
      <c r="I537" s="226" t="str">
        <f t="shared" si="91"/>
        <v/>
      </c>
      <c r="J537" s="227">
        <f t="shared" si="98"/>
        <v>60633</v>
      </c>
      <c r="K537" s="231" t="str">
        <f t="shared" si="93"/>
        <v>0</v>
      </c>
      <c r="Q537" s="11">
        <f>IF(J537&lt;'5-Year Monthly P&amp;L'!P$2,1,IF(AND('Financing - Injection 1'!J537&gt;='5-Year Monthly P&amp;L'!P$2,'Financing - Injection 1'!J537&lt;'5-Year Monthly P&amp;L'!AB$2),2,IF(AND('Financing - Injection 1'!J537&gt;='5-Year Monthly P&amp;L'!AB$2,'Financing - Injection 1'!J537&lt;'5-Year Monthly P&amp;L'!AN$2),3,IF(AND('Financing - Injection 1'!J537&gt;='5-Year Monthly P&amp;L'!AN$2,'Financing - Injection 1'!J537&lt;'5-Year Monthly P&amp;L'!AZ$2),4,IF('Financing - Injection 1'!J537&gt;='5-Year Monthly P&amp;L'!AZ$2,5)))))</f>
        <v>5</v>
      </c>
      <c r="R537" s="215" t="str">
        <f t="shared" si="94"/>
        <v>0</v>
      </c>
      <c r="S537" s="215" t="str">
        <f t="shared" si="95"/>
        <v>0</v>
      </c>
    </row>
    <row r="538" spans="1:19" x14ac:dyDescent="0.2">
      <c r="A538" s="12">
        <v>527</v>
      </c>
      <c r="B538" s="228" t="str">
        <f>IF(I538&gt;($B$4*$B$6),"0",PMT(H538/$B$6,COUNT(I538:$I$1000),-E537))</f>
        <v>0</v>
      </c>
      <c r="C538" s="228">
        <f t="shared" si="96"/>
        <v>0</v>
      </c>
      <c r="D538" s="228" t="str">
        <f t="shared" si="92"/>
        <v>0</v>
      </c>
      <c r="E538" s="225" t="str">
        <f t="shared" si="90"/>
        <v/>
      </c>
      <c r="F538" s="228" t="str">
        <f t="shared" si="88"/>
        <v/>
      </c>
      <c r="G538" s="228" t="str">
        <f t="shared" si="89"/>
        <v/>
      </c>
      <c r="H538" s="230">
        <f t="shared" si="97"/>
        <v>0.12</v>
      </c>
      <c r="I538" s="226" t="str">
        <f t="shared" si="91"/>
        <v/>
      </c>
      <c r="J538" s="227">
        <f t="shared" si="98"/>
        <v>60664</v>
      </c>
      <c r="K538" s="231" t="str">
        <f t="shared" si="93"/>
        <v>0</v>
      </c>
      <c r="Q538" s="11">
        <f>IF(J538&lt;'5-Year Monthly P&amp;L'!P$2,1,IF(AND('Financing - Injection 1'!J538&gt;='5-Year Monthly P&amp;L'!P$2,'Financing - Injection 1'!J538&lt;'5-Year Monthly P&amp;L'!AB$2),2,IF(AND('Financing - Injection 1'!J538&gt;='5-Year Monthly P&amp;L'!AB$2,'Financing - Injection 1'!J538&lt;'5-Year Monthly P&amp;L'!AN$2),3,IF(AND('Financing - Injection 1'!J538&gt;='5-Year Monthly P&amp;L'!AN$2,'Financing - Injection 1'!J538&lt;'5-Year Monthly P&amp;L'!AZ$2),4,IF('Financing - Injection 1'!J538&gt;='5-Year Monthly P&amp;L'!AZ$2,5)))))</f>
        <v>5</v>
      </c>
      <c r="R538" s="215" t="str">
        <f t="shared" si="94"/>
        <v>0</v>
      </c>
      <c r="S538" s="215" t="str">
        <f t="shared" si="95"/>
        <v>0</v>
      </c>
    </row>
    <row r="539" spans="1:19" x14ac:dyDescent="0.2">
      <c r="A539" s="12">
        <v>528</v>
      </c>
      <c r="B539" s="228" t="str">
        <f>IF(I539&gt;($B$4*$B$6),"0",PMT(H539/$B$6,COUNT(I539:$I$1000),-E538))</f>
        <v>0</v>
      </c>
      <c r="C539" s="228">
        <f t="shared" si="96"/>
        <v>0</v>
      </c>
      <c r="D539" s="228" t="str">
        <f t="shared" si="92"/>
        <v>0</v>
      </c>
      <c r="E539" s="225" t="str">
        <f t="shared" si="90"/>
        <v/>
      </c>
      <c r="F539" s="228" t="str">
        <f t="shared" si="88"/>
        <v/>
      </c>
      <c r="G539" s="228" t="str">
        <f t="shared" si="89"/>
        <v/>
      </c>
      <c r="H539" s="230">
        <f t="shared" si="97"/>
        <v>0.12</v>
      </c>
      <c r="I539" s="226" t="str">
        <f t="shared" si="91"/>
        <v/>
      </c>
      <c r="J539" s="227">
        <f t="shared" si="98"/>
        <v>60692</v>
      </c>
      <c r="K539" s="231" t="str">
        <f t="shared" si="93"/>
        <v>0</v>
      </c>
      <c r="Q539" s="11">
        <f>IF(J539&lt;'5-Year Monthly P&amp;L'!P$2,1,IF(AND('Financing - Injection 1'!J539&gt;='5-Year Monthly P&amp;L'!P$2,'Financing - Injection 1'!J539&lt;'5-Year Monthly P&amp;L'!AB$2),2,IF(AND('Financing - Injection 1'!J539&gt;='5-Year Monthly P&amp;L'!AB$2,'Financing - Injection 1'!J539&lt;'5-Year Monthly P&amp;L'!AN$2),3,IF(AND('Financing - Injection 1'!J539&gt;='5-Year Monthly P&amp;L'!AN$2,'Financing - Injection 1'!J539&lt;'5-Year Monthly P&amp;L'!AZ$2),4,IF('Financing - Injection 1'!J539&gt;='5-Year Monthly P&amp;L'!AZ$2,5)))))</f>
        <v>5</v>
      </c>
      <c r="R539" s="215" t="str">
        <f t="shared" si="94"/>
        <v>0</v>
      </c>
      <c r="S539" s="215" t="str">
        <f t="shared" si="95"/>
        <v>0</v>
      </c>
    </row>
    <row r="540" spans="1:19" x14ac:dyDescent="0.2">
      <c r="A540" s="12">
        <v>529</v>
      </c>
      <c r="B540" s="228" t="str">
        <f>IF(I540&gt;($B$4*$B$6),"0",PMT(H540/$B$6,COUNT(I540:$I$1000),-E539))</f>
        <v>0</v>
      </c>
      <c r="C540" s="228">
        <f t="shared" si="96"/>
        <v>0</v>
      </c>
      <c r="D540" s="228" t="str">
        <f t="shared" si="92"/>
        <v>0</v>
      </c>
      <c r="E540" s="225" t="str">
        <f t="shared" si="90"/>
        <v/>
      </c>
      <c r="F540" s="228" t="str">
        <f t="shared" si="88"/>
        <v/>
      </c>
      <c r="G540" s="228" t="str">
        <f t="shared" si="89"/>
        <v/>
      </c>
      <c r="H540" s="230">
        <f t="shared" si="97"/>
        <v>0.12</v>
      </c>
      <c r="I540" s="226" t="str">
        <f t="shared" si="91"/>
        <v/>
      </c>
      <c r="J540" s="227">
        <f t="shared" si="98"/>
        <v>60723</v>
      </c>
      <c r="K540" s="231" t="str">
        <f t="shared" si="93"/>
        <v>0</v>
      </c>
      <c r="Q540" s="11">
        <f>IF(J540&lt;'5-Year Monthly P&amp;L'!P$2,1,IF(AND('Financing - Injection 1'!J540&gt;='5-Year Monthly P&amp;L'!P$2,'Financing - Injection 1'!J540&lt;'5-Year Monthly P&amp;L'!AB$2),2,IF(AND('Financing - Injection 1'!J540&gt;='5-Year Monthly P&amp;L'!AB$2,'Financing - Injection 1'!J540&lt;'5-Year Monthly P&amp;L'!AN$2),3,IF(AND('Financing - Injection 1'!J540&gt;='5-Year Monthly P&amp;L'!AN$2,'Financing - Injection 1'!J540&lt;'5-Year Monthly P&amp;L'!AZ$2),4,IF('Financing - Injection 1'!J540&gt;='5-Year Monthly P&amp;L'!AZ$2,5)))))</f>
        <v>5</v>
      </c>
      <c r="R540" s="215" t="str">
        <f t="shared" si="94"/>
        <v>0</v>
      </c>
      <c r="S540" s="215" t="str">
        <f t="shared" si="95"/>
        <v>0</v>
      </c>
    </row>
    <row r="541" spans="1:19" x14ac:dyDescent="0.2">
      <c r="A541" s="12">
        <v>530</v>
      </c>
      <c r="B541" s="228" t="str">
        <f>IF(I541&gt;($B$4*$B$6),"0",PMT(H541/$B$6,COUNT(I541:$I$1000),-E540))</f>
        <v>0</v>
      </c>
      <c r="C541" s="228">
        <f t="shared" si="96"/>
        <v>0</v>
      </c>
      <c r="D541" s="228" t="str">
        <f t="shared" si="92"/>
        <v>0</v>
      </c>
      <c r="E541" s="225" t="str">
        <f t="shared" si="90"/>
        <v/>
      </c>
      <c r="F541" s="228" t="str">
        <f t="shared" si="88"/>
        <v/>
      </c>
      <c r="G541" s="228" t="str">
        <f t="shared" si="89"/>
        <v/>
      </c>
      <c r="H541" s="230">
        <f t="shared" si="97"/>
        <v>0.12</v>
      </c>
      <c r="I541" s="226" t="str">
        <f t="shared" si="91"/>
        <v/>
      </c>
      <c r="J541" s="227">
        <f t="shared" si="98"/>
        <v>60753</v>
      </c>
      <c r="K541" s="231" t="str">
        <f t="shared" si="93"/>
        <v>0</v>
      </c>
      <c r="Q541" s="11">
        <f>IF(J541&lt;'5-Year Monthly P&amp;L'!P$2,1,IF(AND('Financing - Injection 1'!J541&gt;='5-Year Monthly P&amp;L'!P$2,'Financing - Injection 1'!J541&lt;'5-Year Monthly P&amp;L'!AB$2),2,IF(AND('Financing - Injection 1'!J541&gt;='5-Year Monthly P&amp;L'!AB$2,'Financing - Injection 1'!J541&lt;'5-Year Monthly P&amp;L'!AN$2),3,IF(AND('Financing - Injection 1'!J541&gt;='5-Year Monthly P&amp;L'!AN$2,'Financing - Injection 1'!J541&lt;'5-Year Monthly P&amp;L'!AZ$2),4,IF('Financing - Injection 1'!J541&gt;='5-Year Monthly P&amp;L'!AZ$2,5)))))</f>
        <v>5</v>
      </c>
      <c r="R541" s="215" t="str">
        <f t="shared" si="94"/>
        <v>0</v>
      </c>
      <c r="S541" s="215" t="str">
        <f t="shared" si="95"/>
        <v>0</v>
      </c>
    </row>
    <row r="542" spans="1:19" x14ac:dyDescent="0.2">
      <c r="A542" s="12">
        <v>531</v>
      </c>
      <c r="B542" s="228" t="str">
        <f>IF(I542&gt;($B$4*$B$6),"0",PMT(H542/$B$6,COUNT(I542:$I$1000),-E541))</f>
        <v>0</v>
      </c>
      <c r="C542" s="228">
        <f t="shared" si="96"/>
        <v>0</v>
      </c>
      <c r="D542" s="228" t="str">
        <f t="shared" si="92"/>
        <v>0</v>
      </c>
      <c r="E542" s="225" t="str">
        <f t="shared" si="90"/>
        <v/>
      </c>
      <c r="F542" s="228" t="str">
        <f t="shared" si="88"/>
        <v/>
      </c>
      <c r="G542" s="228" t="str">
        <f t="shared" si="89"/>
        <v/>
      </c>
      <c r="H542" s="230">
        <f t="shared" si="97"/>
        <v>0.12</v>
      </c>
      <c r="I542" s="226" t="str">
        <f t="shared" si="91"/>
        <v/>
      </c>
      <c r="J542" s="227">
        <f t="shared" si="98"/>
        <v>60784</v>
      </c>
      <c r="K542" s="231" t="str">
        <f t="shared" si="93"/>
        <v>0</v>
      </c>
      <c r="Q542" s="11">
        <f>IF(J542&lt;'5-Year Monthly P&amp;L'!P$2,1,IF(AND('Financing - Injection 1'!J542&gt;='5-Year Monthly P&amp;L'!P$2,'Financing - Injection 1'!J542&lt;'5-Year Monthly P&amp;L'!AB$2),2,IF(AND('Financing - Injection 1'!J542&gt;='5-Year Monthly P&amp;L'!AB$2,'Financing - Injection 1'!J542&lt;'5-Year Monthly P&amp;L'!AN$2),3,IF(AND('Financing - Injection 1'!J542&gt;='5-Year Monthly P&amp;L'!AN$2,'Financing - Injection 1'!J542&lt;'5-Year Monthly P&amp;L'!AZ$2),4,IF('Financing - Injection 1'!J542&gt;='5-Year Monthly P&amp;L'!AZ$2,5)))))</f>
        <v>5</v>
      </c>
      <c r="R542" s="215" t="str">
        <f t="shared" si="94"/>
        <v>0</v>
      </c>
      <c r="S542" s="215" t="str">
        <f t="shared" si="95"/>
        <v>0</v>
      </c>
    </row>
    <row r="543" spans="1:19" x14ac:dyDescent="0.2">
      <c r="A543" s="12">
        <v>532</v>
      </c>
      <c r="B543" s="228" t="str">
        <f>IF(I543&gt;($B$4*$B$6),"0",PMT(H543/$B$6,COUNT(I543:$I$1000),-E542))</f>
        <v>0</v>
      </c>
      <c r="C543" s="228">
        <f t="shared" si="96"/>
        <v>0</v>
      </c>
      <c r="D543" s="228" t="str">
        <f t="shared" si="92"/>
        <v>0</v>
      </c>
      <c r="E543" s="225" t="str">
        <f t="shared" si="90"/>
        <v/>
      </c>
      <c r="F543" s="228" t="str">
        <f t="shared" si="88"/>
        <v/>
      </c>
      <c r="G543" s="228" t="str">
        <f t="shared" si="89"/>
        <v/>
      </c>
      <c r="H543" s="230">
        <f t="shared" si="97"/>
        <v>0.12</v>
      </c>
      <c r="I543" s="226" t="str">
        <f t="shared" si="91"/>
        <v/>
      </c>
      <c r="J543" s="227">
        <f t="shared" si="98"/>
        <v>60814</v>
      </c>
      <c r="K543" s="231" t="str">
        <f t="shared" si="93"/>
        <v>0</v>
      </c>
      <c r="Q543" s="11">
        <f>IF(J543&lt;'5-Year Monthly P&amp;L'!P$2,1,IF(AND('Financing - Injection 1'!J543&gt;='5-Year Monthly P&amp;L'!P$2,'Financing - Injection 1'!J543&lt;'5-Year Monthly P&amp;L'!AB$2),2,IF(AND('Financing - Injection 1'!J543&gt;='5-Year Monthly P&amp;L'!AB$2,'Financing - Injection 1'!J543&lt;'5-Year Monthly P&amp;L'!AN$2),3,IF(AND('Financing - Injection 1'!J543&gt;='5-Year Monthly P&amp;L'!AN$2,'Financing - Injection 1'!J543&lt;'5-Year Monthly P&amp;L'!AZ$2),4,IF('Financing - Injection 1'!J543&gt;='5-Year Monthly P&amp;L'!AZ$2,5)))))</f>
        <v>5</v>
      </c>
      <c r="R543" s="215" t="str">
        <f t="shared" si="94"/>
        <v>0</v>
      </c>
      <c r="S543" s="215" t="str">
        <f t="shared" si="95"/>
        <v>0</v>
      </c>
    </row>
    <row r="544" spans="1:19" x14ac:dyDescent="0.2">
      <c r="A544" s="12">
        <v>533</v>
      </c>
      <c r="B544" s="228" t="str">
        <f>IF(I544&gt;($B$4*$B$6),"0",PMT(H544/$B$6,COUNT(I544:$I$1000),-E543))</f>
        <v>0</v>
      </c>
      <c r="C544" s="228">
        <f t="shared" si="96"/>
        <v>0</v>
      </c>
      <c r="D544" s="228" t="str">
        <f t="shared" si="92"/>
        <v>0</v>
      </c>
      <c r="E544" s="225" t="str">
        <f t="shared" si="90"/>
        <v/>
      </c>
      <c r="F544" s="228" t="str">
        <f t="shared" si="88"/>
        <v/>
      </c>
      <c r="G544" s="228" t="str">
        <f t="shared" si="89"/>
        <v/>
      </c>
      <c r="H544" s="230">
        <f t="shared" si="97"/>
        <v>0.12</v>
      </c>
      <c r="I544" s="226" t="str">
        <f t="shared" si="91"/>
        <v/>
      </c>
      <c r="J544" s="227">
        <f t="shared" si="98"/>
        <v>60845</v>
      </c>
      <c r="K544" s="231" t="str">
        <f t="shared" si="93"/>
        <v>0</v>
      </c>
      <c r="Q544" s="11">
        <f>IF(J544&lt;'5-Year Monthly P&amp;L'!P$2,1,IF(AND('Financing - Injection 1'!J544&gt;='5-Year Monthly P&amp;L'!P$2,'Financing - Injection 1'!J544&lt;'5-Year Monthly P&amp;L'!AB$2),2,IF(AND('Financing - Injection 1'!J544&gt;='5-Year Monthly P&amp;L'!AB$2,'Financing - Injection 1'!J544&lt;'5-Year Monthly P&amp;L'!AN$2),3,IF(AND('Financing - Injection 1'!J544&gt;='5-Year Monthly P&amp;L'!AN$2,'Financing - Injection 1'!J544&lt;'5-Year Monthly P&amp;L'!AZ$2),4,IF('Financing - Injection 1'!J544&gt;='5-Year Monthly P&amp;L'!AZ$2,5)))))</f>
        <v>5</v>
      </c>
      <c r="R544" s="215" t="str">
        <f t="shared" si="94"/>
        <v>0</v>
      </c>
      <c r="S544" s="215" t="str">
        <f t="shared" si="95"/>
        <v>0</v>
      </c>
    </row>
    <row r="545" spans="1:19" x14ac:dyDescent="0.2">
      <c r="A545" s="12">
        <v>534</v>
      </c>
      <c r="B545" s="228" t="str">
        <f>IF(I545&gt;($B$4*$B$6),"0",PMT(H545/$B$6,COUNT(I545:$I$1000),-E544))</f>
        <v>0</v>
      </c>
      <c r="C545" s="228">
        <f t="shared" si="96"/>
        <v>0</v>
      </c>
      <c r="D545" s="228" t="str">
        <f t="shared" si="92"/>
        <v>0</v>
      </c>
      <c r="E545" s="225" t="str">
        <f t="shared" si="90"/>
        <v/>
      </c>
      <c r="F545" s="228" t="str">
        <f t="shared" si="88"/>
        <v/>
      </c>
      <c r="G545" s="228" t="str">
        <f t="shared" si="89"/>
        <v/>
      </c>
      <c r="H545" s="230">
        <f t="shared" si="97"/>
        <v>0.12</v>
      </c>
      <c r="I545" s="226" t="str">
        <f t="shared" si="91"/>
        <v/>
      </c>
      <c r="J545" s="227">
        <f t="shared" si="98"/>
        <v>60876</v>
      </c>
      <c r="K545" s="231" t="str">
        <f t="shared" si="93"/>
        <v>0</v>
      </c>
      <c r="Q545" s="11">
        <f>IF(J545&lt;'5-Year Monthly P&amp;L'!P$2,1,IF(AND('Financing - Injection 1'!J545&gt;='5-Year Monthly P&amp;L'!P$2,'Financing - Injection 1'!J545&lt;'5-Year Monthly P&amp;L'!AB$2),2,IF(AND('Financing - Injection 1'!J545&gt;='5-Year Monthly P&amp;L'!AB$2,'Financing - Injection 1'!J545&lt;'5-Year Monthly P&amp;L'!AN$2),3,IF(AND('Financing - Injection 1'!J545&gt;='5-Year Monthly P&amp;L'!AN$2,'Financing - Injection 1'!J545&lt;'5-Year Monthly P&amp;L'!AZ$2),4,IF('Financing - Injection 1'!J545&gt;='5-Year Monthly P&amp;L'!AZ$2,5)))))</f>
        <v>5</v>
      </c>
      <c r="R545" s="215" t="str">
        <f t="shared" si="94"/>
        <v>0</v>
      </c>
      <c r="S545" s="215" t="str">
        <f t="shared" si="95"/>
        <v>0</v>
      </c>
    </row>
    <row r="546" spans="1:19" x14ac:dyDescent="0.2">
      <c r="A546" s="12">
        <v>535</v>
      </c>
      <c r="B546" s="228" t="str">
        <f>IF(I546&gt;($B$4*$B$6),"0",PMT(H546/$B$6,COUNT(I546:$I$1000),-E545))</f>
        <v>0</v>
      </c>
      <c r="C546" s="228">
        <f t="shared" si="96"/>
        <v>0</v>
      </c>
      <c r="D546" s="228" t="str">
        <f t="shared" si="92"/>
        <v>0</v>
      </c>
      <c r="E546" s="225" t="str">
        <f t="shared" si="90"/>
        <v/>
      </c>
      <c r="F546" s="228" t="str">
        <f t="shared" si="88"/>
        <v/>
      </c>
      <c r="G546" s="228" t="str">
        <f t="shared" si="89"/>
        <v/>
      </c>
      <c r="H546" s="230">
        <f t="shared" si="97"/>
        <v>0.12</v>
      </c>
      <c r="I546" s="226" t="str">
        <f t="shared" si="91"/>
        <v/>
      </c>
      <c r="J546" s="227">
        <f t="shared" si="98"/>
        <v>60906</v>
      </c>
      <c r="K546" s="231" t="str">
        <f t="shared" si="93"/>
        <v>0</v>
      </c>
      <c r="Q546" s="11">
        <f>IF(J546&lt;'5-Year Monthly P&amp;L'!P$2,1,IF(AND('Financing - Injection 1'!J546&gt;='5-Year Monthly P&amp;L'!P$2,'Financing - Injection 1'!J546&lt;'5-Year Monthly P&amp;L'!AB$2),2,IF(AND('Financing - Injection 1'!J546&gt;='5-Year Monthly P&amp;L'!AB$2,'Financing - Injection 1'!J546&lt;'5-Year Monthly P&amp;L'!AN$2),3,IF(AND('Financing - Injection 1'!J546&gt;='5-Year Monthly P&amp;L'!AN$2,'Financing - Injection 1'!J546&lt;'5-Year Monthly P&amp;L'!AZ$2),4,IF('Financing - Injection 1'!J546&gt;='5-Year Monthly P&amp;L'!AZ$2,5)))))</f>
        <v>5</v>
      </c>
      <c r="R546" s="215" t="str">
        <f t="shared" si="94"/>
        <v>0</v>
      </c>
      <c r="S546" s="215" t="str">
        <f t="shared" si="95"/>
        <v>0</v>
      </c>
    </row>
    <row r="547" spans="1:19" x14ac:dyDescent="0.2">
      <c r="A547" s="12">
        <v>536</v>
      </c>
      <c r="B547" s="228" t="str">
        <f>IF(I547&gt;($B$4*$B$6),"0",PMT(H547/$B$6,COUNT(I547:$I$1000),-E546))</f>
        <v>0</v>
      </c>
      <c r="C547" s="228">
        <f t="shared" si="96"/>
        <v>0</v>
      </c>
      <c r="D547" s="228" t="str">
        <f t="shared" si="92"/>
        <v>0</v>
      </c>
      <c r="E547" s="225" t="str">
        <f t="shared" si="90"/>
        <v/>
      </c>
      <c r="F547" s="228" t="str">
        <f t="shared" si="88"/>
        <v/>
      </c>
      <c r="G547" s="228" t="str">
        <f t="shared" si="89"/>
        <v/>
      </c>
      <c r="H547" s="230">
        <f t="shared" si="97"/>
        <v>0.12</v>
      </c>
      <c r="I547" s="226" t="str">
        <f t="shared" si="91"/>
        <v/>
      </c>
      <c r="J547" s="227">
        <f t="shared" si="98"/>
        <v>60937</v>
      </c>
      <c r="K547" s="231" t="str">
        <f t="shared" si="93"/>
        <v>0</v>
      </c>
      <c r="Q547" s="11">
        <f>IF(J547&lt;'5-Year Monthly P&amp;L'!P$2,1,IF(AND('Financing - Injection 1'!J547&gt;='5-Year Monthly P&amp;L'!P$2,'Financing - Injection 1'!J547&lt;'5-Year Monthly P&amp;L'!AB$2),2,IF(AND('Financing - Injection 1'!J547&gt;='5-Year Monthly P&amp;L'!AB$2,'Financing - Injection 1'!J547&lt;'5-Year Monthly P&amp;L'!AN$2),3,IF(AND('Financing - Injection 1'!J547&gt;='5-Year Monthly P&amp;L'!AN$2,'Financing - Injection 1'!J547&lt;'5-Year Monthly P&amp;L'!AZ$2),4,IF('Financing - Injection 1'!J547&gt;='5-Year Monthly P&amp;L'!AZ$2,5)))))</f>
        <v>5</v>
      </c>
      <c r="R547" s="215" t="str">
        <f t="shared" si="94"/>
        <v>0</v>
      </c>
      <c r="S547" s="215" t="str">
        <f t="shared" si="95"/>
        <v>0</v>
      </c>
    </row>
    <row r="548" spans="1:19" x14ac:dyDescent="0.2">
      <c r="A548" s="12">
        <v>537</v>
      </c>
      <c r="B548" s="228" t="str">
        <f>IF(I548&gt;($B$4*$B$6),"0",PMT(H548/$B$6,COUNT(I548:$I$1000),-E547))</f>
        <v>0</v>
      </c>
      <c r="C548" s="228">
        <f t="shared" si="96"/>
        <v>0</v>
      </c>
      <c r="D548" s="228" t="str">
        <f t="shared" si="92"/>
        <v>0</v>
      </c>
      <c r="E548" s="225" t="str">
        <f t="shared" si="90"/>
        <v/>
      </c>
      <c r="F548" s="228" t="str">
        <f t="shared" si="88"/>
        <v/>
      </c>
      <c r="G548" s="228" t="str">
        <f t="shared" si="89"/>
        <v/>
      </c>
      <c r="H548" s="230">
        <f t="shared" si="97"/>
        <v>0.12</v>
      </c>
      <c r="I548" s="226" t="str">
        <f t="shared" si="91"/>
        <v/>
      </c>
      <c r="J548" s="227">
        <f t="shared" si="98"/>
        <v>60967</v>
      </c>
      <c r="K548" s="231" t="str">
        <f t="shared" si="93"/>
        <v>0</v>
      </c>
      <c r="Q548" s="11">
        <f>IF(J548&lt;'5-Year Monthly P&amp;L'!P$2,1,IF(AND('Financing - Injection 1'!J548&gt;='5-Year Monthly P&amp;L'!P$2,'Financing - Injection 1'!J548&lt;'5-Year Monthly P&amp;L'!AB$2),2,IF(AND('Financing - Injection 1'!J548&gt;='5-Year Monthly P&amp;L'!AB$2,'Financing - Injection 1'!J548&lt;'5-Year Monthly P&amp;L'!AN$2),3,IF(AND('Financing - Injection 1'!J548&gt;='5-Year Monthly P&amp;L'!AN$2,'Financing - Injection 1'!J548&lt;'5-Year Monthly P&amp;L'!AZ$2),4,IF('Financing - Injection 1'!J548&gt;='5-Year Monthly P&amp;L'!AZ$2,5)))))</f>
        <v>5</v>
      </c>
      <c r="R548" s="215" t="str">
        <f t="shared" si="94"/>
        <v>0</v>
      </c>
      <c r="S548" s="215" t="str">
        <f t="shared" si="95"/>
        <v>0</v>
      </c>
    </row>
    <row r="549" spans="1:19" x14ac:dyDescent="0.2">
      <c r="A549" s="12">
        <v>538</v>
      </c>
      <c r="B549" s="228" t="str">
        <f>IF(I549&gt;($B$4*$B$6),"0",PMT(H549/$B$6,COUNT(I549:$I$1000),-E548))</f>
        <v>0</v>
      </c>
      <c r="C549" s="228">
        <f t="shared" si="96"/>
        <v>0</v>
      </c>
      <c r="D549" s="228" t="str">
        <f t="shared" si="92"/>
        <v>0</v>
      </c>
      <c r="E549" s="225" t="str">
        <f t="shared" si="90"/>
        <v/>
      </c>
      <c r="F549" s="228" t="str">
        <f t="shared" si="88"/>
        <v/>
      </c>
      <c r="G549" s="228" t="str">
        <f t="shared" si="89"/>
        <v/>
      </c>
      <c r="H549" s="230">
        <f t="shared" si="97"/>
        <v>0.12</v>
      </c>
      <c r="I549" s="226" t="str">
        <f t="shared" si="91"/>
        <v/>
      </c>
      <c r="J549" s="227">
        <f t="shared" si="98"/>
        <v>60998</v>
      </c>
      <c r="K549" s="231" t="str">
        <f t="shared" si="93"/>
        <v>0</v>
      </c>
      <c r="Q549" s="11">
        <f>IF(J549&lt;'5-Year Monthly P&amp;L'!P$2,1,IF(AND('Financing - Injection 1'!J549&gt;='5-Year Monthly P&amp;L'!P$2,'Financing - Injection 1'!J549&lt;'5-Year Monthly P&amp;L'!AB$2),2,IF(AND('Financing - Injection 1'!J549&gt;='5-Year Monthly P&amp;L'!AB$2,'Financing - Injection 1'!J549&lt;'5-Year Monthly P&amp;L'!AN$2),3,IF(AND('Financing - Injection 1'!J549&gt;='5-Year Monthly P&amp;L'!AN$2,'Financing - Injection 1'!J549&lt;'5-Year Monthly P&amp;L'!AZ$2),4,IF('Financing - Injection 1'!J549&gt;='5-Year Monthly P&amp;L'!AZ$2,5)))))</f>
        <v>5</v>
      </c>
      <c r="R549" s="215" t="str">
        <f t="shared" si="94"/>
        <v>0</v>
      </c>
      <c r="S549" s="215" t="str">
        <f t="shared" si="95"/>
        <v>0</v>
      </c>
    </row>
    <row r="550" spans="1:19" x14ac:dyDescent="0.2">
      <c r="A550" s="12">
        <v>539</v>
      </c>
      <c r="B550" s="228" t="str">
        <f>IF(I550&gt;($B$4*$B$6),"0",PMT(H550/$B$6,COUNT(I550:$I$1000),-E549))</f>
        <v>0</v>
      </c>
      <c r="C550" s="228">
        <f t="shared" si="96"/>
        <v>0</v>
      </c>
      <c r="D550" s="228" t="str">
        <f t="shared" si="92"/>
        <v>0</v>
      </c>
      <c r="E550" s="225" t="str">
        <f t="shared" si="90"/>
        <v/>
      </c>
      <c r="F550" s="228" t="str">
        <f t="shared" si="88"/>
        <v/>
      </c>
      <c r="G550" s="228" t="str">
        <f t="shared" si="89"/>
        <v/>
      </c>
      <c r="H550" s="230">
        <f t="shared" si="97"/>
        <v>0.12</v>
      </c>
      <c r="I550" s="226" t="str">
        <f t="shared" si="91"/>
        <v/>
      </c>
      <c r="J550" s="227">
        <f t="shared" si="98"/>
        <v>61029</v>
      </c>
      <c r="K550" s="231" t="str">
        <f t="shared" si="93"/>
        <v>0</v>
      </c>
      <c r="Q550" s="11">
        <f>IF(J550&lt;'5-Year Monthly P&amp;L'!P$2,1,IF(AND('Financing - Injection 1'!J550&gt;='5-Year Monthly P&amp;L'!P$2,'Financing - Injection 1'!J550&lt;'5-Year Monthly P&amp;L'!AB$2),2,IF(AND('Financing - Injection 1'!J550&gt;='5-Year Monthly P&amp;L'!AB$2,'Financing - Injection 1'!J550&lt;'5-Year Monthly P&amp;L'!AN$2),3,IF(AND('Financing - Injection 1'!J550&gt;='5-Year Monthly P&amp;L'!AN$2,'Financing - Injection 1'!J550&lt;'5-Year Monthly P&amp;L'!AZ$2),4,IF('Financing - Injection 1'!J550&gt;='5-Year Monthly P&amp;L'!AZ$2,5)))))</f>
        <v>5</v>
      </c>
      <c r="R550" s="215" t="str">
        <f t="shared" si="94"/>
        <v>0</v>
      </c>
      <c r="S550" s="215" t="str">
        <f t="shared" si="95"/>
        <v>0</v>
      </c>
    </row>
    <row r="551" spans="1:19" x14ac:dyDescent="0.2">
      <c r="A551" s="12">
        <v>540</v>
      </c>
      <c r="B551" s="228" t="str">
        <f>IF(I551&gt;($B$4*$B$6),"0",PMT(H551/$B$6,COUNT(I551:$I$1000),-E550))</f>
        <v>0</v>
      </c>
      <c r="C551" s="228">
        <f t="shared" si="96"/>
        <v>0</v>
      </c>
      <c r="D551" s="228" t="str">
        <f t="shared" si="92"/>
        <v>0</v>
      </c>
      <c r="E551" s="225" t="str">
        <f t="shared" si="90"/>
        <v/>
      </c>
      <c r="F551" s="228" t="str">
        <f t="shared" si="88"/>
        <v/>
      </c>
      <c r="G551" s="228" t="str">
        <f t="shared" si="89"/>
        <v/>
      </c>
      <c r="H551" s="230">
        <f t="shared" si="97"/>
        <v>0.12</v>
      </c>
      <c r="I551" s="226" t="str">
        <f t="shared" si="91"/>
        <v/>
      </c>
      <c r="J551" s="227">
        <f t="shared" si="98"/>
        <v>61057</v>
      </c>
      <c r="K551" s="231" t="str">
        <f t="shared" si="93"/>
        <v>0</v>
      </c>
      <c r="Q551" s="11">
        <f>IF(J551&lt;'5-Year Monthly P&amp;L'!P$2,1,IF(AND('Financing - Injection 1'!J551&gt;='5-Year Monthly P&amp;L'!P$2,'Financing - Injection 1'!J551&lt;'5-Year Monthly P&amp;L'!AB$2),2,IF(AND('Financing - Injection 1'!J551&gt;='5-Year Monthly P&amp;L'!AB$2,'Financing - Injection 1'!J551&lt;'5-Year Monthly P&amp;L'!AN$2),3,IF(AND('Financing - Injection 1'!J551&gt;='5-Year Monthly P&amp;L'!AN$2,'Financing - Injection 1'!J551&lt;'5-Year Monthly P&amp;L'!AZ$2),4,IF('Financing - Injection 1'!J551&gt;='5-Year Monthly P&amp;L'!AZ$2,5)))))</f>
        <v>5</v>
      </c>
      <c r="R551" s="215" t="str">
        <f t="shared" si="94"/>
        <v>0</v>
      </c>
      <c r="S551" s="215" t="str">
        <f t="shared" si="95"/>
        <v>0</v>
      </c>
    </row>
    <row r="552" spans="1:19" x14ac:dyDescent="0.2">
      <c r="A552" s="12">
        <v>541</v>
      </c>
      <c r="B552" s="228" t="str">
        <f>IF(I552&gt;($B$4*$B$6),"0",PMT(H552/$B$6,COUNT(I552:$I$1000),-E551))</f>
        <v>0</v>
      </c>
      <c r="C552" s="228">
        <f t="shared" si="96"/>
        <v>0</v>
      </c>
      <c r="D552" s="228" t="str">
        <f t="shared" si="92"/>
        <v>0</v>
      </c>
      <c r="E552" s="225" t="str">
        <f t="shared" si="90"/>
        <v/>
      </c>
      <c r="F552" s="228" t="str">
        <f t="shared" si="88"/>
        <v/>
      </c>
      <c r="G552" s="228" t="str">
        <f t="shared" si="89"/>
        <v/>
      </c>
      <c r="H552" s="230">
        <f t="shared" si="97"/>
        <v>0.12</v>
      </c>
      <c r="I552" s="226" t="str">
        <f t="shared" si="91"/>
        <v/>
      </c>
      <c r="J552" s="227">
        <f t="shared" si="98"/>
        <v>61088</v>
      </c>
      <c r="K552" s="231" t="str">
        <f t="shared" si="93"/>
        <v>0</v>
      </c>
      <c r="Q552" s="11">
        <f>IF(J552&lt;'5-Year Monthly P&amp;L'!P$2,1,IF(AND('Financing - Injection 1'!J552&gt;='5-Year Monthly P&amp;L'!P$2,'Financing - Injection 1'!J552&lt;'5-Year Monthly P&amp;L'!AB$2),2,IF(AND('Financing - Injection 1'!J552&gt;='5-Year Monthly P&amp;L'!AB$2,'Financing - Injection 1'!J552&lt;'5-Year Monthly P&amp;L'!AN$2),3,IF(AND('Financing - Injection 1'!J552&gt;='5-Year Monthly P&amp;L'!AN$2,'Financing - Injection 1'!J552&lt;'5-Year Monthly P&amp;L'!AZ$2),4,IF('Financing - Injection 1'!J552&gt;='5-Year Monthly P&amp;L'!AZ$2,5)))))</f>
        <v>5</v>
      </c>
      <c r="R552" s="215" t="str">
        <f t="shared" si="94"/>
        <v>0</v>
      </c>
      <c r="S552" s="215" t="str">
        <f t="shared" si="95"/>
        <v>0</v>
      </c>
    </row>
    <row r="553" spans="1:19" x14ac:dyDescent="0.2">
      <c r="A553" s="12">
        <v>542</v>
      </c>
      <c r="B553" s="228" t="str">
        <f>IF(I553&gt;($B$4*$B$6),"0",PMT(H553/$B$6,COUNT(I553:$I$1000),-E552))</f>
        <v>0</v>
      </c>
      <c r="C553" s="228">
        <f t="shared" si="96"/>
        <v>0</v>
      </c>
      <c r="D553" s="228" t="str">
        <f t="shared" si="92"/>
        <v>0</v>
      </c>
      <c r="E553" s="225" t="str">
        <f t="shared" si="90"/>
        <v/>
      </c>
      <c r="F553" s="228" t="str">
        <f t="shared" si="88"/>
        <v/>
      </c>
      <c r="G553" s="228" t="str">
        <f t="shared" si="89"/>
        <v/>
      </c>
      <c r="H553" s="230">
        <f t="shared" si="97"/>
        <v>0.12</v>
      </c>
      <c r="I553" s="226" t="str">
        <f t="shared" si="91"/>
        <v/>
      </c>
      <c r="J553" s="227">
        <f t="shared" si="98"/>
        <v>61118</v>
      </c>
      <c r="K553" s="231" t="str">
        <f t="shared" si="93"/>
        <v>0</v>
      </c>
      <c r="Q553" s="11">
        <f>IF(J553&lt;'5-Year Monthly P&amp;L'!P$2,1,IF(AND('Financing - Injection 1'!J553&gt;='5-Year Monthly P&amp;L'!P$2,'Financing - Injection 1'!J553&lt;'5-Year Monthly P&amp;L'!AB$2),2,IF(AND('Financing - Injection 1'!J553&gt;='5-Year Monthly P&amp;L'!AB$2,'Financing - Injection 1'!J553&lt;'5-Year Monthly P&amp;L'!AN$2),3,IF(AND('Financing - Injection 1'!J553&gt;='5-Year Monthly P&amp;L'!AN$2,'Financing - Injection 1'!J553&lt;'5-Year Monthly P&amp;L'!AZ$2),4,IF('Financing - Injection 1'!J553&gt;='5-Year Monthly P&amp;L'!AZ$2,5)))))</f>
        <v>5</v>
      </c>
      <c r="R553" s="215" t="str">
        <f t="shared" si="94"/>
        <v>0</v>
      </c>
      <c r="S553" s="215" t="str">
        <f t="shared" si="95"/>
        <v>0</v>
      </c>
    </row>
    <row r="554" spans="1:19" x14ac:dyDescent="0.2">
      <c r="A554" s="12">
        <v>543</v>
      </c>
      <c r="B554" s="228" t="str">
        <f>IF(I554&gt;($B$4*$B$6),"0",PMT(H554/$B$6,COUNT(I554:$I$1000),-E553))</f>
        <v>0</v>
      </c>
      <c r="C554" s="228">
        <f t="shared" si="96"/>
        <v>0</v>
      </c>
      <c r="D554" s="228" t="str">
        <f t="shared" si="92"/>
        <v>0</v>
      </c>
      <c r="E554" s="225" t="str">
        <f t="shared" si="90"/>
        <v/>
      </c>
      <c r="F554" s="228" t="str">
        <f t="shared" si="88"/>
        <v/>
      </c>
      <c r="G554" s="228" t="str">
        <f t="shared" si="89"/>
        <v/>
      </c>
      <c r="H554" s="230">
        <f t="shared" si="97"/>
        <v>0.12</v>
      </c>
      <c r="I554" s="226" t="str">
        <f t="shared" si="91"/>
        <v/>
      </c>
      <c r="J554" s="227">
        <f t="shared" si="98"/>
        <v>61149</v>
      </c>
      <c r="K554" s="231" t="str">
        <f t="shared" si="93"/>
        <v>0</v>
      </c>
      <c r="Q554" s="11">
        <f>IF(J554&lt;'5-Year Monthly P&amp;L'!P$2,1,IF(AND('Financing - Injection 1'!J554&gt;='5-Year Monthly P&amp;L'!P$2,'Financing - Injection 1'!J554&lt;'5-Year Monthly P&amp;L'!AB$2),2,IF(AND('Financing - Injection 1'!J554&gt;='5-Year Monthly P&amp;L'!AB$2,'Financing - Injection 1'!J554&lt;'5-Year Monthly P&amp;L'!AN$2),3,IF(AND('Financing - Injection 1'!J554&gt;='5-Year Monthly P&amp;L'!AN$2,'Financing - Injection 1'!J554&lt;'5-Year Monthly P&amp;L'!AZ$2),4,IF('Financing - Injection 1'!J554&gt;='5-Year Monthly P&amp;L'!AZ$2,5)))))</f>
        <v>5</v>
      </c>
      <c r="R554" s="215" t="str">
        <f t="shared" si="94"/>
        <v>0</v>
      </c>
      <c r="S554" s="215" t="str">
        <f t="shared" si="95"/>
        <v>0</v>
      </c>
    </row>
    <row r="555" spans="1:19" x14ac:dyDescent="0.2">
      <c r="A555" s="12">
        <v>544</v>
      </c>
      <c r="B555" s="228" t="str">
        <f>IF(I555&gt;($B$4*$B$6),"0",PMT(H555/$B$6,COUNT(I555:$I$1000),-E554))</f>
        <v>0</v>
      </c>
      <c r="C555" s="228">
        <f t="shared" si="96"/>
        <v>0</v>
      </c>
      <c r="D555" s="228" t="str">
        <f t="shared" si="92"/>
        <v>0</v>
      </c>
      <c r="E555" s="225" t="str">
        <f t="shared" si="90"/>
        <v/>
      </c>
      <c r="F555" s="228" t="str">
        <f t="shared" si="88"/>
        <v/>
      </c>
      <c r="G555" s="228" t="str">
        <f t="shared" si="89"/>
        <v/>
      </c>
      <c r="H555" s="230">
        <f t="shared" si="97"/>
        <v>0.12</v>
      </c>
      <c r="I555" s="226" t="str">
        <f t="shared" si="91"/>
        <v/>
      </c>
      <c r="J555" s="227">
        <f t="shared" si="98"/>
        <v>61179</v>
      </c>
      <c r="K555" s="231" t="str">
        <f t="shared" si="93"/>
        <v>0</v>
      </c>
      <c r="Q555" s="11">
        <f>IF(J555&lt;'5-Year Monthly P&amp;L'!P$2,1,IF(AND('Financing - Injection 1'!J555&gt;='5-Year Monthly P&amp;L'!P$2,'Financing - Injection 1'!J555&lt;'5-Year Monthly P&amp;L'!AB$2),2,IF(AND('Financing - Injection 1'!J555&gt;='5-Year Monthly P&amp;L'!AB$2,'Financing - Injection 1'!J555&lt;'5-Year Monthly P&amp;L'!AN$2),3,IF(AND('Financing - Injection 1'!J555&gt;='5-Year Monthly P&amp;L'!AN$2,'Financing - Injection 1'!J555&lt;'5-Year Monthly P&amp;L'!AZ$2),4,IF('Financing - Injection 1'!J555&gt;='5-Year Monthly P&amp;L'!AZ$2,5)))))</f>
        <v>5</v>
      </c>
      <c r="R555" s="215" t="str">
        <f t="shared" si="94"/>
        <v>0</v>
      </c>
      <c r="S555" s="215" t="str">
        <f t="shared" si="95"/>
        <v>0</v>
      </c>
    </row>
    <row r="556" spans="1:19" x14ac:dyDescent="0.2">
      <c r="A556" s="12">
        <v>545</v>
      </c>
      <c r="B556" s="228" t="str">
        <f>IF(I556&gt;($B$4*$B$6),"0",PMT(H556/$B$6,COUNT(I556:$I$1000),-E555))</f>
        <v>0</v>
      </c>
      <c r="C556" s="228">
        <f t="shared" si="96"/>
        <v>0</v>
      </c>
      <c r="D556" s="228" t="str">
        <f t="shared" si="92"/>
        <v>0</v>
      </c>
      <c r="E556" s="225" t="str">
        <f t="shared" si="90"/>
        <v/>
      </c>
      <c r="F556" s="228" t="str">
        <f t="shared" si="88"/>
        <v/>
      </c>
      <c r="G556" s="228" t="str">
        <f t="shared" si="89"/>
        <v/>
      </c>
      <c r="H556" s="230">
        <f t="shared" si="97"/>
        <v>0.12</v>
      </c>
      <c r="I556" s="226" t="str">
        <f t="shared" si="91"/>
        <v/>
      </c>
      <c r="J556" s="227">
        <f t="shared" si="98"/>
        <v>61210</v>
      </c>
      <c r="K556" s="231" t="str">
        <f t="shared" si="93"/>
        <v>0</v>
      </c>
      <c r="Q556" s="11">
        <f>IF(J556&lt;'5-Year Monthly P&amp;L'!P$2,1,IF(AND('Financing - Injection 1'!J556&gt;='5-Year Monthly P&amp;L'!P$2,'Financing - Injection 1'!J556&lt;'5-Year Monthly P&amp;L'!AB$2),2,IF(AND('Financing - Injection 1'!J556&gt;='5-Year Monthly P&amp;L'!AB$2,'Financing - Injection 1'!J556&lt;'5-Year Monthly P&amp;L'!AN$2),3,IF(AND('Financing - Injection 1'!J556&gt;='5-Year Monthly P&amp;L'!AN$2,'Financing - Injection 1'!J556&lt;'5-Year Monthly P&amp;L'!AZ$2),4,IF('Financing - Injection 1'!J556&gt;='5-Year Monthly P&amp;L'!AZ$2,5)))))</f>
        <v>5</v>
      </c>
      <c r="R556" s="215" t="str">
        <f t="shared" si="94"/>
        <v>0</v>
      </c>
      <c r="S556" s="215" t="str">
        <f t="shared" si="95"/>
        <v>0</v>
      </c>
    </row>
    <row r="557" spans="1:19" x14ac:dyDescent="0.2">
      <c r="A557" s="12">
        <v>546</v>
      </c>
      <c r="B557" s="228" t="str">
        <f>IF(I557&gt;($B$4*$B$6),"0",PMT(H557/$B$6,COUNT(I557:$I$1000),-E556))</f>
        <v>0</v>
      </c>
      <c r="C557" s="228">
        <f t="shared" si="96"/>
        <v>0</v>
      </c>
      <c r="D557" s="228" t="str">
        <f t="shared" si="92"/>
        <v>0</v>
      </c>
      <c r="E557" s="225" t="str">
        <f t="shared" si="90"/>
        <v/>
      </c>
      <c r="F557" s="228" t="str">
        <f t="shared" si="88"/>
        <v/>
      </c>
      <c r="G557" s="228" t="str">
        <f t="shared" si="89"/>
        <v/>
      </c>
      <c r="H557" s="230">
        <f t="shared" si="97"/>
        <v>0.12</v>
      </c>
      <c r="I557" s="226" t="str">
        <f t="shared" si="91"/>
        <v/>
      </c>
      <c r="J557" s="227">
        <f t="shared" si="98"/>
        <v>61241</v>
      </c>
      <c r="K557" s="231" t="str">
        <f t="shared" si="93"/>
        <v>0</v>
      </c>
      <c r="Q557" s="11">
        <f>IF(J557&lt;'5-Year Monthly P&amp;L'!P$2,1,IF(AND('Financing - Injection 1'!J557&gt;='5-Year Monthly P&amp;L'!P$2,'Financing - Injection 1'!J557&lt;'5-Year Monthly P&amp;L'!AB$2),2,IF(AND('Financing - Injection 1'!J557&gt;='5-Year Monthly P&amp;L'!AB$2,'Financing - Injection 1'!J557&lt;'5-Year Monthly P&amp;L'!AN$2),3,IF(AND('Financing - Injection 1'!J557&gt;='5-Year Monthly P&amp;L'!AN$2,'Financing - Injection 1'!J557&lt;'5-Year Monthly P&amp;L'!AZ$2),4,IF('Financing - Injection 1'!J557&gt;='5-Year Monthly P&amp;L'!AZ$2,5)))))</f>
        <v>5</v>
      </c>
      <c r="R557" s="215" t="str">
        <f t="shared" si="94"/>
        <v>0</v>
      </c>
      <c r="S557" s="215" t="str">
        <f t="shared" si="95"/>
        <v>0</v>
      </c>
    </row>
    <row r="558" spans="1:19" x14ac:dyDescent="0.2">
      <c r="A558" s="12">
        <v>547</v>
      </c>
      <c r="B558" s="228" t="str">
        <f>IF(I558&gt;($B$4*$B$6),"0",PMT(H558/$B$6,COUNT(I558:$I$1000),-E557))</f>
        <v>0</v>
      </c>
      <c r="C558" s="228">
        <f t="shared" si="96"/>
        <v>0</v>
      </c>
      <c r="D558" s="228" t="str">
        <f t="shared" si="92"/>
        <v>0</v>
      </c>
      <c r="E558" s="225" t="str">
        <f t="shared" si="90"/>
        <v/>
      </c>
      <c r="F558" s="228" t="str">
        <f t="shared" si="88"/>
        <v/>
      </c>
      <c r="G558" s="228" t="str">
        <f t="shared" si="89"/>
        <v/>
      </c>
      <c r="H558" s="230">
        <f t="shared" si="97"/>
        <v>0.12</v>
      </c>
      <c r="I558" s="226" t="str">
        <f t="shared" si="91"/>
        <v/>
      </c>
      <c r="J558" s="227">
        <f t="shared" si="98"/>
        <v>61271</v>
      </c>
      <c r="K558" s="231" t="str">
        <f t="shared" si="93"/>
        <v>0</v>
      </c>
      <c r="Q558" s="11">
        <f>IF(J558&lt;'5-Year Monthly P&amp;L'!P$2,1,IF(AND('Financing - Injection 1'!J558&gt;='5-Year Monthly P&amp;L'!P$2,'Financing - Injection 1'!J558&lt;'5-Year Monthly P&amp;L'!AB$2),2,IF(AND('Financing - Injection 1'!J558&gt;='5-Year Monthly P&amp;L'!AB$2,'Financing - Injection 1'!J558&lt;'5-Year Monthly P&amp;L'!AN$2),3,IF(AND('Financing - Injection 1'!J558&gt;='5-Year Monthly P&amp;L'!AN$2,'Financing - Injection 1'!J558&lt;'5-Year Monthly P&amp;L'!AZ$2),4,IF('Financing - Injection 1'!J558&gt;='5-Year Monthly P&amp;L'!AZ$2,5)))))</f>
        <v>5</v>
      </c>
      <c r="R558" s="215" t="str">
        <f t="shared" si="94"/>
        <v>0</v>
      </c>
      <c r="S558" s="215" t="str">
        <f t="shared" si="95"/>
        <v>0</v>
      </c>
    </row>
    <row r="559" spans="1:19" x14ac:dyDescent="0.2">
      <c r="A559" s="12">
        <v>548</v>
      </c>
      <c r="B559" s="228" t="str">
        <f>IF(I559&gt;($B$4*$B$6),"0",PMT(H559/$B$6,COUNT(I559:$I$1000),-E558))</f>
        <v>0</v>
      </c>
      <c r="C559" s="228">
        <f t="shared" si="96"/>
        <v>0</v>
      </c>
      <c r="D559" s="228" t="str">
        <f t="shared" si="92"/>
        <v>0</v>
      </c>
      <c r="E559" s="225" t="str">
        <f t="shared" si="90"/>
        <v/>
      </c>
      <c r="F559" s="228" t="str">
        <f t="shared" si="88"/>
        <v/>
      </c>
      <c r="G559" s="228" t="str">
        <f t="shared" si="89"/>
        <v/>
      </c>
      <c r="H559" s="230">
        <f t="shared" si="97"/>
        <v>0.12</v>
      </c>
      <c r="I559" s="226" t="str">
        <f t="shared" si="91"/>
        <v/>
      </c>
      <c r="J559" s="227">
        <f t="shared" si="98"/>
        <v>61302</v>
      </c>
      <c r="K559" s="231" t="str">
        <f t="shared" si="93"/>
        <v>0</v>
      </c>
      <c r="Q559" s="11">
        <f>IF(J559&lt;'5-Year Monthly P&amp;L'!P$2,1,IF(AND('Financing - Injection 1'!J559&gt;='5-Year Monthly P&amp;L'!P$2,'Financing - Injection 1'!J559&lt;'5-Year Monthly P&amp;L'!AB$2),2,IF(AND('Financing - Injection 1'!J559&gt;='5-Year Monthly P&amp;L'!AB$2,'Financing - Injection 1'!J559&lt;'5-Year Monthly P&amp;L'!AN$2),3,IF(AND('Financing - Injection 1'!J559&gt;='5-Year Monthly P&amp;L'!AN$2,'Financing - Injection 1'!J559&lt;'5-Year Monthly P&amp;L'!AZ$2),4,IF('Financing - Injection 1'!J559&gt;='5-Year Monthly P&amp;L'!AZ$2,5)))))</f>
        <v>5</v>
      </c>
      <c r="R559" s="215" t="str">
        <f t="shared" si="94"/>
        <v>0</v>
      </c>
      <c r="S559" s="215" t="str">
        <f t="shared" si="95"/>
        <v>0</v>
      </c>
    </row>
    <row r="560" spans="1:19" x14ac:dyDescent="0.2">
      <c r="A560" s="12">
        <v>549</v>
      </c>
      <c r="B560" s="228" t="str">
        <f>IF(I560&gt;($B$4*$B$6),"0",PMT(H560/$B$6,COUNT(I560:$I$1000),-E559))</f>
        <v>0</v>
      </c>
      <c r="C560" s="228">
        <f t="shared" si="96"/>
        <v>0</v>
      </c>
      <c r="D560" s="228" t="str">
        <f t="shared" si="92"/>
        <v>0</v>
      </c>
      <c r="E560" s="225" t="str">
        <f t="shared" si="90"/>
        <v/>
      </c>
      <c r="F560" s="228" t="str">
        <f t="shared" si="88"/>
        <v/>
      </c>
      <c r="G560" s="228" t="str">
        <f t="shared" si="89"/>
        <v/>
      </c>
      <c r="H560" s="230">
        <f t="shared" si="97"/>
        <v>0.12</v>
      </c>
      <c r="I560" s="226" t="str">
        <f t="shared" si="91"/>
        <v/>
      </c>
      <c r="J560" s="227">
        <f t="shared" si="98"/>
        <v>61332</v>
      </c>
      <c r="K560" s="231" t="str">
        <f t="shared" si="93"/>
        <v>0</v>
      </c>
      <c r="Q560" s="11">
        <f>IF(J560&lt;'5-Year Monthly P&amp;L'!P$2,1,IF(AND('Financing - Injection 1'!J560&gt;='5-Year Monthly P&amp;L'!P$2,'Financing - Injection 1'!J560&lt;'5-Year Monthly P&amp;L'!AB$2),2,IF(AND('Financing - Injection 1'!J560&gt;='5-Year Monthly P&amp;L'!AB$2,'Financing - Injection 1'!J560&lt;'5-Year Monthly P&amp;L'!AN$2),3,IF(AND('Financing - Injection 1'!J560&gt;='5-Year Monthly P&amp;L'!AN$2,'Financing - Injection 1'!J560&lt;'5-Year Monthly P&amp;L'!AZ$2),4,IF('Financing - Injection 1'!J560&gt;='5-Year Monthly P&amp;L'!AZ$2,5)))))</f>
        <v>5</v>
      </c>
      <c r="R560" s="215" t="str">
        <f t="shared" si="94"/>
        <v>0</v>
      </c>
      <c r="S560" s="215" t="str">
        <f t="shared" si="95"/>
        <v>0</v>
      </c>
    </row>
    <row r="561" spans="1:19" x14ac:dyDescent="0.2">
      <c r="A561" s="12">
        <v>550</v>
      </c>
      <c r="B561" s="228" t="str">
        <f>IF(I561&gt;($B$4*$B$6),"0",PMT(H561/$B$6,COUNT(I561:$I$1000),-E560))</f>
        <v>0</v>
      </c>
      <c r="C561" s="228">
        <f t="shared" si="96"/>
        <v>0</v>
      </c>
      <c r="D561" s="228" t="str">
        <f t="shared" si="92"/>
        <v>0</v>
      </c>
      <c r="E561" s="225" t="str">
        <f t="shared" si="90"/>
        <v/>
      </c>
      <c r="F561" s="228" t="str">
        <f t="shared" si="88"/>
        <v/>
      </c>
      <c r="G561" s="228" t="str">
        <f t="shared" si="89"/>
        <v/>
      </c>
      <c r="H561" s="230">
        <f t="shared" si="97"/>
        <v>0.12</v>
      </c>
      <c r="I561" s="226" t="str">
        <f t="shared" si="91"/>
        <v/>
      </c>
      <c r="J561" s="227">
        <f t="shared" si="98"/>
        <v>61363</v>
      </c>
      <c r="K561" s="231" t="str">
        <f t="shared" si="93"/>
        <v>0</v>
      </c>
      <c r="Q561" s="11">
        <f>IF(J561&lt;'5-Year Monthly P&amp;L'!P$2,1,IF(AND('Financing - Injection 1'!J561&gt;='5-Year Monthly P&amp;L'!P$2,'Financing - Injection 1'!J561&lt;'5-Year Monthly P&amp;L'!AB$2),2,IF(AND('Financing - Injection 1'!J561&gt;='5-Year Monthly P&amp;L'!AB$2,'Financing - Injection 1'!J561&lt;'5-Year Monthly P&amp;L'!AN$2),3,IF(AND('Financing - Injection 1'!J561&gt;='5-Year Monthly P&amp;L'!AN$2,'Financing - Injection 1'!J561&lt;'5-Year Monthly P&amp;L'!AZ$2),4,IF('Financing - Injection 1'!J561&gt;='5-Year Monthly P&amp;L'!AZ$2,5)))))</f>
        <v>5</v>
      </c>
      <c r="R561" s="215" t="str">
        <f t="shared" si="94"/>
        <v>0</v>
      </c>
      <c r="S561" s="215" t="str">
        <f t="shared" si="95"/>
        <v>0</v>
      </c>
    </row>
    <row r="562" spans="1:19" x14ac:dyDescent="0.2">
      <c r="A562" s="12">
        <v>551</v>
      </c>
      <c r="B562" s="228" t="str">
        <f>IF(I562&gt;($B$4*$B$6),"0",PMT(H562/$B$6,COUNT(I562:$I$1000),-E561))</f>
        <v>0</v>
      </c>
      <c r="C562" s="228">
        <f t="shared" si="96"/>
        <v>0</v>
      </c>
      <c r="D562" s="228" t="str">
        <f t="shared" si="92"/>
        <v>0</v>
      </c>
      <c r="E562" s="225" t="str">
        <f t="shared" si="90"/>
        <v/>
      </c>
      <c r="F562" s="228" t="str">
        <f t="shared" si="88"/>
        <v/>
      </c>
      <c r="G562" s="228" t="str">
        <f t="shared" si="89"/>
        <v/>
      </c>
      <c r="H562" s="230">
        <f t="shared" si="97"/>
        <v>0.12</v>
      </c>
      <c r="I562" s="226" t="str">
        <f t="shared" si="91"/>
        <v/>
      </c>
      <c r="J562" s="227">
        <f t="shared" si="98"/>
        <v>61394</v>
      </c>
      <c r="K562" s="231" t="str">
        <f t="shared" si="93"/>
        <v>0</v>
      </c>
      <c r="Q562" s="11">
        <f>IF(J562&lt;'5-Year Monthly P&amp;L'!P$2,1,IF(AND('Financing - Injection 1'!J562&gt;='5-Year Monthly P&amp;L'!P$2,'Financing - Injection 1'!J562&lt;'5-Year Monthly P&amp;L'!AB$2),2,IF(AND('Financing - Injection 1'!J562&gt;='5-Year Monthly P&amp;L'!AB$2,'Financing - Injection 1'!J562&lt;'5-Year Monthly P&amp;L'!AN$2),3,IF(AND('Financing - Injection 1'!J562&gt;='5-Year Monthly P&amp;L'!AN$2,'Financing - Injection 1'!J562&lt;'5-Year Monthly P&amp;L'!AZ$2),4,IF('Financing - Injection 1'!J562&gt;='5-Year Monthly P&amp;L'!AZ$2,5)))))</f>
        <v>5</v>
      </c>
      <c r="R562" s="215" t="str">
        <f t="shared" si="94"/>
        <v>0</v>
      </c>
      <c r="S562" s="215" t="str">
        <f t="shared" si="95"/>
        <v>0</v>
      </c>
    </row>
    <row r="563" spans="1:19" x14ac:dyDescent="0.2">
      <c r="A563" s="12">
        <v>552</v>
      </c>
      <c r="B563" s="228" t="str">
        <f>IF(I563&gt;($B$4*$B$6),"0",PMT(H563/$B$6,COUNT(I563:$I$1000),-E562))</f>
        <v>0</v>
      </c>
      <c r="C563" s="228">
        <f t="shared" si="96"/>
        <v>0</v>
      </c>
      <c r="D563" s="228" t="str">
        <f t="shared" si="92"/>
        <v>0</v>
      </c>
      <c r="E563" s="225" t="str">
        <f t="shared" si="90"/>
        <v/>
      </c>
      <c r="F563" s="228" t="str">
        <f t="shared" si="88"/>
        <v/>
      </c>
      <c r="G563" s="228" t="str">
        <f t="shared" si="89"/>
        <v/>
      </c>
      <c r="H563" s="230">
        <f t="shared" si="97"/>
        <v>0.12</v>
      </c>
      <c r="I563" s="226" t="str">
        <f t="shared" si="91"/>
        <v/>
      </c>
      <c r="J563" s="227">
        <f t="shared" si="98"/>
        <v>61423</v>
      </c>
      <c r="K563" s="231" t="str">
        <f t="shared" si="93"/>
        <v>0</v>
      </c>
      <c r="Q563" s="11">
        <f>IF(J563&lt;'5-Year Monthly P&amp;L'!P$2,1,IF(AND('Financing - Injection 1'!J563&gt;='5-Year Monthly P&amp;L'!P$2,'Financing - Injection 1'!J563&lt;'5-Year Monthly P&amp;L'!AB$2),2,IF(AND('Financing - Injection 1'!J563&gt;='5-Year Monthly P&amp;L'!AB$2,'Financing - Injection 1'!J563&lt;'5-Year Monthly P&amp;L'!AN$2),3,IF(AND('Financing - Injection 1'!J563&gt;='5-Year Monthly P&amp;L'!AN$2,'Financing - Injection 1'!J563&lt;'5-Year Monthly P&amp;L'!AZ$2),4,IF('Financing - Injection 1'!J563&gt;='5-Year Monthly P&amp;L'!AZ$2,5)))))</f>
        <v>5</v>
      </c>
      <c r="R563" s="215" t="str">
        <f t="shared" si="94"/>
        <v>0</v>
      </c>
      <c r="S563" s="215" t="str">
        <f t="shared" si="95"/>
        <v>0</v>
      </c>
    </row>
    <row r="564" spans="1:19" x14ac:dyDescent="0.2">
      <c r="A564" s="12">
        <v>553</v>
      </c>
      <c r="B564" s="228" t="str">
        <f>IF(I564&gt;($B$4*$B$6),"0",PMT(H564/$B$6,COUNT(I564:$I$1000),-E563))</f>
        <v>0</v>
      </c>
      <c r="C564" s="228">
        <f t="shared" si="96"/>
        <v>0</v>
      </c>
      <c r="D564" s="228" t="str">
        <f t="shared" si="92"/>
        <v>0</v>
      </c>
      <c r="E564" s="225" t="str">
        <f t="shared" si="90"/>
        <v/>
      </c>
      <c r="F564" s="228" t="str">
        <f t="shared" si="88"/>
        <v/>
      </c>
      <c r="G564" s="228" t="str">
        <f t="shared" si="89"/>
        <v/>
      </c>
      <c r="H564" s="230">
        <f t="shared" si="97"/>
        <v>0.12</v>
      </c>
      <c r="I564" s="226" t="str">
        <f t="shared" si="91"/>
        <v/>
      </c>
      <c r="J564" s="227">
        <f t="shared" si="98"/>
        <v>61454</v>
      </c>
      <c r="K564" s="231" t="str">
        <f t="shared" si="93"/>
        <v>0</v>
      </c>
      <c r="Q564" s="11">
        <f>IF(J564&lt;'5-Year Monthly P&amp;L'!P$2,1,IF(AND('Financing - Injection 1'!J564&gt;='5-Year Monthly P&amp;L'!P$2,'Financing - Injection 1'!J564&lt;'5-Year Monthly P&amp;L'!AB$2),2,IF(AND('Financing - Injection 1'!J564&gt;='5-Year Monthly P&amp;L'!AB$2,'Financing - Injection 1'!J564&lt;'5-Year Monthly P&amp;L'!AN$2),3,IF(AND('Financing - Injection 1'!J564&gt;='5-Year Monthly P&amp;L'!AN$2,'Financing - Injection 1'!J564&lt;'5-Year Monthly P&amp;L'!AZ$2),4,IF('Financing - Injection 1'!J564&gt;='5-Year Monthly P&amp;L'!AZ$2,5)))))</f>
        <v>5</v>
      </c>
      <c r="R564" s="215" t="str">
        <f t="shared" si="94"/>
        <v>0</v>
      </c>
      <c r="S564" s="215" t="str">
        <f t="shared" si="95"/>
        <v>0</v>
      </c>
    </row>
    <row r="565" spans="1:19" x14ac:dyDescent="0.2">
      <c r="A565" s="12">
        <v>554</v>
      </c>
      <c r="B565" s="228" t="str">
        <f>IF(I565&gt;($B$4*$B$6),"0",PMT(H565/$B$6,COUNT(I565:$I$1000),-E564))</f>
        <v>0</v>
      </c>
      <c r="C565" s="228">
        <f t="shared" si="96"/>
        <v>0</v>
      </c>
      <c r="D565" s="228" t="str">
        <f t="shared" si="92"/>
        <v>0</v>
      </c>
      <c r="E565" s="225" t="str">
        <f t="shared" si="90"/>
        <v/>
      </c>
      <c r="F565" s="228" t="str">
        <f t="shared" si="88"/>
        <v/>
      </c>
      <c r="G565" s="228" t="str">
        <f t="shared" si="89"/>
        <v/>
      </c>
      <c r="H565" s="230">
        <f t="shared" si="97"/>
        <v>0.12</v>
      </c>
      <c r="I565" s="226" t="str">
        <f t="shared" si="91"/>
        <v/>
      </c>
      <c r="J565" s="227">
        <f t="shared" si="98"/>
        <v>61484</v>
      </c>
      <c r="K565" s="231" t="str">
        <f t="shared" si="93"/>
        <v>0</v>
      </c>
      <c r="Q565" s="11">
        <f>IF(J565&lt;'5-Year Monthly P&amp;L'!P$2,1,IF(AND('Financing - Injection 1'!J565&gt;='5-Year Monthly P&amp;L'!P$2,'Financing - Injection 1'!J565&lt;'5-Year Monthly P&amp;L'!AB$2),2,IF(AND('Financing - Injection 1'!J565&gt;='5-Year Monthly P&amp;L'!AB$2,'Financing - Injection 1'!J565&lt;'5-Year Monthly P&amp;L'!AN$2),3,IF(AND('Financing - Injection 1'!J565&gt;='5-Year Monthly P&amp;L'!AN$2,'Financing - Injection 1'!J565&lt;'5-Year Monthly P&amp;L'!AZ$2),4,IF('Financing - Injection 1'!J565&gt;='5-Year Monthly P&amp;L'!AZ$2,5)))))</f>
        <v>5</v>
      </c>
      <c r="R565" s="215" t="str">
        <f t="shared" si="94"/>
        <v>0</v>
      </c>
      <c r="S565" s="215" t="str">
        <f t="shared" si="95"/>
        <v>0</v>
      </c>
    </row>
    <row r="566" spans="1:19" x14ac:dyDescent="0.2">
      <c r="A566" s="12">
        <v>555</v>
      </c>
      <c r="B566" s="228" t="str">
        <f>IF(I566&gt;($B$4*$B$6),"0",PMT(H566/$B$6,COUNT(I566:$I$1000),-E565))</f>
        <v>0</v>
      </c>
      <c r="C566" s="228">
        <f t="shared" si="96"/>
        <v>0</v>
      </c>
      <c r="D566" s="228" t="str">
        <f t="shared" si="92"/>
        <v>0</v>
      </c>
      <c r="E566" s="225" t="str">
        <f t="shared" si="90"/>
        <v/>
      </c>
      <c r="F566" s="228" t="str">
        <f t="shared" si="88"/>
        <v/>
      </c>
      <c r="G566" s="228" t="str">
        <f t="shared" si="89"/>
        <v/>
      </c>
      <c r="H566" s="230">
        <f t="shared" si="97"/>
        <v>0.12</v>
      </c>
      <c r="I566" s="226" t="str">
        <f t="shared" si="91"/>
        <v/>
      </c>
      <c r="J566" s="227">
        <f t="shared" si="98"/>
        <v>61515</v>
      </c>
      <c r="K566" s="231" t="str">
        <f t="shared" si="93"/>
        <v>0</v>
      </c>
      <c r="Q566" s="11">
        <f>IF(J566&lt;'5-Year Monthly P&amp;L'!P$2,1,IF(AND('Financing - Injection 1'!J566&gt;='5-Year Monthly P&amp;L'!P$2,'Financing - Injection 1'!J566&lt;'5-Year Monthly P&amp;L'!AB$2),2,IF(AND('Financing - Injection 1'!J566&gt;='5-Year Monthly P&amp;L'!AB$2,'Financing - Injection 1'!J566&lt;'5-Year Monthly P&amp;L'!AN$2),3,IF(AND('Financing - Injection 1'!J566&gt;='5-Year Monthly P&amp;L'!AN$2,'Financing - Injection 1'!J566&lt;'5-Year Monthly P&amp;L'!AZ$2),4,IF('Financing - Injection 1'!J566&gt;='5-Year Monthly P&amp;L'!AZ$2,5)))))</f>
        <v>5</v>
      </c>
      <c r="R566" s="215" t="str">
        <f t="shared" si="94"/>
        <v>0</v>
      </c>
      <c r="S566" s="215" t="str">
        <f t="shared" si="95"/>
        <v>0</v>
      </c>
    </row>
    <row r="567" spans="1:19" x14ac:dyDescent="0.2">
      <c r="A567" s="12">
        <v>556</v>
      </c>
      <c r="B567" s="228" t="str">
        <f>IF(I567&gt;($B$4*$B$6),"0",PMT(H567/$B$6,COUNT(I567:$I$1000),-E566))</f>
        <v>0</v>
      </c>
      <c r="C567" s="228">
        <f t="shared" si="96"/>
        <v>0</v>
      </c>
      <c r="D567" s="228" t="str">
        <f t="shared" si="92"/>
        <v>0</v>
      </c>
      <c r="E567" s="225" t="str">
        <f t="shared" si="90"/>
        <v/>
      </c>
      <c r="F567" s="228" t="str">
        <f t="shared" si="88"/>
        <v/>
      </c>
      <c r="G567" s="228" t="str">
        <f t="shared" si="89"/>
        <v/>
      </c>
      <c r="H567" s="230">
        <f t="shared" si="97"/>
        <v>0.12</v>
      </c>
      <c r="I567" s="226" t="str">
        <f t="shared" si="91"/>
        <v/>
      </c>
      <c r="J567" s="227">
        <f t="shared" si="98"/>
        <v>61545</v>
      </c>
      <c r="K567" s="231" t="str">
        <f t="shared" si="93"/>
        <v>0</v>
      </c>
      <c r="Q567" s="11">
        <f>IF(J567&lt;'5-Year Monthly P&amp;L'!P$2,1,IF(AND('Financing - Injection 1'!J567&gt;='5-Year Monthly P&amp;L'!P$2,'Financing - Injection 1'!J567&lt;'5-Year Monthly P&amp;L'!AB$2),2,IF(AND('Financing - Injection 1'!J567&gt;='5-Year Monthly P&amp;L'!AB$2,'Financing - Injection 1'!J567&lt;'5-Year Monthly P&amp;L'!AN$2),3,IF(AND('Financing - Injection 1'!J567&gt;='5-Year Monthly P&amp;L'!AN$2,'Financing - Injection 1'!J567&lt;'5-Year Monthly P&amp;L'!AZ$2),4,IF('Financing - Injection 1'!J567&gt;='5-Year Monthly P&amp;L'!AZ$2,5)))))</f>
        <v>5</v>
      </c>
      <c r="R567" s="215" t="str">
        <f t="shared" si="94"/>
        <v>0</v>
      </c>
      <c r="S567" s="215" t="str">
        <f t="shared" si="95"/>
        <v>0</v>
      </c>
    </row>
    <row r="568" spans="1:19" x14ac:dyDescent="0.2">
      <c r="A568" s="12">
        <v>557</v>
      </c>
      <c r="B568" s="228" t="str">
        <f>IF(I568&gt;($B$4*$B$6),"0",PMT(H568/$B$6,COUNT(I568:$I$1000),-E567))</f>
        <v>0</v>
      </c>
      <c r="C568" s="228">
        <f t="shared" si="96"/>
        <v>0</v>
      </c>
      <c r="D568" s="228" t="str">
        <f t="shared" si="92"/>
        <v>0</v>
      </c>
      <c r="E568" s="225" t="str">
        <f t="shared" si="90"/>
        <v/>
      </c>
      <c r="F568" s="228" t="str">
        <f t="shared" si="88"/>
        <v/>
      </c>
      <c r="G568" s="228" t="str">
        <f t="shared" si="89"/>
        <v/>
      </c>
      <c r="H568" s="230">
        <f t="shared" si="97"/>
        <v>0.12</v>
      </c>
      <c r="I568" s="226" t="str">
        <f t="shared" si="91"/>
        <v/>
      </c>
      <c r="J568" s="227">
        <f t="shared" si="98"/>
        <v>61576</v>
      </c>
      <c r="K568" s="231" t="str">
        <f t="shared" si="93"/>
        <v>0</v>
      </c>
      <c r="Q568" s="11">
        <f>IF(J568&lt;'5-Year Monthly P&amp;L'!P$2,1,IF(AND('Financing - Injection 1'!J568&gt;='5-Year Monthly P&amp;L'!P$2,'Financing - Injection 1'!J568&lt;'5-Year Monthly P&amp;L'!AB$2),2,IF(AND('Financing - Injection 1'!J568&gt;='5-Year Monthly P&amp;L'!AB$2,'Financing - Injection 1'!J568&lt;'5-Year Monthly P&amp;L'!AN$2),3,IF(AND('Financing - Injection 1'!J568&gt;='5-Year Monthly P&amp;L'!AN$2,'Financing - Injection 1'!J568&lt;'5-Year Monthly P&amp;L'!AZ$2),4,IF('Financing - Injection 1'!J568&gt;='5-Year Monthly P&amp;L'!AZ$2,5)))))</f>
        <v>5</v>
      </c>
      <c r="R568" s="215" t="str">
        <f t="shared" si="94"/>
        <v>0</v>
      </c>
      <c r="S568" s="215" t="str">
        <f t="shared" si="95"/>
        <v>0</v>
      </c>
    </row>
    <row r="569" spans="1:19" x14ac:dyDescent="0.2">
      <c r="A569" s="12">
        <v>558</v>
      </c>
      <c r="B569" s="228" t="str">
        <f>IF(I569&gt;($B$4*$B$6),"0",PMT(H569/$B$6,COUNT(I569:$I$1000),-E568))</f>
        <v>0</v>
      </c>
      <c r="C569" s="228">
        <f t="shared" si="96"/>
        <v>0</v>
      </c>
      <c r="D569" s="228" t="str">
        <f t="shared" si="92"/>
        <v>0</v>
      </c>
      <c r="E569" s="225" t="str">
        <f t="shared" si="90"/>
        <v/>
      </c>
      <c r="F569" s="228" t="str">
        <f t="shared" ref="F569:F632" si="99">IF(A568&gt;=($B$4*$B$6),"",F568+C569)</f>
        <v/>
      </c>
      <c r="G569" s="228" t="str">
        <f t="shared" ref="G569:G632" si="100">IF(A568&gt;=($B$4*$B$6),"",G568+B569)</f>
        <v/>
      </c>
      <c r="H569" s="230">
        <f t="shared" si="97"/>
        <v>0.12</v>
      </c>
      <c r="I569" s="226" t="str">
        <f t="shared" si="91"/>
        <v/>
      </c>
      <c r="J569" s="227">
        <f t="shared" si="98"/>
        <v>61607</v>
      </c>
      <c r="K569" s="231" t="str">
        <f t="shared" si="93"/>
        <v>0</v>
      </c>
      <c r="Q569" s="11">
        <f>IF(J569&lt;'5-Year Monthly P&amp;L'!P$2,1,IF(AND('Financing - Injection 1'!J569&gt;='5-Year Monthly P&amp;L'!P$2,'Financing - Injection 1'!J569&lt;'5-Year Monthly P&amp;L'!AB$2),2,IF(AND('Financing - Injection 1'!J569&gt;='5-Year Monthly P&amp;L'!AB$2,'Financing - Injection 1'!J569&lt;'5-Year Monthly P&amp;L'!AN$2),3,IF(AND('Financing - Injection 1'!J569&gt;='5-Year Monthly P&amp;L'!AN$2,'Financing - Injection 1'!J569&lt;'5-Year Monthly P&amp;L'!AZ$2),4,IF('Financing - Injection 1'!J569&gt;='5-Year Monthly P&amp;L'!AZ$2,5)))))</f>
        <v>5</v>
      </c>
      <c r="R569" s="215" t="str">
        <f t="shared" si="94"/>
        <v>0</v>
      </c>
      <c r="S569" s="215" t="str">
        <f t="shared" si="95"/>
        <v>0</v>
      </c>
    </row>
    <row r="570" spans="1:19" x14ac:dyDescent="0.2">
      <c r="A570" s="12">
        <v>559</v>
      </c>
      <c r="B570" s="228" t="str">
        <f>IF(I570&gt;($B$4*$B$6),"0",PMT(H570/$B$6,COUNT(I570:$I$1000),-E569))</f>
        <v>0</v>
      </c>
      <c r="C570" s="228">
        <f t="shared" si="96"/>
        <v>0</v>
      </c>
      <c r="D570" s="228" t="str">
        <f t="shared" si="92"/>
        <v>0</v>
      </c>
      <c r="E570" s="225" t="str">
        <f t="shared" si="90"/>
        <v/>
      </c>
      <c r="F570" s="228" t="str">
        <f t="shared" si="99"/>
        <v/>
      </c>
      <c r="G570" s="228" t="str">
        <f t="shared" si="100"/>
        <v/>
      </c>
      <c r="H570" s="230">
        <f t="shared" si="97"/>
        <v>0.12</v>
      </c>
      <c r="I570" s="226" t="str">
        <f t="shared" si="91"/>
        <v/>
      </c>
      <c r="J570" s="227">
        <f t="shared" si="98"/>
        <v>61637</v>
      </c>
      <c r="K570" s="231" t="str">
        <f t="shared" si="93"/>
        <v>0</v>
      </c>
      <c r="Q570" s="11">
        <f>IF(J570&lt;'5-Year Monthly P&amp;L'!P$2,1,IF(AND('Financing - Injection 1'!J570&gt;='5-Year Monthly P&amp;L'!P$2,'Financing - Injection 1'!J570&lt;'5-Year Monthly P&amp;L'!AB$2),2,IF(AND('Financing - Injection 1'!J570&gt;='5-Year Monthly P&amp;L'!AB$2,'Financing - Injection 1'!J570&lt;'5-Year Monthly P&amp;L'!AN$2),3,IF(AND('Financing - Injection 1'!J570&gt;='5-Year Monthly P&amp;L'!AN$2,'Financing - Injection 1'!J570&lt;'5-Year Monthly P&amp;L'!AZ$2),4,IF('Financing - Injection 1'!J570&gt;='5-Year Monthly P&amp;L'!AZ$2,5)))))</f>
        <v>5</v>
      </c>
      <c r="R570" s="215" t="str">
        <f t="shared" si="94"/>
        <v>0</v>
      </c>
      <c r="S570" s="215" t="str">
        <f t="shared" si="95"/>
        <v>0</v>
      </c>
    </row>
    <row r="571" spans="1:19" x14ac:dyDescent="0.2">
      <c r="A571" s="12">
        <v>560</v>
      </c>
      <c r="B571" s="228" t="str">
        <f>IF(I571&gt;($B$4*$B$6),"0",PMT(H571/$B$6,COUNT(I571:$I$1000),-E570))</f>
        <v>0</v>
      </c>
      <c r="C571" s="228">
        <f t="shared" si="96"/>
        <v>0</v>
      </c>
      <c r="D571" s="228" t="str">
        <f t="shared" si="92"/>
        <v>0</v>
      </c>
      <c r="E571" s="225" t="str">
        <f t="shared" si="90"/>
        <v/>
      </c>
      <c r="F571" s="228" t="str">
        <f t="shared" si="99"/>
        <v/>
      </c>
      <c r="G571" s="228" t="str">
        <f t="shared" si="100"/>
        <v/>
      </c>
      <c r="H571" s="230">
        <f t="shared" si="97"/>
        <v>0.12</v>
      </c>
      <c r="I571" s="226" t="str">
        <f t="shared" si="91"/>
        <v/>
      </c>
      <c r="J571" s="227">
        <f t="shared" si="98"/>
        <v>61668</v>
      </c>
      <c r="K571" s="231" t="str">
        <f t="shared" si="93"/>
        <v>0</v>
      </c>
      <c r="Q571" s="11">
        <f>IF(J571&lt;'5-Year Monthly P&amp;L'!P$2,1,IF(AND('Financing - Injection 1'!J571&gt;='5-Year Monthly P&amp;L'!P$2,'Financing - Injection 1'!J571&lt;'5-Year Monthly P&amp;L'!AB$2),2,IF(AND('Financing - Injection 1'!J571&gt;='5-Year Monthly P&amp;L'!AB$2,'Financing - Injection 1'!J571&lt;'5-Year Monthly P&amp;L'!AN$2),3,IF(AND('Financing - Injection 1'!J571&gt;='5-Year Monthly P&amp;L'!AN$2,'Financing - Injection 1'!J571&lt;'5-Year Monthly P&amp;L'!AZ$2),4,IF('Financing - Injection 1'!J571&gt;='5-Year Monthly P&amp;L'!AZ$2,5)))))</f>
        <v>5</v>
      </c>
      <c r="R571" s="215" t="str">
        <f t="shared" si="94"/>
        <v>0</v>
      </c>
      <c r="S571" s="215" t="str">
        <f t="shared" si="95"/>
        <v>0</v>
      </c>
    </row>
    <row r="572" spans="1:19" x14ac:dyDescent="0.2">
      <c r="A572" s="12">
        <v>561</v>
      </c>
      <c r="B572" s="228" t="str">
        <f>IF(I572&gt;($B$4*$B$6),"0",PMT(H572/$B$6,COUNT(I572:$I$1000),-E571))</f>
        <v>0</v>
      </c>
      <c r="C572" s="228">
        <f t="shared" si="96"/>
        <v>0</v>
      </c>
      <c r="D572" s="228" t="str">
        <f t="shared" si="92"/>
        <v>0</v>
      </c>
      <c r="E572" s="225" t="str">
        <f t="shared" si="90"/>
        <v/>
      </c>
      <c r="F572" s="228" t="str">
        <f t="shared" si="99"/>
        <v/>
      </c>
      <c r="G572" s="228" t="str">
        <f t="shared" si="100"/>
        <v/>
      </c>
      <c r="H572" s="230">
        <f t="shared" si="97"/>
        <v>0.12</v>
      </c>
      <c r="I572" s="226" t="str">
        <f t="shared" si="91"/>
        <v/>
      </c>
      <c r="J572" s="227">
        <f t="shared" si="98"/>
        <v>61698</v>
      </c>
      <c r="K572" s="231" t="str">
        <f t="shared" si="93"/>
        <v>0</v>
      </c>
      <c r="Q572" s="11">
        <f>IF(J572&lt;'5-Year Monthly P&amp;L'!P$2,1,IF(AND('Financing - Injection 1'!J572&gt;='5-Year Monthly P&amp;L'!P$2,'Financing - Injection 1'!J572&lt;'5-Year Monthly P&amp;L'!AB$2),2,IF(AND('Financing - Injection 1'!J572&gt;='5-Year Monthly P&amp;L'!AB$2,'Financing - Injection 1'!J572&lt;'5-Year Monthly P&amp;L'!AN$2),3,IF(AND('Financing - Injection 1'!J572&gt;='5-Year Monthly P&amp;L'!AN$2,'Financing - Injection 1'!J572&lt;'5-Year Monthly P&amp;L'!AZ$2),4,IF('Financing - Injection 1'!J572&gt;='5-Year Monthly P&amp;L'!AZ$2,5)))))</f>
        <v>5</v>
      </c>
      <c r="R572" s="215" t="str">
        <f t="shared" si="94"/>
        <v>0</v>
      </c>
      <c r="S572" s="215" t="str">
        <f t="shared" si="95"/>
        <v>0</v>
      </c>
    </row>
    <row r="573" spans="1:19" x14ac:dyDescent="0.2">
      <c r="A573" s="12">
        <v>562</v>
      </c>
      <c r="B573" s="228" t="str">
        <f>IF(I573&gt;($B$4*$B$6),"0",PMT(H573/$B$6,COUNT(I573:$I$1000),-E572))</f>
        <v>0</v>
      </c>
      <c r="C573" s="228">
        <f t="shared" si="96"/>
        <v>0</v>
      </c>
      <c r="D573" s="228" t="str">
        <f t="shared" si="92"/>
        <v>0</v>
      </c>
      <c r="E573" s="225" t="str">
        <f t="shared" si="90"/>
        <v/>
      </c>
      <c r="F573" s="228" t="str">
        <f t="shared" si="99"/>
        <v/>
      </c>
      <c r="G573" s="228" t="str">
        <f t="shared" si="100"/>
        <v/>
      </c>
      <c r="H573" s="230">
        <f t="shared" si="97"/>
        <v>0.12</v>
      </c>
      <c r="I573" s="226" t="str">
        <f t="shared" si="91"/>
        <v/>
      </c>
      <c r="J573" s="227">
        <f t="shared" si="98"/>
        <v>61729</v>
      </c>
      <c r="K573" s="231" t="str">
        <f t="shared" si="93"/>
        <v>0</v>
      </c>
      <c r="Q573" s="11">
        <f>IF(J573&lt;'5-Year Monthly P&amp;L'!P$2,1,IF(AND('Financing - Injection 1'!J573&gt;='5-Year Monthly P&amp;L'!P$2,'Financing - Injection 1'!J573&lt;'5-Year Monthly P&amp;L'!AB$2),2,IF(AND('Financing - Injection 1'!J573&gt;='5-Year Monthly P&amp;L'!AB$2,'Financing - Injection 1'!J573&lt;'5-Year Monthly P&amp;L'!AN$2),3,IF(AND('Financing - Injection 1'!J573&gt;='5-Year Monthly P&amp;L'!AN$2,'Financing - Injection 1'!J573&lt;'5-Year Monthly P&amp;L'!AZ$2),4,IF('Financing - Injection 1'!J573&gt;='5-Year Monthly P&amp;L'!AZ$2,5)))))</f>
        <v>5</v>
      </c>
      <c r="R573" s="215" t="str">
        <f t="shared" si="94"/>
        <v>0</v>
      </c>
      <c r="S573" s="215" t="str">
        <f t="shared" si="95"/>
        <v>0</v>
      </c>
    </row>
    <row r="574" spans="1:19" x14ac:dyDescent="0.2">
      <c r="A574" s="12">
        <v>563</v>
      </c>
      <c r="B574" s="228" t="str">
        <f>IF(I574&gt;($B$4*$B$6),"0",PMT(H574/$B$6,COUNT(I574:$I$1000),-E573))</f>
        <v>0</v>
      </c>
      <c r="C574" s="228">
        <f t="shared" si="96"/>
        <v>0</v>
      </c>
      <c r="D574" s="228" t="str">
        <f t="shared" si="92"/>
        <v>0</v>
      </c>
      <c r="E574" s="225" t="str">
        <f t="shared" si="90"/>
        <v/>
      </c>
      <c r="F574" s="228" t="str">
        <f t="shared" si="99"/>
        <v/>
      </c>
      <c r="G574" s="228" t="str">
        <f t="shared" si="100"/>
        <v/>
      </c>
      <c r="H574" s="230">
        <f t="shared" si="97"/>
        <v>0.12</v>
      </c>
      <c r="I574" s="226" t="str">
        <f t="shared" si="91"/>
        <v/>
      </c>
      <c r="J574" s="227">
        <f t="shared" si="98"/>
        <v>61760</v>
      </c>
      <c r="K574" s="231" t="str">
        <f t="shared" si="93"/>
        <v>0</v>
      </c>
      <c r="Q574" s="11">
        <f>IF(J574&lt;'5-Year Monthly P&amp;L'!P$2,1,IF(AND('Financing - Injection 1'!J574&gt;='5-Year Monthly P&amp;L'!P$2,'Financing - Injection 1'!J574&lt;'5-Year Monthly P&amp;L'!AB$2),2,IF(AND('Financing - Injection 1'!J574&gt;='5-Year Monthly P&amp;L'!AB$2,'Financing - Injection 1'!J574&lt;'5-Year Monthly P&amp;L'!AN$2),3,IF(AND('Financing - Injection 1'!J574&gt;='5-Year Monthly P&amp;L'!AN$2,'Financing - Injection 1'!J574&lt;'5-Year Monthly P&amp;L'!AZ$2),4,IF('Financing - Injection 1'!J574&gt;='5-Year Monthly P&amp;L'!AZ$2,5)))))</f>
        <v>5</v>
      </c>
      <c r="R574" s="215" t="str">
        <f t="shared" si="94"/>
        <v>0</v>
      </c>
      <c r="S574" s="215" t="str">
        <f t="shared" si="95"/>
        <v>0</v>
      </c>
    </row>
    <row r="575" spans="1:19" x14ac:dyDescent="0.2">
      <c r="A575" s="12">
        <v>564</v>
      </c>
      <c r="B575" s="228" t="str">
        <f>IF(I575&gt;($B$4*$B$6),"0",PMT(H575/$B$6,COUNT(I575:$I$1000),-E574))</f>
        <v>0</v>
      </c>
      <c r="C575" s="228">
        <f t="shared" si="96"/>
        <v>0</v>
      </c>
      <c r="D575" s="228" t="str">
        <f t="shared" si="92"/>
        <v>0</v>
      </c>
      <c r="E575" s="225" t="str">
        <f t="shared" si="90"/>
        <v/>
      </c>
      <c r="F575" s="228" t="str">
        <f t="shared" si="99"/>
        <v/>
      </c>
      <c r="G575" s="228" t="str">
        <f t="shared" si="100"/>
        <v/>
      </c>
      <c r="H575" s="230">
        <f t="shared" si="97"/>
        <v>0.12</v>
      </c>
      <c r="I575" s="226" t="str">
        <f t="shared" si="91"/>
        <v/>
      </c>
      <c r="J575" s="227">
        <f t="shared" si="98"/>
        <v>61788</v>
      </c>
      <c r="K575" s="231" t="str">
        <f t="shared" si="93"/>
        <v>0</v>
      </c>
      <c r="Q575" s="11">
        <f>IF(J575&lt;'5-Year Monthly P&amp;L'!P$2,1,IF(AND('Financing - Injection 1'!J575&gt;='5-Year Monthly P&amp;L'!P$2,'Financing - Injection 1'!J575&lt;'5-Year Monthly P&amp;L'!AB$2),2,IF(AND('Financing - Injection 1'!J575&gt;='5-Year Monthly P&amp;L'!AB$2,'Financing - Injection 1'!J575&lt;'5-Year Monthly P&amp;L'!AN$2),3,IF(AND('Financing - Injection 1'!J575&gt;='5-Year Monthly P&amp;L'!AN$2,'Financing - Injection 1'!J575&lt;'5-Year Monthly P&amp;L'!AZ$2),4,IF('Financing - Injection 1'!J575&gt;='5-Year Monthly P&amp;L'!AZ$2,5)))))</f>
        <v>5</v>
      </c>
      <c r="R575" s="215" t="str">
        <f t="shared" si="94"/>
        <v>0</v>
      </c>
      <c r="S575" s="215" t="str">
        <f t="shared" si="95"/>
        <v>0</v>
      </c>
    </row>
    <row r="576" spans="1:19" x14ac:dyDescent="0.2">
      <c r="A576" s="12">
        <v>565</v>
      </c>
      <c r="B576" s="228" t="str">
        <f>IF(I576&gt;($B$4*$B$6),"0",PMT(H576/$B$6,COUNT(I576:$I$1000),-E575))</f>
        <v>0</v>
      </c>
      <c r="C576" s="228">
        <f t="shared" si="96"/>
        <v>0</v>
      </c>
      <c r="D576" s="228" t="str">
        <f t="shared" si="92"/>
        <v>0</v>
      </c>
      <c r="E576" s="225" t="str">
        <f t="shared" si="90"/>
        <v/>
      </c>
      <c r="F576" s="228" t="str">
        <f t="shared" si="99"/>
        <v/>
      </c>
      <c r="G576" s="228" t="str">
        <f t="shared" si="100"/>
        <v/>
      </c>
      <c r="H576" s="230">
        <f t="shared" si="97"/>
        <v>0.12</v>
      </c>
      <c r="I576" s="226" t="str">
        <f t="shared" si="91"/>
        <v/>
      </c>
      <c r="J576" s="227">
        <f t="shared" si="98"/>
        <v>61819</v>
      </c>
      <c r="K576" s="231" t="str">
        <f t="shared" si="93"/>
        <v>0</v>
      </c>
      <c r="Q576" s="11">
        <f>IF(J576&lt;'5-Year Monthly P&amp;L'!P$2,1,IF(AND('Financing - Injection 1'!J576&gt;='5-Year Monthly P&amp;L'!P$2,'Financing - Injection 1'!J576&lt;'5-Year Monthly P&amp;L'!AB$2),2,IF(AND('Financing - Injection 1'!J576&gt;='5-Year Monthly P&amp;L'!AB$2,'Financing - Injection 1'!J576&lt;'5-Year Monthly P&amp;L'!AN$2),3,IF(AND('Financing - Injection 1'!J576&gt;='5-Year Monthly P&amp;L'!AN$2,'Financing - Injection 1'!J576&lt;'5-Year Monthly P&amp;L'!AZ$2),4,IF('Financing - Injection 1'!J576&gt;='5-Year Monthly P&amp;L'!AZ$2,5)))))</f>
        <v>5</v>
      </c>
      <c r="R576" s="215" t="str">
        <f t="shared" si="94"/>
        <v>0</v>
      </c>
      <c r="S576" s="215" t="str">
        <f t="shared" si="95"/>
        <v>0</v>
      </c>
    </row>
    <row r="577" spans="1:19" x14ac:dyDescent="0.2">
      <c r="A577" s="12">
        <v>566</v>
      </c>
      <c r="B577" s="228" t="str">
        <f>IF(I577&gt;($B$4*$B$6),"0",PMT(H577/$B$6,COUNT(I577:$I$1000),-E576))</f>
        <v>0</v>
      </c>
      <c r="C577" s="228">
        <f t="shared" si="96"/>
        <v>0</v>
      </c>
      <c r="D577" s="228" t="str">
        <f t="shared" si="92"/>
        <v>0</v>
      </c>
      <c r="E577" s="225" t="str">
        <f t="shared" si="90"/>
        <v/>
      </c>
      <c r="F577" s="228" t="str">
        <f t="shared" si="99"/>
        <v/>
      </c>
      <c r="G577" s="228" t="str">
        <f t="shared" si="100"/>
        <v/>
      </c>
      <c r="H577" s="230">
        <f t="shared" si="97"/>
        <v>0.12</v>
      </c>
      <c r="I577" s="226" t="str">
        <f t="shared" si="91"/>
        <v/>
      </c>
      <c r="J577" s="227">
        <f t="shared" si="98"/>
        <v>61849</v>
      </c>
      <c r="K577" s="231" t="str">
        <f t="shared" si="93"/>
        <v>0</v>
      </c>
      <c r="Q577" s="11">
        <f>IF(J577&lt;'5-Year Monthly P&amp;L'!P$2,1,IF(AND('Financing - Injection 1'!J577&gt;='5-Year Monthly P&amp;L'!P$2,'Financing - Injection 1'!J577&lt;'5-Year Monthly P&amp;L'!AB$2),2,IF(AND('Financing - Injection 1'!J577&gt;='5-Year Monthly P&amp;L'!AB$2,'Financing - Injection 1'!J577&lt;'5-Year Monthly P&amp;L'!AN$2),3,IF(AND('Financing - Injection 1'!J577&gt;='5-Year Monthly P&amp;L'!AN$2,'Financing - Injection 1'!J577&lt;'5-Year Monthly P&amp;L'!AZ$2),4,IF('Financing - Injection 1'!J577&gt;='5-Year Monthly P&amp;L'!AZ$2,5)))))</f>
        <v>5</v>
      </c>
      <c r="R577" s="215" t="str">
        <f t="shared" si="94"/>
        <v>0</v>
      </c>
      <c r="S577" s="215" t="str">
        <f t="shared" si="95"/>
        <v>0</v>
      </c>
    </row>
    <row r="578" spans="1:19" x14ac:dyDescent="0.2">
      <c r="A578" s="12">
        <v>567</v>
      </c>
      <c r="B578" s="228" t="str">
        <f>IF(I578&gt;($B$4*$B$6),"0",PMT(H578/$B$6,COUNT(I578:$I$1000),-E577))</f>
        <v>0</v>
      </c>
      <c r="C578" s="228">
        <f t="shared" si="96"/>
        <v>0</v>
      </c>
      <c r="D578" s="228" t="str">
        <f t="shared" si="92"/>
        <v>0</v>
      </c>
      <c r="E578" s="225" t="str">
        <f t="shared" si="90"/>
        <v/>
      </c>
      <c r="F578" s="228" t="str">
        <f t="shared" si="99"/>
        <v/>
      </c>
      <c r="G578" s="228" t="str">
        <f t="shared" si="100"/>
        <v/>
      </c>
      <c r="H578" s="230">
        <f t="shared" si="97"/>
        <v>0.12</v>
      </c>
      <c r="I578" s="226" t="str">
        <f t="shared" si="91"/>
        <v/>
      </c>
      <c r="J578" s="227">
        <f t="shared" si="98"/>
        <v>61880</v>
      </c>
      <c r="K578" s="231" t="str">
        <f t="shared" si="93"/>
        <v>0</v>
      </c>
      <c r="Q578" s="11">
        <f>IF(J578&lt;'5-Year Monthly P&amp;L'!P$2,1,IF(AND('Financing - Injection 1'!J578&gt;='5-Year Monthly P&amp;L'!P$2,'Financing - Injection 1'!J578&lt;'5-Year Monthly P&amp;L'!AB$2),2,IF(AND('Financing - Injection 1'!J578&gt;='5-Year Monthly P&amp;L'!AB$2,'Financing - Injection 1'!J578&lt;'5-Year Monthly P&amp;L'!AN$2),3,IF(AND('Financing - Injection 1'!J578&gt;='5-Year Monthly P&amp;L'!AN$2,'Financing - Injection 1'!J578&lt;'5-Year Monthly P&amp;L'!AZ$2),4,IF('Financing - Injection 1'!J578&gt;='5-Year Monthly P&amp;L'!AZ$2,5)))))</f>
        <v>5</v>
      </c>
      <c r="R578" s="215" t="str">
        <f t="shared" si="94"/>
        <v>0</v>
      </c>
      <c r="S578" s="215" t="str">
        <f t="shared" si="95"/>
        <v>0</v>
      </c>
    </row>
    <row r="579" spans="1:19" x14ac:dyDescent="0.2">
      <c r="A579" s="12">
        <v>568</v>
      </c>
      <c r="B579" s="228" t="str">
        <f>IF(I579&gt;($B$4*$B$6),"0",PMT(H579/$B$6,COUNT(I579:$I$1000),-E578))</f>
        <v>0</v>
      </c>
      <c r="C579" s="228">
        <f t="shared" si="96"/>
        <v>0</v>
      </c>
      <c r="D579" s="228" t="str">
        <f t="shared" si="92"/>
        <v>0</v>
      </c>
      <c r="E579" s="225" t="str">
        <f t="shared" si="90"/>
        <v/>
      </c>
      <c r="F579" s="228" t="str">
        <f t="shared" si="99"/>
        <v/>
      </c>
      <c r="G579" s="228" t="str">
        <f t="shared" si="100"/>
        <v/>
      </c>
      <c r="H579" s="230">
        <f t="shared" si="97"/>
        <v>0.12</v>
      </c>
      <c r="I579" s="226" t="str">
        <f t="shared" si="91"/>
        <v/>
      </c>
      <c r="J579" s="227">
        <f t="shared" si="98"/>
        <v>61910</v>
      </c>
      <c r="K579" s="231" t="str">
        <f t="shared" si="93"/>
        <v>0</v>
      </c>
      <c r="Q579" s="11">
        <f>IF(J579&lt;'5-Year Monthly P&amp;L'!P$2,1,IF(AND('Financing - Injection 1'!J579&gt;='5-Year Monthly P&amp;L'!P$2,'Financing - Injection 1'!J579&lt;'5-Year Monthly P&amp;L'!AB$2),2,IF(AND('Financing - Injection 1'!J579&gt;='5-Year Monthly P&amp;L'!AB$2,'Financing - Injection 1'!J579&lt;'5-Year Monthly P&amp;L'!AN$2),3,IF(AND('Financing - Injection 1'!J579&gt;='5-Year Monthly P&amp;L'!AN$2,'Financing - Injection 1'!J579&lt;'5-Year Monthly P&amp;L'!AZ$2),4,IF('Financing - Injection 1'!J579&gt;='5-Year Monthly P&amp;L'!AZ$2,5)))))</f>
        <v>5</v>
      </c>
      <c r="R579" s="215" t="str">
        <f t="shared" si="94"/>
        <v>0</v>
      </c>
      <c r="S579" s="215" t="str">
        <f t="shared" si="95"/>
        <v>0</v>
      </c>
    </row>
    <row r="580" spans="1:19" x14ac:dyDescent="0.2">
      <c r="A580" s="12">
        <v>569</v>
      </c>
      <c r="B580" s="228" t="str">
        <f>IF(I580&gt;($B$4*$B$6),"0",PMT(H580/$B$6,COUNT(I580:$I$1000),-E579))</f>
        <v>0</v>
      </c>
      <c r="C580" s="228">
        <f t="shared" si="96"/>
        <v>0</v>
      </c>
      <c r="D580" s="228" t="str">
        <f t="shared" si="92"/>
        <v>0</v>
      </c>
      <c r="E580" s="225" t="str">
        <f t="shared" si="90"/>
        <v/>
      </c>
      <c r="F580" s="228" t="str">
        <f t="shared" si="99"/>
        <v/>
      </c>
      <c r="G580" s="228" t="str">
        <f t="shared" si="100"/>
        <v/>
      </c>
      <c r="H580" s="230">
        <f t="shared" si="97"/>
        <v>0.12</v>
      </c>
      <c r="I580" s="226" t="str">
        <f t="shared" si="91"/>
        <v/>
      </c>
      <c r="J580" s="227">
        <f t="shared" si="98"/>
        <v>61941</v>
      </c>
      <c r="K580" s="231" t="str">
        <f t="shared" si="93"/>
        <v>0</v>
      </c>
      <c r="Q580" s="11">
        <f>IF(J580&lt;'5-Year Monthly P&amp;L'!P$2,1,IF(AND('Financing - Injection 1'!J580&gt;='5-Year Monthly P&amp;L'!P$2,'Financing - Injection 1'!J580&lt;'5-Year Monthly P&amp;L'!AB$2),2,IF(AND('Financing - Injection 1'!J580&gt;='5-Year Monthly P&amp;L'!AB$2,'Financing - Injection 1'!J580&lt;'5-Year Monthly P&amp;L'!AN$2),3,IF(AND('Financing - Injection 1'!J580&gt;='5-Year Monthly P&amp;L'!AN$2,'Financing - Injection 1'!J580&lt;'5-Year Monthly P&amp;L'!AZ$2),4,IF('Financing - Injection 1'!J580&gt;='5-Year Monthly P&amp;L'!AZ$2,5)))))</f>
        <v>5</v>
      </c>
      <c r="R580" s="215" t="str">
        <f t="shared" si="94"/>
        <v>0</v>
      </c>
      <c r="S580" s="215" t="str">
        <f t="shared" si="95"/>
        <v>0</v>
      </c>
    </row>
    <row r="581" spans="1:19" x14ac:dyDescent="0.2">
      <c r="A581" s="12">
        <v>570</v>
      </c>
      <c r="B581" s="228" t="str">
        <f>IF(I581&gt;($B$4*$B$6),"0",PMT(H581/$B$6,COUNT(I581:$I$1000),-E580))</f>
        <v>0</v>
      </c>
      <c r="C581" s="228">
        <f t="shared" si="96"/>
        <v>0</v>
      </c>
      <c r="D581" s="228" t="str">
        <f t="shared" si="92"/>
        <v>0</v>
      </c>
      <c r="E581" s="225" t="str">
        <f t="shared" si="90"/>
        <v/>
      </c>
      <c r="F581" s="228" t="str">
        <f t="shared" si="99"/>
        <v/>
      </c>
      <c r="G581" s="228" t="str">
        <f t="shared" si="100"/>
        <v/>
      </c>
      <c r="H581" s="230">
        <f t="shared" si="97"/>
        <v>0.12</v>
      </c>
      <c r="I581" s="226" t="str">
        <f t="shared" si="91"/>
        <v/>
      </c>
      <c r="J581" s="227">
        <f t="shared" si="98"/>
        <v>61972</v>
      </c>
      <c r="K581" s="231" t="str">
        <f t="shared" si="93"/>
        <v>0</v>
      </c>
      <c r="Q581" s="11">
        <f>IF(J581&lt;'5-Year Monthly P&amp;L'!P$2,1,IF(AND('Financing - Injection 1'!J581&gt;='5-Year Monthly P&amp;L'!P$2,'Financing - Injection 1'!J581&lt;'5-Year Monthly P&amp;L'!AB$2),2,IF(AND('Financing - Injection 1'!J581&gt;='5-Year Monthly P&amp;L'!AB$2,'Financing - Injection 1'!J581&lt;'5-Year Monthly P&amp;L'!AN$2),3,IF(AND('Financing - Injection 1'!J581&gt;='5-Year Monthly P&amp;L'!AN$2,'Financing - Injection 1'!J581&lt;'5-Year Monthly P&amp;L'!AZ$2),4,IF('Financing - Injection 1'!J581&gt;='5-Year Monthly P&amp;L'!AZ$2,5)))))</f>
        <v>5</v>
      </c>
      <c r="R581" s="215" t="str">
        <f t="shared" si="94"/>
        <v>0</v>
      </c>
      <c r="S581" s="215" t="str">
        <f t="shared" si="95"/>
        <v>0</v>
      </c>
    </row>
    <row r="582" spans="1:19" x14ac:dyDescent="0.2">
      <c r="A582" s="12">
        <v>571</v>
      </c>
      <c r="B582" s="228" t="str">
        <f>IF(I582&gt;($B$4*$B$6),"0",PMT(H582/$B$6,COUNT(I582:$I$1000),-E581))</f>
        <v>0</v>
      </c>
      <c r="C582" s="228">
        <f t="shared" si="96"/>
        <v>0</v>
      </c>
      <c r="D582" s="228" t="str">
        <f t="shared" si="92"/>
        <v>0</v>
      </c>
      <c r="E582" s="225" t="str">
        <f t="shared" si="90"/>
        <v/>
      </c>
      <c r="F582" s="228" t="str">
        <f t="shared" si="99"/>
        <v/>
      </c>
      <c r="G582" s="228" t="str">
        <f t="shared" si="100"/>
        <v/>
      </c>
      <c r="H582" s="230">
        <f t="shared" si="97"/>
        <v>0.12</v>
      </c>
      <c r="I582" s="226" t="str">
        <f t="shared" si="91"/>
        <v/>
      </c>
      <c r="J582" s="227">
        <f t="shared" si="98"/>
        <v>62002</v>
      </c>
      <c r="K582" s="231" t="str">
        <f t="shared" si="93"/>
        <v>0</v>
      </c>
      <c r="Q582" s="11">
        <f>IF(J582&lt;'5-Year Monthly P&amp;L'!P$2,1,IF(AND('Financing - Injection 1'!J582&gt;='5-Year Monthly P&amp;L'!P$2,'Financing - Injection 1'!J582&lt;'5-Year Monthly P&amp;L'!AB$2),2,IF(AND('Financing - Injection 1'!J582&gt;='5-Year Monthly P&amp;L'!AB$2,'Financing - Injection 1'!J582&lt;'5-Year Monthly P&amp;L'!AN$2),3,IF(AND('Financing - Injection 1'!J582&gt;='5-Year Monthly P&amp;L'!AN$2,'Financing - Injection 1'!J582&lt;'5-Year Monthly P&amp;L'!AZ$2),4,IF('Financing - Injection 1'!J582&gt;='5-Year Monthly P&amp;L'!AZ$2,5)))))</f>
        <v>5</v>
      </c>
      <c r="R582" s="215" t="str">
        <f t="shared" si="94"/>
        <v>0</v>
      </c>
      <c r="S582" s="215" t="str">
        <f t="shared" si="95"/>
        <v>0</v>
      </c>
    </row>
    <row r="583" spans="1:19" x14ac:dyDescent="0.2">
      <c r="A583" s="12">
        <v>572</v>
      </c>
      <c r="B583" s="228" t="str">
        <f>IF(I583&gt;($B$4*$B$6),"0",PMT(H583/$B$6,COUNT(I583:$I$1000),-E582))</f>
        <v>0</v>
      </c>
      <c r="C583" s="228">
        <f t="shared" si="96"/>
        <v>0</v>
      </c>
      <c r="D583" s="228" t="str">
        <f t="shared" si="92"/>
        <v>0</v>
      </c>
      <c r="E583" s="225" t="str">
        <f t="shared" si="90"/>
        <v/>
      </c>
      <c r="F583" s="228" t="str">
        <f t="shared" si="99"/>
        <v/>
      </c>
      <c r="G583" s="228" t="str">
        <f t="shared" si="100"/>
        <v/>
      </c>
      <c r="H583" s="230">
        <f t="shared" si="97"/>
        <v>0.12</v>
      </c>
      <c r="I583" s="226" t="str">
        <f t="shared" si="91"/>
        <v/>
      </c>
      <c r="J583" s="227">
        <f t="shared" si="98"/>
        <v>62033</v>
      </c>
      <c r="K583" s="231" t="str">
        <f t="shared" si="93"/>
        <v>0</v>
      </c>
      <c r="Q583" s="11">
        <f>IF(J583&lt;'5-Year Monthly P&amp;L'!P$2,1,IF(AND('Financing - Injection 1'!J583&gt;='5-Year Monthly P&amp;L'!P$2,'Financing - Injection 1'!J583&lt;'5-Year Monthly P&amp;L'!AB$2),2,IF(AND('Financing - Injection 1'!J583&gt;='5-Year Monthly P&amp;L'!AB$2,'Financing - Injection 1'!J583&lt;'5-Year Monthly P&amp;L'!AN$2),3,IF(AND('Financing - Injection 1'!J583&gt;='5-Year Monthly P&amp;L'!AN$2,'Financing - Injection 1'!J583&lt;'5-Year Monthly P&amp;L'!AZ$2),4,IF('Financing - Injection 1'!J583&gt;='5-Year Monthly P&amp;L'!AZ$2,5)))))</f>
        <v>5</v>
      </c>
      <c r="R583" s="215" t="str">
        <f t="shared" si="94"/>
        <v>0</v>
      </c>
      <c r="S583" s="215" t="str">
        <f t="shared" si="95"/>
        <v>0</v>
      </c>
    </row>
    <row r="584" spans="1:19" x14ac:dyDescent="0.2">
      <c r="A584" s="12">
        <v>573</v>
      </c>
      <c r="B584" s="228" t="str">
        <f>IF(I584&gt;($B$4*$B$6),"0",PMT(H584/$B$6,COUNT(I584:$I$1000),-E583))</f>
        <v>0</v>
      </c>
      <c r="C584" s="228">
        <f t="shared" si="96"/>
        <v>0</v>
      </c>
      <c r="D584" s="228" t="str">
        <f t="shared" si="92"/>
        <v>0</v>
      </c>
      <c r="E584" s="225" t="str">
        <f t="shared" si="90"/>
        <v/>
      </c>
      <c r="F584" s="228" t="str">
        <f t="shared" si="99"/>
        <v/>
      </c>
      <c r="G584" s="228" t="str">
        <f t="shared" si="100"/>
        <v/>
      </c>
      <c r="H584" s="230">
        <f t="shared" si="97"/>
        <v>0.12</v>
      </c>
      <c r="I584" s="226" t="str">
        <f t="shared" si="91"/>
        <v/>
      </c>
      <c r="J584" s="227">
        <f t="shared" si="98"/>
        <v>62063</v>
      </c>
      <c r="K584" s="231" t="str">
        <f t="shared" si="93"/>
        <v>0</v>
      </c>
      <c r="Q584" s="11">
        <f>IF(J584&lt;'5-Year Monthly P&amp;L'!P$2,1,IF(AND('Financing - Injection 1'!J584&gt;='5-Year Monthly P&amp;L'!P$2,'Financing - Injection 1'!J584&lt;'5-Year Monthly P&amp;L'!AB$2),2,IF(AND('Financing - Injection 1'!J584&gt;='5-Year Monthly P&amp;L'!AB$2,'Financing - Injection 1'!J584&lt;'5-Year Monthly P&amp;L'!AN$2),3,IF(AND('Financing - Injection 1'!J584&gt;='5-Year Monthly P&amp;L'!AN$2,'Financing - Injection 1'!J584&lt;'5-Year Monthly P&amp;L'!AZ$2),4,IF('Financing - Injection 1'!J584&gt;='5-Year Monthly P&amp;L'!AZ$2,5)))))</f>
        <v>5</v>
      </c>
      <c r="R584" s="215" t="str">
        <f t="shared" si="94"/>
        <v>0</v>
      </c>
      <c r="S584" s="215" t="str">
        <f t="shared" si="95"/>
        <v>0</v>
      </c>
    </row>
    <row r="585" spans="1:19" x14ac:dyDescent="0.2">
      <c r="A585" s="12">
        <v>574</v>
      </c>
      <c r="B585" s="228" t="str">
        <f>IF(I585&gt;($B$4*$B$6),"0",PMT(H585/$B$6,COUNT(I585:$I$1000),-E584))</f>
        <v>0</v>
      </c>
      <c r="C585" s="228">
        <f t="shared" si="96"/>
        <v>0</v>
      </c>
      <c r="D585" s="228" t="str">
        <f t="shared" si="92"/>
        <v>0</v>
      </c>
      <c r="E585" s="225" t="str">
        <f t="shared" si="90"/>
        <v/>
      </c>
      <c r="F585" s="228" t="str">
        <f t="shared" si="99"/>
        <v/>
      </c>
      <c r="G585" s="228" t="str">
        <f t="shared" si="100"/>
        <v/>
      </c>
      <c r="H585" s="230">
        <f t="shared" si="97"/>
        <v>0.12</v>
      </c>
      <c r="I585" s="226" t="str">
        <f t="shared" si="91"/>
        <v/>
      </c>
      <c r="J585" s="227">
        <f t="shared" si="98"/>
        <v>62094</v>
      </c>
      <c r="K585" s="231" t="str">
        <f t="shared" si="93"/>
        <v>0</v>
      </c>
      <c r="Q585" s="11">
        <f>IF(J585&lt;'5-Year Monthly P&amp;L'!P$2,1,IF(AND('Financing - Injection 1'!J585&gt;='5-Year Monthly P&amp;L'!P$2,'Financing - Injection 1'!J585&lt;'5-Year Monthly P&amp;L'!AB$2),2,IF(AND('Financing - Injection 1'!J585&gt;='5-Year Monthly P&amp;L'!AB$2,'Financing - Injection 1'!J585&lt;'5-Year Monthly P&amp;L'!AN$2),3,IF(AND('Financing - Injection 1'!J585&gt;='5-Year Monthly P&amp;L'!AN$2,'Financing - Injection 1'!J585&lt;'5-Year Monthly P&amp;L'!AZ$2),4,IF('Financing - Injection 1'!J585&gt;='5-Year Monthly P&amp;L'!AZ$2,5)))))</f>
        <v>5</v>
      </c>
      <c r="R585" s="215" t="str">
        <f t="shared" si="94"/>
        <v>0</v>
      </c>
      <c r="S585" s="215" t="str">
        <f t="shared" si="95"/>
        <v>0</v>
      </c>
    </row>
    <row r="586" spans="1:19" x14ac:dyDescent="0.2">
      <c r="A586" s="12">
        <v>575</v>
      </c>
      <c r="B586" s="228" t="str">
        <f>IF(I586&gt;($B$4*$B$6),"0",PMT(H586/$B$6,COUNT(I586:$I$1000),-E585))</f>
        <v>0</v>
      </c>
      <c r="C586" s="228">
        <f t="shared" si="96"/>
        <v>0</v>
      </c>
      <c r="D586" s="228" t="str">
        <f t="shared" si="92"/>
        <v>0</v>
      </c>
      <c r="E586" s="225" t="str">
        <f t="shared" si="90"/>
        <v/>
      </c>
      <c r="F586" s="228" t="str">
        <f t="shared" si="99"/>
        <v/>
      </c>
      <c r="G586" s="228" t="str">
        <f t="shared" si="100"/>
        <v/>
      </c>
      <c r="H586" s="230">
        <f t="shared" si="97"/>
        <v>0.12</v>
      </c>
      <c r="I586" s="226" t="str">
        <f t="shared" si="91"/>
        <v/>
      </c>
      <c r="J586" s="227">
        <f t="shared" si="98"/>
        <v>62125</v>
      </c>
      <c r="K586" s="231" t="str">
        <f t="shared" si="93"/>
        <v>0</v>
      </c>
      <c r="Q586" s="11">
        <f>IF(J586&lt;'5-Year Monthly P&amp;L'!P$2,1,IF(AND('Financing - Injection 1'!J586&gt;='5-Year Monthly P&amp;L'!P$2,'Financing - Injection 1'!J586&lt;'5-Year Monthly P&amp;L'!AB$2),2,IF(AND('Financing - Injection 1'!J586&gt;='5-Year Monthly P&amp;L'!AB$2,'Financing - Injection 1'!J586&lt;'5-Year Monthly P&amp;L'!AN$2),3,IF(AND('Financing - Injection 1'!J586&gt;='5-Year Monthly P&amp;L'!AN$2,'Financing - Injection 1'!J586&lt;'5-Year Monthly P&amp;L'!AZ$2),4,IF('Financing - Injection 1'!J586&gt;='5-Year Monthly P&amp;L'!AZ$2,5)))))</f>
        <v>5</v>
      </c>
      <c r="R586" s="215" t="str">
        <f t="shared" si="94"/>
        <v>0</v>
      </c>
      <c r="S586" s="215" t="str">
        <f t="shared" si="95"/>
        <v>0</v>
      </c>
    </row>
    <row r="587" spans="1:19" x14ac:dyDescent="0.2">
      <c r="A587" s="12">
        <v>576</v>
      </c>
      <c r="B587" s="228" t="str">
        <f>IF(I587&gt;($B$4*$B$6),"0",PMT(H587/$B$6,COUNT(I587:$I$1000),-E586))</f>
        <v>0</v>
      </c>
      <c r="C587" s="228">
        <f t="shared" si="96"/>
        <v>0</v>
      </c>
      <c r="D587" s="228" t="str">
        <f t="shared" si="92"/>
        <v>0</v>
      </c>
      <c r="E587" s="225" t="str">
        <f t="shared" si="90"/>
        <v/>
      </c>
      <c r="F587" s="228" t="str">
        <f t="shared" si="99"/>
        <v/>
      </c>
      <c r="G587" s="228" t="str">
        <f t="shared" si="100"/>
        <v/>
      </c>
      <c r="H587" s="230">
        <f t="shared" si="97"/>
        <v>0.12</v>
      </c>
      <c r="I587" s="226" t="str">
        <f t="shared" si="91"/>
        <v/>
      </c>
      <c r="J587" s="227">
        <f t="shared" si="98"/>
        <v>62153</v>
      </c>
      <c r="K587" s="231" t="str">
        <f t="shared" si="93"/>
        <v>0</v>
      </c>
      <c r="Q587" s="11">
        <f>IF(J587&lt;'5-Year Monthly P&amp;L'!P$2,1,IF(AND('Financing - Injection 1'!J587&gt;='5-Year Monthly P&amp;L'!P$2,'Financing - Injection 1'!J587&lt;'5-Year Monthly P&amp;L'!AB$2),2,IF(AND('Financing - Injection 1'!J587&gt;='5-Year Monthly P&amp;L'!AB$2,'Financing - Injection 1'!J587&lt;'5-Year Monthly P&amp;L'!AN$2),3,IF(AND('Financing - Injection 1'!J587&gt;='5-Year Monthly P&amp;L'!AN$2,'Financing - Injection 1'!J587&lt;'5-Year Monthly P&amp;L'!AZ$2),4,IF('Financing - Injection 1'!J587&gt;='5-Year Monthly P&amp;L'!AZ$2,5)))))</f>
        <v>5</v>
      </c>
      <c r="R587" s="215" t="str">
        <f t="shared" si="94"/>
        <v>0</v>
      </c>
      <c r="S587" s="215" t="str">
        <f t="shared" si="95"/>
        <v>0</v>
      </c>
    </row>
    <row r="588" spans="1:19" x14ac:dyDescent="0.2">
      <c r="A588" s="12">
        <v>577</v>
      </c>
      <c r="B588" s="228" t="str">
        <f>IF(I588&gt;($B$4*$B$6),"0",PMT(H588/$B$6,COUNT(I588:$I$1000),-E587))</f>
        <v>0</v>
      </c>
      <c r="C588" s="228">
        <f t="shared" si="96"/>
        <v>0</v>
      </c>
      <c r="D588" s="228" t="str">
        <f t="shared" si="92"/>
        <v>0</v>
      </c>
      <c r="E588" s="225" t="str">
        <f t="shared" ref="E588:E651" si="101">IF(A588&gt;($B$4*$B$6),"",E587-D588)</f>
        <v/>
      </c>
      <c r="F588" s="228" t="str">
        <f t="shared" si="99"/>
        <v/>
      </c>
      <c r="G588" s="228" t="str">
        <f t="shared" si="100"/>
        <v/>
      </c>
      <c r="H588" s="230">
        <f t="shared" si="97"/>
        <v>0.12</v>
      </c>
      <c r="I588" s="226" t="str">
        <f t="shared" ref="I588:I651" si="102">IF($B$4*$B$6&lt;A588,"",A588)</f>
        <v/>
      </c>
      <c r="J588" s="227">
        <f t="shared" si="98"/>
        <v>62184</v>
      </c>
      <c r="K588" s="231" t="str">
        <f t="shared" si="93"/>
        <v>0</v>
      </c>
      <c r="Q588" s="11">
        <f>IF(J588&lt;'5-Year Monthly P&amp;L'!P$2,1,IF(AND('Financing - Injection 1'!J588&gt;='5-Year Monthly P&amp;L'!P$2,'Financing - Injection 1'!J588&lt;'5-Year Monthly P&amp;L'!AB$2),2,IF(AND('Financing - Injection 1'!J588&gt;='5-Year Monthly P&amp;L'!AB$2,'Financing - Injection 1'!J588&lt;'5-Year Monthly P&amp;L'!AN$2),3,IF(AND('Financing - Injection 1'!J588&gt;='5-Year Monthly P&amp;L'!AN$2,'Financing - Injection 1'!J588&lt;'5-Year Monthly P&amp;L'!AZ$2),4,IF('Financing - Injection 1'!J588&gt;='5-Year Monthly P&amp;L'!AZ$2,5)))))</f>
        <v>5</v>
      </c>
      <c r="R588" s="215" t="str">
        <f t="shared" si="94"/>
        <v>0</v>
      </c>
      <c r="S588" s="215" t="str">
        <f t="shared" si="95"/>
        <v>0</v>
      </c>
    </row>
    <row r="589" spans="1:19" x14ac:dyDescent="0.2">
      <c r="A589" s="12">
        <v>578</v>
      </c>
      <c r="B589" s="228" t="str">
        <f>IF(I589&gt;($B$4*$B$6),"0",PMT(H589/$B$6,COUNT(I589:$I$1000),-E588))</f>
        <v>0</v>
      </c>
      <c r="C589" s="228">
        <f t="shared" si="96"/>
        <v>0</v>
      </c>
      <c r="D589" s="228" t="str">
        <f t="shared" ref="D589:D652" si="103">IF(A589&gt;($B$4*$B$6),"0",B589-C589)</f>
        <v>0</v>
      </c>
      <c r="E589" s="225" t="str">
        <f t="shared" si="101"/>
        <v/>
      </c>
      <c r="F589" s="228" t="str">
        <f t="shared" si="99"/>
        <v/>
      </c>
      <c r="G589" s="228" t="str">
        <f t="shared" si="100"/>
        <v/>
      </c>
      <c r="H589" s="230">
        <f t="shared" si="97"/>
        <v>0.12</v>
      </c>
      <c r="I589" s="226" t="str">
        <f t="shared" si="102"/>
        <v/>
      </c>
      <c r="J589" s="227">
        <f t="shared" si="98"/>
        <v>62214</v>
      </c>
      <c r="K589" s="231" t="str">
        <f t="shared" ref="K589:K652" si="104">B589</f>
        <v>0</v>
      </c>
      <c r="Q589" s="11">
        <f>IF(J589&lt;'5-Year Monthly P&amp;L'!P$2,1,IF(AND('Financing - Injection 1'!J589&gt;='5-Year Monthly P&amp;L'!P$2,'Financing - Injection 1'!J589&lt;'5-Year Monthly P&amp;L'!AB$2),2,IF(AND('Financing - Injection 1'!J589&gt;='5-Year Monthly P&amp;L'!AB$2,'Financing - Injection 1'!J589&lt;'5-Year Monthly P&amp;L'!AN$2),3,IF(AND('Financing - Injection 1'!J589&gt;='5-Year Monthly P&amp;L'!AN$2,'Financing - Injection 1'!J589&lt;'5-Year Monthly P&amp;L'!AZ$2),4,IF('Financing - Injection 1'!J589&gt;='5-Year Monthly P&amp;L'!AZ$2,5)))))</f>
        <v>5</v>
      </c>
      <c r="R589" s="215" t="str">
        <f t="shared" ref="R589:R652" si="105">D589</f>
        <v>0</v>
      </c>
      <c r="S589" s="215" t="str">
        <f t="shared" ref="S589:S652" si="106">B589</f>
        <v>0</v>
      </c>
    </row>
    <row r="590" spans="1:19" x14ac:dyDescent="0.2">
      <c r="A590" s="12">
        <v>579</v>
      </c>
      <c r="B590" s="228" t="str">
        <f>IF(I590&gt;($B$4*$B$6),"0",PMT(H590/$B$6,COUNT(I590:$I$1000),-E589))</f>
        <v>0</v>
      </c>
      <c r="C590" s="228">
        <f t="shared" ref="C590:C653" si="107">IFERROR(E589*H590/$B$6,0)</f>
        <v>0</v>
      </c>
      <c r="D590" s="228" t="str">
        <f t="shared" si="103"/>
        <v>0</v>
      </c>
      <c r="E590" s="225" t="str">
        <f t="shared" si="101"/>
        <v/>
      </c>
      <c r="F590" s="228" t="str">
        <f t="shared" si="99"/>
        <v/>
      </c>
      <c r="G590" s="228" t="str">
        <f t="shared" si="100"/>
        <v/>
      </c>
      <c r="H590" s="230">
        <f t="shared" ref="H590:H653" si="108">H589</f>
        <v>0.12</v>
      </c>
      <c r="I590" s="226" t="str">
        <f t="shared" si="102"/>
        <v/>
      </c>
      <c r="J590" s="227">
        <f t="shared" ref="J590:J653" si="109">EDATE(J589,1)</f>
        <v>62245</v>
      </c>
      <c r="K590" s="231" t="str">
        <f t="shared" si="104"/>
        <v>0</v>
      </c>
      <c r="Q590" s="11">
        <f>IF(J590&lt;'5-Year Monthly P&amp;L'!P$2,1,IF(AND('Financing - Injection 1'!J590&gt;='5-Year Monthly P&amp;L'!P$2,'Financing - Injection 1'!J590&lt;'5-Year Monthly P&amp;L'!AB$2),2,IF(AND('Financing - Injection 1'!J590&gt;='5-Year Monthly P&amp;L'!AB$2,'Financing - Injection 1'!J590&lt;'5-Year Monthly P&amp;L'!AN$2),3,IF(AND('Financing - Injection 1'!J590&gt;='5-Year Monthly P&amp;L'!AN$2,'Financing - Injection 1'!J590&lt;'5-Year Monthly P&amp;L'!AZ$2),4,IF('Financing - Injection 1'!J590&gt;='5-Year Monthly P&amp;L'!AZ$2,5)))))</f>
        <v>5</v>
      </c>
      <c r="R590" s="215" t="str">
        <f t="shared" si="105"/>
        <v>0</v>
      </c>
      <c r="S590" s="215" t="str">
        <f t="shared" si="106"/>
        <v>0</v>
      </c>
    </row>
    <row r="591" spans="1:19" x14ac:dyDescent="0.2">
      <c r="A591" s="12">
        <v>580</v>
      </c>
      <c r="B591" s="228" t="str">
        <f>IF(I591&gt;($B$4*$B$6),"0",PMT(H591/$B$6,COUNT(I591:$I$1000),-E590))</f>
        <v>0</v>
      </c>
      <c r="C591" s="228">
        <f t="shared" si="107"/>
        <v>0</v>
      </c>
      <c r="D591" s="228" t="str">
        <f t="shared" si="103"/>
        <v>0</v>
      </c>
      <c r="E591" s="225" t="str">
        <f t="shared" si="101"/>
        <v/>
      </c>
      <c r="F591" s="228" t="str">
        <f t="shared" si="99"/>
        <v/>
      </c>
      <c r="G591" s="228" t="str">
        <f t="shared" si="100"/>
        <v/>
      </c>
      <c r="H591" s="230">
        <f t="shared" si="108"/>
        <v>0.12</v>
      </c>
      <c r="I591" s="226" t="str">
        <f t="shared" si="102"/>
        <v/>
      </c>
      <c r="J591" s="227">
        <f t="shared" si="109"/>
        <v>62275</v>
      </c>
      <c r="K591" s="231" t="str">
        <f t="shared" si="104"/>
        <v>0</v>
      </c>
      <c r="Q591" s="11">
        <f>IF(J591&lt;'5-Year Monthly P&amp;L'!P$2,1,IF(AND('Financing - Injection 1'!J591&gt;='5-Year Monthly P&amp;L'!P$2,'Financing - Injection 1'!J591&lt;'5-Year Monthly P&amp;L'!AB$2),2,IF(AND('Financing - Injection 1'!J591&gt;='5-Year Monthly P&amp;L'!AB$2,'Financing - Injection 1'!J591&lt;'5-Year Monthly P&amp;L'!AN$2),3,IF(AND('Financing - Injection 1'!J591&gt;='5-Year Monthly P&amp;L'!AN$2,'Financing - Injection 1'!J591&lt;'5-Year Monthly P&amp;L'!AZ$2),4,IF('Financing - Injection 1'!J591&gt;='5-Year Monthly P&amp;L'!AZ$2,5)))))</f>
        <v>5</v>
      </c>
      <c r="R591" s="215" t="str">
        <f t="shared" si="105"/>
        <v>0</v>
      </c>
      <c r="S591" s="215" t="str">
        <f t="shared" si="106"/>
        <v>0</v>
      </c>
    </row>
    <row r="592" spans="1:19" x14ac:dyDescent="0.2">
      <c r="A592" s="12">
        <v>581</v>
      </c>
      <c r="B592" s="228" t="str">
        <f>IF(I592&gt;($B$4*$B$6),"0",PMT(H592/$B$6,COUNT(I592:$I$1000),-E591))</f>
        <v>0</v>
      </c>
      <c r="C592" s="228">
        <f t="shared" si="107"/>
        <v>0</v>
      </c>
      <c r="D592" s="228" t="str">
        <f t="shared" si="103"/>
        <v>0</v>
      </c>
      <c r="E592" s="225" t="str">
        <f t="shared" si="101"/>
        <v/>
      </c>
      <c r="F592" s="228" t="str">
        <f t="shared" si="99"/>
        <v/>
      </c>
      <c r="G592" s="228" t="str">
        <f t="shared" si="100"/>
        <v/>
      </c>
      <c r="H592" s="230">
        <f t="shared" si="108"/>
        <v>0.12</v>
      </c>
      <c r="I592" s="226" t="str">
        <f t="shared" si="102"/>
        <v/>
      </c>
      <c r="J592" s="227">
        <f t="shared" si="109"/>
        <v>62306</v>
      </c>
      <c r="K592" s="231" t="str">
        <f t="shared" si="104"/>
        <v>0</v>
      </c>
      <c r="Q592" s="11">
        <f>IF(J592&lt;'5-Year Monthly P&amp;L'!P$2,1,IF(AND('Financing - Injection 1'!J592&gt;='5-Year Monthly P&amp;L'!P$2,'Financing - Injection 1'!J592&lt;'5-Year Monthly P&amp;L'!AB$2),2,IF(AND('Financing - Injection 1'!J592&gt;='5-Year Monthly P&amp;L'!AB$2,'Financing - Injection 1'!J592&lt;'5-Year Monthly P&amp;L'!AN$2),3,IF(AND('Financing - Injection 1'!J592&gt;='5-Year Monthly P&amp;L'!AN$2,'Financing - Injection 1'!J592&lt;'5-Year Monthly P&amp;L'!AZ$2),4,IF('Financing - Injection 1'!J592&gt;='5-Year Monthly P&amp;L'!AZ$2,5)))))</f>
        <v>5</v>
      </c>
      <c r="R592" s="215" t="str">
        <f t="shared" si="105"/>
        <v>0</v>
      </c>
      <c r="S592" s="215" t="str">
        <f t="shared" si="106"/>
        <v>0</v>
      </c>
    </row>
    <row r="593" spans="1:19" x14ac:dyDescent="0.2">
      <c r="A593" s="12">
        <v>582</v>
      </c>
      <c r="B593" s="228" t="str">
        <f>IF(I593&gt;($B$4*$B$6),"0",PMT(H593/$B$6,COUNT(I593:$I$1000),-E592))</f>
        <v>0</v>
      </c>
      <c r="C593" s="228">
        <f t="shared" si="107"/>
        <v>0</v>
      </c>
      <c r="D593" s="228" t="str">
        <f t="shared" si="103"/>
        <v>0</v>
      </c>
      <c r="E593" s="225" t="str">
        <f t="shared" si="101"/>
        <v/>
      </c>
      <c r="F593" s="228" t="str">
        <f t="shared" si="99"/>
        <v/>
      </c>
      <c r="G593" s="228" t="str">
        <f t="shared" si="100"/>
        <v/>
      </c>
      <c r="H593" s="230">
        <f t="shared" si="108"/>
        <v>0.12</v>
      </c>
      <c r="I593" s="226" t="str">
        <f t="shared" si="102"/>
        <v/>
      </c>
      <c r="J593" s="227">
        <f t="shared" si="109"/>
        <v>62337</v>
      </c>
      <c r="K593" s="231" t="str">
        <f t="shared" si="104"/>
        <v>0</v>
      </c>
      <c r="Q593" s="11">
        <f>IF(J593&lt;'5-Year Monthly P&amp;L'!P$2,1,IF(AND('Financing - Injection 1'!J593&gt;='5-Year Monthly P&amp;L'!P$2,'Financing - Injection 1'!J593&lt;'5-Year Monthly P&amp;L'!AB$2),2,IF(AND('Financing - Injection 1'!J593&gt;='5-Year Monthly P&amp;L'!AB$2,'Financing - Injection 1'!J593&lt;'5-Year Monthly P&amp;L'!AN$2),3,IF(AND('Financing - Injection 1'!J593&gt;='5-Year Monthly P&amp;L'!AN$2,'Financing - Injection 1'!J593&lt;'5-Year Monthly P&amp;L'!AZ$2),4,IF('Financing - Injection 1'!J593&gt;='5-Year Monthly P&amp;L'!AZ$2,5)))))</f>
        <v>5</v>
      </c>
      <c r="R593" s="215" t="str">
        <f t="shared" si="105"/>
        <v>0</v>
      </c>
      <c r="S593" s="215" t="str">
        <f t="shared" si="106"/>
        <v>0</v>
      </c>
    </row>
    <row r="594" spans="1:19" x14ac:dyDescent="0.2">
      <c r="A594" s="12">
        <v>583</v>
      </c>
      <c r="B594" s="228" t="str">
        <f>IF(I594&gt;($B$4*$B$6),"0",PMT(H594/$B$6,COUNT(I594:$I$1000),-E593))</f>
        <v>0</v>
      </c>
      <c r="C594" s="228">
        <f t="shared" si="107"/>
        <v>0</v>
      </c>
      <c r="D594" s="228" t="str">
        <f t="shared" si="103"/>
        <v>0</v>
      </c>
      <c r="E594" s="225" t="str">
        <f t="shared" si="101"/>
        <v/>
      </c>
      <c r="F594" s="228" t="str">
        <f t="shared" si="99"/>
        <v/>
      </c>
      <c r="G594" s="228" t="str">
        <f t="shared" si="100"/>
        <v/>
      </c>
      <c r="H594" s="230">
        <f t="shared" si="108"/>
        <v>0.12</v>
      </c>
      <c r="I594" s="226" t="str">
        <f t="shared" si="102"/>
        <v/>
      </c>
      <c r="J594" s="227">
        <f t="shared" si="109"/>
        <v>62367</v>
      </c>
      <c r="K594" s="231" t="str">
        <f t="shared" si="104"/>
        <v>0</v>
      </c>
      <c r="Q594" s="11">
        <f>IF(J594&lt;'5-Year Monthly P&amp;L'!P$2,1,IF(AND('Financing - Injection 1'!J594&gt;='5-Year Monthly P&amp;L'!P$2,'Financing - Injection 1'!J594&lt;'5-Year Monthly P&amp;L'!AB$2),2,IF(AND('Financing - Injection 1'!J594&gt;='5-Year Monthly P&amp;L'!AB$2,'Financing - Injection 1'!J594&lt;'5-Year Monthly P&amp;L'!AN$2),3,IF(AND('Financing - Injection 1'!J594&gt;='5-Year Monthly P&amp;L'!AN$2,'Financing - Injection 1'!J594&lt;'5-Year Monthly P&amp;L'!AZ$2),4,IF('Financing - Injection 1'!J594&gt;='5-Year Monthly P&amp;L'!AZ$2,5)))))</f>
        <v>5</v>
      </c>
      <c r="R594" s="215" t="str">
        <f t="shared" si="105"/>
        <v>0</v>
      </c>
      <c r="S594" s="215" t="str">
        <f t="shared" si="106"/>
        <v>0</v>
      </c>
    </row>
    <row r="595" spans="1:19" x14ac:dyDescent="0.2">
      <c r="A595" s="12">
        <v>584</v>
      </c>
      <c r="B595" s="228" t="str">
        <f>IF(I595&gt;($B$4*$B$6),"0",PMT(H595/$B$6,COUNT(I595:$I$1000),-E594))</f>
        <v>0</v>
      </c>
      <c r="C595" s="228">
        <f t="shared" si="107"/>
        <v>0</v>
      </c>
      <c r="D595" s="228" t="str">
        <f t="shared" si="103"/>
        <v>0</v>
      </c>
      <c r="E595" s="225" t="str">
        <f t="shared" si="101"/>
        <v/>
      </c>
      <c r="F595" s="228" t="str">
        <f t="shared" si="99"/>
        <v/>
      </c>
      <c r="G595" s="228" t="str">
        <f t="shared" si="100"/>
        <v/>
      </c>
      <c r="H595" s="230">
        <f t="shared" si="108"/>
        <v>0.12</v>
      </c>
      <c r="I595" s="226" t="str">
        <f t="shared" si="102"/>
        <v/>
      </c>
      <c r="J595" s="227">
        <f t="shared" si="109"/>
        <v>62398</v>
      </c>
      <c r="K595" s="231" t="str">
        <f t="shared" si="104"/>
        <v>0</v>
      </c>
      <c r="Q595" s="11">
        <f>IF(J595&lt;'5-Year Monthly P&amp;L'!P$2,1,IF(AND('Financing - Injection 1'!J595&gt;='5-Year Monthly P&amp;L'!P$2,'Financing - Injection 1'!J595&lt;'5-Year Monthly P&amp;L'!AB$2),2,IF(AND('Financing - Injection 1'!J595&gt;='5-Year Monthly P&amp;L'!AB$2,'Financing - Injection 1'!J595&lt;'5-Year Monthly P&amp;L'!AN$2),3,IF(AND('Financing - Injection 1'!J595&gt;='5-Year Monthly P&amp;L'!AN$2,'Financing - Injection 1'!J595&lt;'5-Year Monthly P&amp;L'!AZ$2),4,IF('Financing - Injection 1'!J595&gt;='5-Year Monthly P&amp;L'!AZ$2,5)))))</f>
        <v>5</v>
      </c>
      <c r="R595" s="215" t="str">
        <f t="shared" si="105"/>
        <v>0</v>
      </c>
      <c r="S595" s="215" t="str">
        <f t="shared" si="106"/>
        <v>0</v>
      </c>
    </row>
    <row r="596" spans="1:19" x14ac:dyDescent="0.2">
      <c r="A596" s="12">
        <v>585</v>
      </c>
      <c r="B596" s="228" t="str">
        <f>IF(I596&gt;($B$4*$B$6),"0",PMT(H596/$B$6,COUNT(I596:$I$1000),-E595))</f>
        <v>0</v>
      </c>
      <c r="C596" s="228">
        <f t="shared" si="107"/>
        <v>0</v>
      </c>
      <c r="D596" s="228" t="str">
        <f t="shared" si="103"/>
        <v>0</v>
      </c>
      <c r="E596" s="225" t="str">
        <f t="shared" si="101"/>
        <v/>
      </c>
      <c r="F596" s="228" t="str">
        <f t="shared" si="99"/>
        <v/>
      </c>
      <c r="G596" s="228" t="str">
        <f t="shared" si="100"/>
        <v/>
      </c>
      <c r="H596" s="230">
        <f t="shared" si="108"/>
        <v>0.12</v>
      </c>
      <c r="I596" s="226" t="str">
        <f t="shared" si="102"/>
        <v/>
      </c>
      <c r="J596" s="227">
        <f t="shared" si="109"/>
        <v>62428</v>
      </c>
      <c r="K596" s="231" t="str">
        <f t="shared" si="104"/>
        <v>0</v>
      </c>
      <c r="Q596" s="11">
        <f>IF(J596&lt;'5-Year Monthly P&amp;L'!P$2,1,IF(AND('Financing - Injection 1'!J596&gt;='5-Year Monthly P&amp;L'!P$2,'Financing - Injection 1'!J596&lt;'5-Year Monthly P&amp;L'!AB$2),2,IF(AND('Financing - Injection 1'!J596&gt;='5-Year Monthly P&amp;L'!AB$2,'Financing - Injection 1'!J596&lt;'5-Year Monthly P&amp;L'!AN$2),3,IF(AND('Financing - Injection 1'!J596&gt;='5-Year Monthly P&amp;L'!AN$2,'Financing - Injection 1'!J596&lt;'5-Year Monthly P&amp;L'!AZ$2),4,IF('Financing - Injection 1'!J596&gt;='5-Year Monthly P&amp;L'!AZ$2,5)))))</f>
        <v>5</v>
      </c>
      <c r="R596" s="215" t="str">
        <f t="shared" si="105"/>
        <v>0</v>
      </c>
      <c r="S596" s="215" t="str">
        <f t="shared" si="106"/>
        <v>0</v>
      </c>
    </row>
    <row r="597" spans="1:19" x14ac:dyDescent="0.2">
      <c r="A597" s="12">
        <v>586</v>
      </c>
      <c r="B597" s="228" t="str">
        <f>IF(I597&gt;($B$4*$B$6),"0",PMT(H597/$B$6,COUNT(I597:$I$1000),-E596))</f>
        <v>0</v>
      </c>
      <c r="C597" s="228">
        <f t="shared" si="107"/>
        <v>0</v>
      </c>
      <c r="D597" s="228" t="str">
        <f t="shared" si="103"/>
        <v>0</v>
      </c>
      <c r="E597" s="225" t="str">
        <f t="shared" si="101"/>
        <v/>
      </c>
      <c r="F597" s="228" t="str">
        <f t="shared" si="99"/>
        <v/>
      </c>
      <c r="G597" s="228" t="str">
        <f t="shared" si="100"/>
        <v/>
      </c>
      <c r="H597" s="230">
        <f t="shared" si="108"/>
        <v>0.12</v>
      </c>
      <c r="I597" s="226" t="str">
        <f t="shared" si="102"/>
        <v/>
      </c>
      <c r="J597" s="227">
        <f t="shared" si="109"/>
        <v>62459</v>
      </c>
      <c r="K597" s="231" t="str">
        <f t="shared" si="104"/>
        <v>0</v>
      </c>
      <c r="Q597" s="11">
        <f>IF(J597&lt;'5-Year Monthly P&amp;L'!P$2,1,IF(AND('Financing - Injection 1'!J597&gt;='5-Year Monthly P&amp;L'!P$2,'Financing - Injection 1'!J597&lt;'5-Year Monthly P&amp;L'!AB$2),2,IF(AND('Financing - Injection 1'!J597&gt;='5-Year Monthly P&amp;L'!AB$2,'Financing - Injection 1'!J597&lt;'5-Year Monthly P&amp;L'!AN$2),3,IF(AND('Financing - Injection 1'!J597&gt;='5-Year Monthly P&amp;L'!AN$2,'Financing - Injection 1'!J597&lt;'5-Year Monthly P&amp;L'!AZ$2),4,IF('Financing - Injection 1'!J597&gt;='5-Year Monthly P&amp;L'!AZ$2,5)))))</f>
        <v>5</v>
      </c>
      <c r="R597" s="215" t="str">
        <f t="shared" si="105"/>
        <v>0</v>
      </c>
      <c r="S597" s="215" t="str">
        <f t="shared" si="106"/>
        <v>0</v>
      </c>
    </row>
    <row r="598" spans="1:19" x14ac:dyDescent="0.2">
      <c r="A598" s="12">
        <v>587</v>
      </c>
      <c r="B598" s="228" t="str">
        <f>IF(I598&gt;($B$4*$B$6),"0",PMT(H598/$B$6,COUNT(I598:$I$1000),-E597))</f>
        <v>0</v>
      </c>
      <c r="C598" s="228">
        <f t="shared" si="107"/>
        <v>0</v>
      </c>
      <c r="D598" s="228" t="str">
        <f t="shared" si="103"/>
        <v>0</v>
      </c>
      <c r="E598" s="225" t="str">
        <f t="shared" si="101"/>
        <v/>
      </c>
      <c r="F598" s="228" t="str">
        <f t="shared" si="99"/>
        <v/>
      </c>
      <c r="G598" s="228" t="str">
        <f t="shared" si="100"/>
        <v/>
      </c>
      <c r="H598" s="230">
        <f t="shared" si="108"/>
        <v>0.12</v>
      </c>
      <c r="I598" s="226" t="str">
        <f t="shared" si="102"/>
        <v/>
      </c>
      <c r="J598" s="227">
        <f t="shared" si="109"/>
        <v>62490</v>
      </c>
      <c r="K598" s="231" t="str">
        <f t="shared" si="104"/>
        <v>0</v>
      </c>
      <c r="Q598" s="11">
        <f>IF(J598&lt;'5-Year Monthly P&amp;L'!P$2,1,IF(AND('Financing - Injection 1'!J598&gt;='5-Year Monthly P&amp;L'!P$2,'Financing - Injection 1'!J598&lt;'5-Year Monthly P&amp;L'!AB$2),2,IF(AND('Financing - Injection 1'!J598&gt;='5-Year Monthly P&amp;L'!AB$2,'Financing - Injection 1'!J598&lt;'5-Year Monthly P&amp;L'!AN$2),3,IF(AND('Financing - Injection 1'!J598&gt;='5-Year Monthly P&amp;L'!AN$2,'Financing - Injection 1'!J598&lt;'5-Year Monthly P&amp;L'!AZ$2),4,IF('Financing - Injection 1'!J598&gt;='5-Year Monthly P&amp;L'!AZ$2,5)))))</f>
        <v>5</v>
      </c>
      <c r="R598" s="215" t="str">
        <f t="shared" si="105"/>
        <v>0</v>
      </c>
      <c r="S598" s="215" t="str">
        <f t="shared" si="106"/>
        <v>0</v>
      </c>
    </row>
    <row r="599" spans="1:19" x14ac:dyDescent="0.2">
      <c r="A599" s="12">
        <v>588</v>
      </c>
      <c r="B599" s="228" t="str">
        <f>IF(I599&gt;($B$4*$B$6),"0",PMT(H599/$B$6,COUNT(I599:$I$1000),-E598))</f>
        <v>0</v>
      </c>
      <c r="C599" s="228">
        <f t="shared" si="107"/>
        <v>0</v>
      </c>
      <c r="D599" s="228" t="str">
        <f t="shared" si="103"/>
        <v>0</v>
      </c>
      <c r="E599" s="225" t="str">
        <f t="shared" si="101"/>
        <v/>
      </c>
      <c r="F599" s="228" t="str">
        <f t="shared" si="99"/>
        <v/>
      </c>
      <c r="G599" s="228" t="str">
        <f t="shared" si="100"/>
        <v/>
      </c>
      <c r="H599" s="230">
        <f t="shared" si="108"/>
        <v>0.12</v>
      </c>
      <c r="I599" s="226" t="str">
        <f t="shared" si="102"/>
        <v/>
      </c>
      <c r="J599" s="227">
        <f t="shared" si="109"/>
        <v>62518</v>
      </c>
      <c r="K599" s="231" t="str">
        <f t="shared" si="104"/>
        <v>0</v>
      </c>
      <c r="Q599" s="11">
        <f>IF(J599&lt;'5-Year Monthly P&amp;L'!P$2,1,IF(AND('Financing - Injection 1'!J599&gt;='5-Year Monthly P&amp;L'!P$2,'Financing - Injection 1'!J599&lt;'5-Year Monthly P&amp;L'!AB$2),2,IF(AND('Financing - Injection 1'!J599&gt;='5-Year Monthly P&amp;L'!AB$2,'Financing - Injection 1'!J599&lt;'5-Year Monthly P&amp;L'!AN$2),3,IF(AND('Financing - Injection 1'!J599&gt;='5-Year Monthly P&amp;L'!AN$2,'Financing - Injection 1'!J599&lt;'5-Year Monthly P&amp;L'!AZ$2),4,IF('Financing - Injection 1'!J599&gt;='5-Year Monthly P&amp;L'!AZ$2,5)))))</f>
        <v>5</v>
      </c>
      <c r="R599" s="215" t="str">
        <f t="shared" si="105"/>
        <v>0</v>
      </c>
      <c r="S599" s="215" t="str">
        <f t="shared" si="106"/>
        <v>0</v>
      </c>
    </row>
    <row r="600" spans="1:19" x14ac:dyDescent="0.2">
      <c r="A600" s="12">
        <v>589</v>
      </c>
      <c r="B600" s="228" t="str">
        <f>IF(I600&gt;($B$4*$B$6),"0",PMT(H600/$B$6,COUNT(I600:$I$1000),-E599))</f>
        <v>0</v>
      </c>
      <c r="C600" s="228">
        <f t="shared" si="107"/>
        <v>0</v>
      </c>
      <c r="D600" s="228" t="str">
        <f t="shared" si="103"/>
        <v>0</v>
      </c>
      <c r="E600" s="225" t="str">
        <f t="shared" si="101"/>
        <v/>
      </c>
      <c r="F600" s="228" t="str">
        <f t="shared" si="99"/>
        <v/>
      </c>
      <c r="G600" s="228" t="str">
        <f t="shared" si="100"/>
        <v/>
      </c>
      <c r="H600" s="230">
        <f t="shared" si="108"/>
        <v>0.12</v>
      </c>
      <c r="I600" s="226" t="str">
        <f t="shared" si="102"/>
        <v/>
      </c>
      <c r="J600" s="227">
        <f t="shared" si="109"/>
        <v>62549</v>
      </c>
      <c r="K600" s="231" t="str">
        <f t="shared" si="104"/>
        <v>0</v>
      </c>
      <c r="Q600" s="11">
        <f>IF(J600&lt;'5-Year Monthly P&amp;L'!P$2,1,IF(AND('Financing - Injection 1'!J600&gt;='5-Year Monthly P&amp;L'!P$2,'Financing - Injection 1'!J600&lt;'5-Year Monthly P&amp;L'!AB$2),2,IF(AND('Financing - Injection 1'!J600&gt;='5-Year Monthly P&amp;L'!AB$2,'Financing - Injection 1'!J600&lt;'5-Year Monthly P&amp;L'!AN$2),3,IF(AND('Financing - Injection 1'!J600&gt;='5-Year Monthly P&amp;L'!AN$2,'Financing - Injection 1'!J600&lt;'5-Year Monthly P&amp;L'!AZ$2),4,IF('Financing - Injection 1'!J600&gt;='5-Year Monthly P&amp;L'!AZ$2,5)))))</f>
        <v>5</v>
      </c>
      <c r="R600" s="215" t="str">
        <f t="shared" si="105"/>
        <v>0</v>
      </c>
      <c r="S600" s="215" t="str">
        <f t="shared" si="106"/>
        <v>0</v>
      </c>
    </row>
    <row r="601" spans="1:19" x14ac:dyDescent="0.2">
      <c r="A601" s="12">
        <v>590</v>
      </c>
      <c r="B601" s="228" t="str">
        <f>IF(I601&gt;($B$4*$B$6),"0",PMT(H601/$B$6,COUNT(I601:$I$1000),-E600))</f>
        <v>0</v>
      </c>
      <c r="C601" s="228">
        <f t="shared" si="107"/>
        <v>0</v>
      </c>
      <c r="D601" s="228" t="str">
        <f t="shared" si="103"/>
        <v>0</v>
      </c>
      <c r="E601" s="225" t="str">
        <f t="shared" si="101"/>
        <v/>
      </c>
      <c r="F601" s="228" t="str">
        <f t="shared" si="99"/>
        <v/>
      </c>
      <c r="G601" s="228" t="str">
        <f t="shared" si="100"/>
        <v/>
      </c>
      <c r="H601" s="230">
        <f t="shared" si="108"/>
        <v>0.12</v>
      </c>
      <c r="I601" s="226" t="str">
        <f t="shared" si="102"/>
        <v/>
      </c>
      <c r="J601" s="227">
        <f t="shared" si="109"/>
        <v>62579</v>
      </c>
      <c r="K601" s="231" t="str">
        <f t="shared" si="104"/>
        <v>0</v>
      </c>
      <c r="Q601" s="11">
        <f>IF(J601&lt;'5-Year Monthly P&amp;L'!P$2,1,IF(AND('Financing - Injection 1'!J601&gt;='5-Year Monthly P&amp;L'!P$2,'Financing - Injection 1'!J601&lt;'5-Year Monthly P&amp;L'!AB$2),2,IF(AND('Financing - Injection 1'!J601&gt;='5-Year Monthly P&amp;L'!AB$2,'Financing - Injection 1'!J601&lt;'5-Year Monthly P&amp;L'!AN$2),3,IF(AND('Financing - Injection 1'!J601&gt;='5-Year Monthly P&amp;L'!AN$2,'Financing - Injection 1'!J601&lt;'5-Year Monthly P&amp;L'!AZ$2),4,IF('Financing - Injection 1'!J601&gt;='5-Year Monthly P&amp;L'!AZ$2,5)))))</f>
        <v>5</v>
      </c>
      <c r="R601" s="215" t="str">
        <f t="shared" si="105"/>
        <v>0</v>
      </c>
      <c r="S601" s="215" t="str">
        <f t="shared" si="106"/>
        <v>0</v>
      </c>
    </row>
    <row r="602" spans="1:19" x14ac:dyDescent="0.2">
      <c r="A602" s="12">
        <v>591</v>
      </c>
      <c r="B602" s="228" t="str">
        <f>IF(I602&gt;($B$4*$B$6),"0",PMT(H602/$B$6,COUNT(I602:$I$1000),-E601))</f>
        <v>0</v>
      </c>
      <c r="C602" s="228">
        <f t="shared" si="107"/>
        <v>0</v>
      </c>
      <c r="D602" s="228" t="str">
        <f t="shared" si="103"/>
        <v>0</v>
      </c>
      <c r="E602" s="225" t="str">
        <f t="shared" si="101"/>
        <v/>
      </c>
      <c r="F602" s="228" t="str">
        <f t="shared" si="99"/>
        <v/>
      </c>
      <c r="G602" s="228" t="str">
        <f t="shared" si="100"/>
        <v/>
      </c>
      <c r="H602" s="230">
        <f t="shared" si="108"/>
        <v>0.12</v>
      </c>
      <c r="I602" s="226" t="str">
        <f t="shared" si="102"/>
        <v/>
      </c>
      <c r="J602" s="227">
        <f t="shared" si="109"/>
        <v>62610</v>
      </c>
      <c r="K602" s="231" t="str">
        <f t="shared" si="104"/>
        <v>0</v>
      </c>
      <c r="Q602" s="11">
        <f>IF(J602&lt;'5-Year Monthly P&amp;L'!P$2,1,IF(AND('Financing - Injection 1'!J602&gt;='5-Year Monthly P&amp;L'!P$2,'Financing - Injection 1'!J602&lt;'5-Year Monthly P&amp;L'!AB$2),2,IF(AND('Financing - Injection 1'!J602&gt;='5-Year Monthly P&amp;L'!AB$2,'Financing - Injection 1'!J602&lt;'5-Year Monthly P&amp;L'!AN$2),3,IF(AND('Financing - Injection 1'!J602&gt;='5-Year Monthly P&amp;L'!AN$2,'Financing - Injection 1'!J602&lt;'5-Year Monthly P&amp;L'!AZ$2),4,IF('Financing - Injection 1'!J602&gt;='5-Year Monthly P&amp;L'!AZ$2,5)))))</f>
        <v>5</v>
      </c>
      <c r="R602" s="215" t="str">
        <f t="shared" si="105"/>
        <v>0</v>
      </c>
      <c r="S602" s="215" t="str">
        <f t="shared" si="106"/>
        <v>0</v>
      </c>
    </row>
    <row r="603" spans="1:19" x14ac:dyDescent="0.2">
      <c r="A603" s="12">
        <v>592</v>
      </c>
      <c r="B603" s="228" t="str">
        <f>IF(I603&gt;($B$4*$B$6),"0",PMT(H603/$B$6,COUNT(I603:$I$1000),-E602))</f>
        <v>0</v>
      </c>
      <c r="C603" s="228">
        <f t="shared" si="107"/>
        <v>0</v>
      </c>
      <c r="D603" s="228" t="str">
        <f t="shared" si="103"/>
        <v>0</v>
      </c>
      <c r="E603" s="225" t="str">
        <f t="shared" si="101"/>
        <v/>
      </c>
      <c r="F603" s="228" t="str">
        <f t="shared" si="99"/>
        <v/>
      </c>
      <c r="G603" s="228" t="str">
        <f t="shared" si="100"/>
        <v/>
      </c>
      <c r="H603" s="230">
        <f t="shared" si="108"/>
        <v>0.12</v>
      </c>
      <c r="I603" s="226" t="str">
        <f t="shared" si="102"/>
        <v/>
      </c>
      <c r="J603" s="227">
        <f t="shared" si="109"/>
        <v>62640</v>
      </c>
      <c r="K603" s="231" t="str">
        <f t="shared" si="104"/>
        <v>0</v>
      </c>
      <c r="Q603" s="11">
        <f>IF(J603&lt;'5-Year Monthly P&amp;L'!P$2,1,IF(AND('Financing - Injection 1'!J603&gt;='5-Year Monthly P&amp;L'!P$2,'Financing - Injection 1'!J603&lt;'5-Year Monthly P&amp;L'!AB$2),2,IF(AND('Financing - Injection 1'!J603&gt;='5-Year Monthly P&amp;L'!AB$2,'Financing - Injection 1'!J603&lt;'5-Year Monthly P&amp;L'!AN$2),3,IF(AND('Financing - Injection 1'!J603&gt;='5-Year Monthly P&amp;L'!AN$2,'Financing - Injection 1'!J603&lt;'5-Year Monthly P&amp;L'!AZ$2),4,IF('Financing - Injection 1'!J603&gt;='5-Year Monthly P&amp;L'!AZ$2,5)))))</f>
        <v>5</v>
      </c>
      <c r="R603" s="215" t="str">
        <f t="shared" si="105"/>
        <v>0</v>
      </c>
      <c r="S603" s="215" t="str">
        <f t="shared" si="106"/>
        <v>0</v>
      </c>
    </row>
    <row r="604" spans="1:19" x14ac:dyDescent="0.2">
      <c r="A604" s="12">
        <v>593</v>
      </c>
      <c r="B604" s="228" t="str">
        <f>IF(I604&gt;($B$4*$B$6),"0",PMT(H604/$B$6,COUNT(I604:$I$1000),-E603))</f>
        <v>0</v>
      </c>
      <c r="C604" s="228">
        <f t="shared" si="107"/>
        <v>0</v>
      </c>
      <c r="D604" s="228" t="str">
        <f t="shared" si="103"/>
        <v>0</v>
      </c>
      <c r="E604" s="225" t="str">
        <f t="shared" si="101"/>
        <v/>
      </c>
      <c r="F604" s="228" t="str">
        <f t="shared" si="99"/>
        <v/>
      </c>
      <c r="G604" s="228" t="str">
        <f t="shared" si="100"/>
        <v/>
      </c>
      <c r="H604" s="230">
        <f t="shared" si="108"/>
        <v>0.12</v>
      </c>
      <c r="I604" s="226" t="str">
        <f t="shared" si="102"/>
        <v/>
      </c>
      <c r="J604" s="227">
        <f t="shared" si="109"/>
        <v>62671</v>
      </c>
      <c r="K604" s="231" t="str">
        <f t="shared" si="104"/>
        <v>0</v>
      </c>
      <c r="Q604" s="11">
        <f>IF(J604&lt;'5-Year Monthly P&amp;L'!P$2,1,IF(AND('Financing - Injection 1'!J604&gt;='5-Year Monthly P&amp;L'!P$2,'Financing - Injection 1'!J604&lt;'5-Year Monthly P&amp;L'!AB$2),2,IF(AND('Financing - Injection 1'!J604&gt;='5-Year Monthly P&amp;L'!AB$2,'Financing - Injection 1'!J604&lt;'5-Year Monthly P&amp;L'!AN$2),3,IF(AND('Financing - Injection 1'!J604&gt;='5-Year Monthly P&amp;L'!AN$2,'Financing - Injection 1'!J604&lt;'5-Year Monthly P&amp;L'!AZ$2),4,IF('Financing - Injection 1'!J604&gt;='5-Year Monthly P&amp;L'!AZ$2,5)))))</f>
        <v>5</v>
      </c>
      <c r="R604" s="215" t="str">
        <f t="shared" si="105"/>
        <v>0</v>
      </c>
      <c r="S604" s="215" t="str">
        <f t="shared" si="106"/>
        <v>0</v>
      </c>
    </row>
    <row r="605" spans="1:19" x14ac:dyDescent="0.2">
      <c r="A605" s="12">
        <v>594</v>
      </c>
      <c r="B605" s="228" t="str">
        <f>IF(I605&gt;($B$4*$B$6),"0",PMT(H605/$B$6,COUNT(I605:$I$1000),-E604))</f>
        <v>0</v>
      </c>
      <c r="C605" s="228">
        <f t="shared" si="107"/>
        <v>0</v>
      </c>
      <c r="D605" s="228" t="str">
        <f t="shared" si="103"/>
        <v>0</v>
      </c>
      <c r="E605" s="225" t="str">
        <f t="shared" si="101"/>
        <v/>
      </c>
      <c r="F605" s="228" t="str">
        <f t="shared" si="99"/>
        <v/>
      </c>
      <c r="G605" s="228" t="str">
        <f t="shared" si="100"/>
        <v/>
      </c>
      <c r="H605" s="230">
        <f t="shared" si="108"/>
        <v>0.12</v>
      </c>
      <c r="I605" s="226" t="str">
        <f t="shared" si="102"/>
        <v/>
      </c>
      <c r="J605" s="227">
        <f t="shared" si="109"/>
        <v>62702</v>
      </c>
      <c r="K605" s="231" t="str">
        <f t="shared" si="104"/>
        <v>0</v>
      </c>
      <c r="Q605" s="11">
        <f>IF(J605&lt;'5-Year Monthly P&amp;L'!P$2,1,IF(AND('Financing - Injection 1'!J605&gt;='5-Year Monthly P&amp;L'!P$2,'Financing - Injection 1'!J605&lt;'5-Year Monthly P&amp;L'!AB$2),2,IF(AND('Financing - Injection 1'!J605&gt;='5-Year Monthly P&amp;L'!AB$2,'Financing - Injection 1'!J605&lt;'5-Year Monthly P&amp;L'!AN$2),3,IF(AND('Financing - Injection 1'!J605&gt;='5-Year Monthly P&amp;L'!AN$2,'Financing - Injection 1'!J605&lt;'5-Year Monthly P&amp;L'!AZ$2),4,IF('Financing - Injection 1'!J605&gt;='5-Year Monthly P&amp;L'!AZ$2,5)))))</f>
        <v>5</v>
      </c>
      <c r="R605" s="215" t="str">
        <f t="shared" si="105"/>
        <v>0</v>
      </c>
      <c r="S605" s="215" t="str">
        <f t="shared" si="106"/>
        <v>0</v>
      </c>
    </row>
    <row r="606" spans="1:19" x14ac:dyDescent="0.2">
      <c r="A606" s="12">
        <v>595</v>
      </c>
      <c r="B606" s="228" t="str">
        <f>IF(I606&gt;($B$4*$B$6),"0",PMT(H606/$B$6,COUNT(I606:$I$1000),-E605))</f>
        <v>0</v>
      </c>
      <c r="C606" s="228">
        <f t="shared" si="107"/>
        <v>0</v>
      </c>
      <c r="D606" s="228" t="str">
        <f t="shared" si="103"/>
        <v>0</v>
      </c>
      <c r="E606" s="225" t="str">
        <f t="shared" si="101"/>
        <v/>
      </c>
      <c r="F606" s="228" t="str">
        <f t="shared" si="99"/>
        <v/>
      </c>
      <c r="G606" s="228" t="str">
        <f t="shared" si="100"/>
        <v/>
      </c>
      <c r="H606" s="230">
        <f t="shared" si="108"/>
        <v>0.12</v>
      </c>
      <c r="I606" s="226" t="str">
        <f t="shared" si="102"/>
        <v/>
      </c>
      <c r="J606" s="227">
        <f t="shared" si="109"/>
        <v>62732</v>
      </c>
      <c r="K606" s="231" t="str">
        <f t="shared" si="104"/>
        <v>0</v>
      </c>
      <c r="Q606" s="11">
        <f>IF(J606&lt;'5-Year Monthly P&amp;L'!P$2,1,IF(AND('Financing - Injection 1'!J606&gt;='5-Year Monthly P&amp;L'!P$2,'Financing - Injection 1'!J606&lt;'5-Year Monthly P&amp;L'!AB$2),2,IF(AND('Financing - Injection 1'!J606&gt;='5-Year Monthly P&amp;L'!AB$2,'Financing - Injection 1'!J606&lt;'5-Year Monthly P&amp;L'!AN$2),3,IF(AND('Financing - Injection 1'!J606&gt;='5-Year Monthly P&amp;L'!AN$2,'Financing - Injection 1'!J606&lt;'5-Year Monthly P&amp;L'!AZ$2),4,IF('Financing - Injection 1'!J606&gt;='5-Year Monthly P&amp;L'!AZ$2,5)))))</f>
        <v>5</v>
      </c>
      <c r="R606" s="215" t="str">
        <f t="shared" si="105"/>
        <v>0</v>
      </c>
      <c r="S606" s="215" t="str">
        <f t="shared" si="106"/>
        <v>0</v>
      </c>
    </row>
    <row r="607" spans="1:19" x14ac:dyDescent="0.2">
      <c r="A607" s="12">
        <v>596</v>
      </c>
      <c r="B607" s="228" t="str">
        <f>IF(I607&gt;($B$4*$B$6),"0",PMT(H607/$B$6,COUNT(I607:$I$1000),-E606))</f>
        <v>0</v>
      </c>
      <c r="C607" s="228">
        <f t="shared" si="107"/>
        <v>0</v>
      </c>
      <c r="D607" s="228" t="str">
        <f t="shared" si="103"/>
        <v>0</v>
      </c>
      <c r="E607" s="225" t="str">
        <f t="shared" si="101"/>
        <v/>
      </c>
      <c r="F607" s="228" t="str">
        <f t="shared" si="99"/>
        <v/>
      </c>
      <c r="G607" s="228" t="str">
        <f t="shared" si="100"/>
        <v/>
      </c>
      <c r="H607" s="230">
        <f t="shared" si="108"/>
        <v>0.12</v>
      </c>
      <c r="I607" s="226" t="str">
        <f t="shared" si="102"/>
        <v/>
      </c>
      <c r="J607" s="227">
        <f t="shared" si="109"/>
        <v>62763</v>
      </c>
      <c r="K607" s="231" t="str">
        <f t="shared" si="104"/>
        <v>0</v>
      </c>
      <c r="Q607" s="11">
        <f>IF(J607&lt;'5-Year Monthly P&amp;L'!P$2,1,IF(AND('Financing - Injection 1'!J607&gt;='5-Year Monthly P&amp;L'!P$2,'Financing - Injection 1'!J607&lt;'5-Year Monthly P&amp;L'!AB$2),2,IF(AND('Financing - Injection 1'!J607&gt;='5-Year Monthly P&amp;L'!AB$2,'Financing - Injection 1'!J607&lt;'5-Year Monthly P&amp;L'!AN$2),3,IF(AND('Financing - Injection 1'!J607&gt;='5-Year Monthly P&amp;L'!AN$2,'Financing - Injection 1'!J607&lt;'5-Year Monthly P&amp;L'!AZ$2),4,IF('Financing - Injection 1'!J607&gt;='5-Year Monthly P&amp;L'!AZ$2,5)))))</f>
        <v>5</v>
      </c>
      <c r="R607" s="215" t="str">
        <f t="shared" si="105"/>
        <v>0</v>
      </c>
      <c r="S607" s="215" t="str">
        <f t="shared" si="106"/>
        <v>0</v>
      </c>
    </row>
    <row r="608" spans="1:19" x14ac:dyDescent="0.2">
      <c r="A608" s="12">
        <v>597</v>
      </c>
      <c r="B608" s="228" t="str">
        <f>IF(I608&gt;($B$4*$B$6),"0",PMT(H608/$B$6,COUNT(I608:$I$1000),-E607))</f>
        <v>0</v>
      </c>
      <c r="C608" s="228">
        <f t="shared" si="107"/>
        <v>0</v>
      </c>
      <c r="D608" s="228" t="str">
        <f t="shared" si="103"/>
        <v>0</v>
      </c>
      <c r="E608" s="225" t="str">
        <f t="shared" si="101"/>
        <v/>
      </c>
      <c r="F608" s="228" t="str">
        <f t="shared" si="99"/>
        <v/>
      </c>
      <c r="G608" s="228" t="str">
        <f t="shared" si="100"/>
        <v/>
      </c>
      <c r="H608" s="230">
        <f t="shared" si="108"/>
        <v>0.12</v>
      </c>
      <c r="I608" s="226" t="str">
        <f t="shared" si="102"/>
        <v/>
      </c>
      <c r="J608" s="227">
        <f t="shared" si="109"/>
        <v>62793</v>
      </c>
      <c r="K608" s="231" t="str">
        <f t="shared" si="104"/>
        <v>0</v>
      </c>
      <c r="Q608" s="11">
        <f>IF(J608&lt;'5-Year Monthly P&amp;L'!P$2,1,IF(AND('Financing - Injection 1'!J608&gt;='5-Year Monthly P&amp;L'!P$2,'Financing - Injection 1'!J608&lt;'5-Year Monthly P&amp;L'!AB$2),2,IF(AND('Financing - Injection 1'!J608&gt;='5-Year Monthly P&amp;L'!AB$2,'Financing - Injection 1'!J608&lt;'5-Year Monthly P&amp;L'!AN$2),3,IF(AND('Financing - Injection 1'!J608&gt;='5-Year Monthly P&amp;L'!AN$2,'Financing - Injection 1'!J608&lt;'5-Year Monthly P&amp;L'!AZ$2),4,IF('Financing - Injection 1'!J608&gt;='5-Year Monthly P&amp;L'!AZ$2,5)))))</f>
        <v>5</v>
      </c>
      <c r="R608" s="215" t="str">
        <f t="shared" si="105"/>
        <v>0</v>
      </c>
      <c r="S608" s="215" t="str">
        <f t="shared" si="106"/>
        <v>0</v>
      </c>
    </row>
    <row r="609" spans="1:19" x14ac:dyDescent="0.2">
      <c r="A609" s="12">
        <v>598</v>
      </c>
      <c r="B609" s="228" t="str">
        <f>IF(I609&gt;($B$4*$B$6),"0",PMT(H609/$B$6,COUNT(I609:$I$1000),-E608))</f>
        <v>0</v>
      </c>
      <c r="C609" s="228">
        <f t="shared" si="107"/>
        <v>0</v>
      </c>
      <c r="D609" s="228" t="str">
        <f t="shared" si="103"/>
        <v>0</v>
      </c>
      <c r="E609" s="225" t="str">
        <f t="shared" si="101"/>
        <v/>
      </c>
      <c r="F609" s="228" t="str">
        <f t="shared" si="99"/>
        <v/>
      </c>
      <c r="G609" s="228" t="str">
        <f t="shared" si="100"/>
        <v/>
      </c>
      <c r="H609" s="230">
        <f t="shared" si="108"/>
        <v>0.12</v>
      </c>
      <c r="I609" s="226" t="str">
        <f t="shared" si="102"/>
        <v/>
      </c>
      <c r="J609" s="227">
        <f t="shared" si="109"/>
        <v>62824</v>
      </c>
      <c r="K609" s="231" t="str">
        <f t="shared" si="104"/>
        <v>0</v>
      </c>
      <c r="Q609" s="11">
        <f>IF(J609&lt;'5-Year Monthly P&amp;L'!P$2,1,IF(AND('Financing - Injection 1'!J609&gt;='5-Year Monthly P&amp;L'!P$2,'Financing - Injection 1'!J609&lt;'5-Year Monthly P&amp;L'!AB$2),2,IF(AND('Financing - Injection 1'!J609&gt;='5-Year Monthly P&amp;L'!AB$2,'Financing - Injection 1'!J609&lt;'5-Year Monthly P&amp;L'!AN$2),3,IF(AND('Financing - Injection 1'!J609&gt;='5-Year Monthly P&amp;L'!AN$2,'Financing - Injection 1'!J609&lt;'5-Year Monthly P&amp;L'!AZ$2),4,IF('Financing - Injection 1'!J609&gt;='5-Year Monthly P&amp;L'!AZ$2,5)))))</f>
        <v>5</v>
      </c>
      <c r="R609" s="215" t="str">
        <f t="shared" si="105"/>
        <v>0</v>
      </c>
      <c r="S609" s="215" t="str">
        <f t="shared" si="106"/>
        <v>0</v>
      </c>
    </row>
    <row r="610" spans="1:19" x14ac:dyDescent="0.2">
      <c r="A610" s="12">
        <v>599</v>
      </c>
      <c r="B610" s="228" t="str">
        <f>IF(I610&gt;($B$4*$B$6),"0",PMT(H610/$B$6,COUNT(I610:$I$1000),-E609))</f>
        <v>0</v>
      </c>
      <c r="C610" s="228">
        <f t="shared" si="107"/>
        <v>0</v>
      </c>
      <c r="D610" s="228" t="str">
        <f t="shared" si="103"/>
        <v>0</v>
      </c>
      <c r="E610" s="225" t="str">
        <f t="shared" si="101"/>
        <v/>
      </c>
      <c r="F610" s="228" t="str">
        <f t="shared" si="99"/>
        <v/>
      </c>
      <c r="G610" s="228" t="str">
        <f t="shared" si="100"/>
        <v/>
      </c>
      <c r="H610" s="230">
        <f t="shared" si="108"/>
        <v>0.12</v>
      </c>
      <c r="I610" s="226" t="str">
        <f t="shared" si="102"/>
        <v/>
      </c>
      <c r="J610" s="227">
        <f t="shared" si="109"/>
        <v>62855</v>
      </c>
      <c r="K610" s="231" t="str">
        <f t="shared" si="104"/>
        <v>0</v>
      </c>
      <c r="Q610" s="11">
        <f>IF(J610&lt;'5-Year Monthly P&amp;L'!P$2,1,IF(AND('Financing - Injection 1'!J610&gt;='5-Year Monthly P&amp;L'!P$2,'Financing - Injection 1'!J610&lt;'5-Year Monthly P&amp;L'!AB$2),2,IF(AND('Financing - Injection 1'!J610&gt;='5-Year Monthly P&amp;L'!AB$2,'Financing - Injection 1'!J610&lt;'5-Year Monthly P&amp;L'!AN$2),3,IF(AND('Financing - Injection 1'!J610&gt;='5-Year Monthly P&amp;L'!AN$2,'Financing - Injection 1'!J610&lt;'5-Year Monthly P&amp;L'!AZ$2),4,IF('Financing - Injection 1'!J610&gt;='5-Year Monthly P&amp;L'!AZ$2,5)))))</f>
        <v>5</v>
      </c>
      <c r="R610" s="215" t="str">
        <f t="shared" si="105"/>
        <v>0</v>
      </c>
      <c r="S610" s="215" t="str">
        <f t="shared" si="106"/>
        <v>0</v>
      </c>
    </row>
    <row r="611" spans="1:19" x14ac:dyDescent="0.2">
      <c r="A611" s="12">
        <v>600</v>
      </c>
      <c r="B611" s="228" t="str">
        <f>IF(I611&gt;($B$4*$B$6),"0",PMT(H611/$B$6,COUNT(I611:$I$1000),-E610))</f>
        <v>0</v>
      </c>
      <c r="C611" s="228">
        <f t="shared" si="107"/>
        <v>0</v>
      </c>
      <c r="D611" s="228" t="str">
        <f t="shared" si="103"/>
        <v>0</v>
      </c>
      <c r="E611" s="225" t="str">
        <f t="shared" si="101"/>
        <v/>
      </c>
      <c r="F611" s="228" t="str">
        <f t="shared" si="99"/>
        <v/>
      </c>
      <c r="G611" s="228" t="str">
        <f t="shared" si="100"/>
        <v/>
      </c>
      <c r="H611" s="230">
        <f t="shared" si="108"/>
        <v>0.12</v>
      </c>
      <c r="I611" s="226" t="str">
        <f t="shared" si="102"/>
        <v/>
      </c>
      <c r="J611" s="227">
        <f t="shared" si="109"/>
        <v>62884</v>
      </c>
      <c r="K611" s="231" t="str">
        <f t="shared" si="104"/>
        <v>0</v>
      </c>
      <c r="Q611" s="11">
        <f>IF(J611&lt;'5-Year Monthly P&amp;L'!P$2,1,IF(AND('Financing - Injection 1'!J611&gt;='5-Year Monthly P&amp;L'!P$2,'Financing - Injection 1'!J611&lt;'5-Year Monthly P&amp;L'!AB$2),2,IF(AND('Financing - Injection 1'!J611&gt;='5-Year Monthly P&amp;L'!AB$2,'Financing - Injection 1'!J611&lt;'5-Year Monthly P&amp;L'!AN$2),3,IF(AND('Financing - Injection 1'!J611&gt;='5-Year Monthly P&amp;L'!AN$2,'Financing - Injection 1'!J611&lt;'5-Year Monthly P&amp;L'!AZ$2),4,IF('Financing - Injection 1'!J611&gt;='5-Year Monthly P&amp;L'!AZ$2,5)))))</f>
        <v>5</v>
      </c>
      <c r="R611" s="215" t="str">
        <f t="shared" si="105"/>
        <v>0</v>
      </c>
      <c r="S611" s="215" t="str">
        <f t="shared" si="106"/>
        <v>0</v>
      </c>
    </row>
    <row r="612" spans="1:19" x14ac:dyDescent="0.2">
      <c r="A612" s="12">
        <v>601</v>
      </c>
      <c r="B612" s="228" t="str">
        <f>IF(I612&gt;($B$4*$B$6),"0",PMT(H612/$B$6,COUNT(I612:$I$1000),-E611))</f>
        <v>0</v>
      </c>
      <c r="C612" s="228">
        <f t="shared" si="107"/>
        <v>0</v>
      </c>
      <c r="D612" s="228" t="str">
        <f t="shared" si="103"/>
        <v>0</v>
      </c>
      <c r="E612" s="225" t="str">
        <f t="shared" si="101"/>
        <v/>
      </c>
      <c r="F612" s="228" t="str">
        <f t="shared" si="99"/>
        <v/>
      </c>
      <c r="G612" s="228" t="str">
        <f t="shared" si="100"/>
        <v/>
      </c>
      <c r="H612" s="230">
        <f t="shared" si="108"/>
        <v>0.12</v>
      </c>
      <c r="I612" s="226" t="str">
        <f t="shared" si="102"/>
        <v/>
      </c>
      <c r="J612" s="227">
        <f t="shared" si="109"/>
        <v>62915</v>
      </c>
      <c r="K612" s="231" t="str">
        <f t="shared" si="104"/>
        <v>0</v>
      </c>
      <c r="Q612" s="11">
        <f>IF(J612&lt;'5-Year Monthly P&amp;L'!P$2,1,IF(AND('Financing - Injection 1'!J612&gt;='5-Year Monthly P&amp;L'!P$2,'Financing - Injection 1'!J612&lt;'5-Year Monthly P&amp;L'!AB$2),2,IF(AND('Financing - Injection 1'!J612&gt;='5-Year Monthly P&amp;L'!AB$2,'Financing - Injection 1'!J612&lt;'5-Year Monthly P&amp;L'!AN$2),3,IF(AND('Financing - Injection 1'!J612&gt;='5-Year Monthly P&amp;L'!AN$2,'Financing - Injection 1'!J612&lt;'5-Year Monthly P&amp;L'!AZ$2),4,IF('Financing - Injection 1'!J612&gt;='5-Year Monthly P&amp;L'!AZ$2,5)))))</f>
        <v>5</v>
      </c>
      <c r="R612" s="215" t="str">
        <f t="shared" si="105"/>
        <v>0</v>
      </c>
      <c r="S612" s="215" t="str">
        <f t="shared" si="106"/>
        <v>0</v>
      </c>
    </row>
    <row r="613" spans="1:19" x14ac:dyDescent="0.2">
      <c r="A613" s="12">
        <v>602</v>
      </c>
      <c r="B613" s="228" t="str">
        <f>IF(I613&gt;($B$4*$B$6),"0",PMT(H613/$B$6,COUNT(I613:$I$1000),-E612))</f>
        <v>0</v>
      </c>
      <c r="C613" s="228">
        <f t="shared" si="107"/>
        <v>0</v>
      </c>
      <c r="D613" s="228" t="str">
        <f t="shared" si="103"/>
        <v>0</v>
      </c>
      <c r="E613" s="225" t="str">
        <f t="shared" si="101"/>
        <v/>
      </c>
      <c r="F613" s="228" t="str">
        <f t="shared" si="99"/>
        <v/>
      </c>
      <c r="G613" s="228" t="str">
        <f t="shared" si="100"/>
        <v/>
      </c>
      <c r="H613" s="230">
        <f t="shared" si="108"/>
        <v>0.12</v>
      </c>
      <c r="I613" s="226" t="str">
        <f t="shared" si="102"/>
        <v/>
      </c>
      <c r="J613" s="227">
        <f t="shared" si="109"/>
        <v>62945</v>
      </c>
      <c r="K613" s="231" t="str">
        <f t="shared" si="104"/>
        <v>0</v>
      </c>
      <c r="Q613" s="11">
        <f>IF(J613&lt;'5-Year Monthly P&amp;L'!P$2,1,IF(AND('Financing - Injection 1'!J613&gt;='5-Year Monthly P&amp;L'!P$2,'Financing - Injection 1'!J613&lt;'5-Year Monthly P&amp;L'!AB$2),2,IF(AND('Financing - Injection 1'!J613&gt;='5-Year Monthly P&amp;L'!AB$2,'Financing - Injection 1'!J613&lt;'5-Year Monthly P&amp;L'!AN$2),3,IF(AND('Financing - Injection 1'!J613&gt;='5-Year Monthly P&amp;L'!AN$2,'Financing - Injection 1'!J613&lt;'5-Year Monthly P&amp;L'!AZ$2),4,IF('Financing - Injection 1'!J613&gt;='5-Year Monthly P&amp;L'!AZ$2,5)))))</f>
        <v>5</v>
      </c>
      <c r="R613" s="215" t="str">
        <f t="shared" si="105"/>
        <v>0</v>
      </c>
      <c r="S613" s="215" t="str">
        <f t="shared" si="106"/>
        <v>0</v>
      </c>
    </row>
    <row r="614" spans="1:19" x14ac:dyDescent="0.2">
      <c r="A614" s="12">
        <v>603</v>
      </c>
      <c r="B614" s="228" t="str">
        <f>IF(I614&gt;($B$4*$B$6),"0",PMT(H614/$B$6,COUNT(I614:$I$1000),-E613))</f>
        <v>0</v>
      </c>
      <c r="C614" s="228">
        <f t="shared" si="107"/>
        <v>0</v>
      </c>
      <c r="D614" s="228" t="str">
        <f t="shared" si="103"/>
        <v>0</v>
      </c>
      <c r="E614" s="225" t="str">
        <f t="shared" si="101"/>
        <v/>
      </c>
      <c r="F614" s="228" t="str">
        <f t="shared" si="99"/>
        <v/>
      </c>
      <c r="G614" s="228" t="str">
        <f t="shared" si="100"/>
        <v/>
      </c>
      <c r="H614" s="230">
        <f t="shared" si="108"/>
        <v>0.12</v>
      </c>
      <c r="I614" s="226" t="str">
        <f t="shared" si="102"/>
        <v/>
      </c>
      <c r="J614" s="227">
        <f t="shared" si="109"/>
        <v>62976</v>
      </c>
      <c r="K614" s="231" t="str">
        <f t="shared" si="104"/>
        <v>0</v>
      </c>
      <c r="Q614" s="11">
        <f>IF(J614&lt;'5-Year Monthly P&amp;L'!P$2,1,IF(AND('Financing - Injection 1'!J614&gt;='5-Year Monthly P&amp;L'!P$2,'Financing - Injection 1'!J614&lt;'5-Year Monthly P&amp;L'!AB$2),2,IF(AND('Financing - Injection 1'!J614&gt;='5-Year Monthly P&amp;L'!AB$2,'Financing - Injection 1'!J614&lt;'5-Year Monthly P&amp;L'!AN$2),3,IF(AND('Financing - Injection 1'!J614&gt;='5-Year Monthly P&amp;L'!AN$2,'Financing - Injection 1'!J614&lt;'5-Year Monthly P&amp;L'!AZ$2),4,IF('Financing - Injection 1'!J614&gt;='5-Year Monthly P&amp;L'!AZ$2,5)))))</f>
        <v>5</v>
      </c>
      <c r="R614" s="215" t="str">
        <f t="shared" si="105"/>
        <v>0</v>
      </c>
      <c r="S614" s="215" t="str">
        <f t="shared" si="106"/>
        <v>0</v>
      </c>
    </row>
    <row r="615" spans="1:19" x14ac:dyDescent="0.2">
      <c r="A615" s="12">
        <v>604</v>
      </c>
      <c r="B615" s="228" t="str">
        <f>IF(I615&gt;($B$4*$B$6),"0",PMT(H615/$B$6,COUNT(I615:$I$1000),-E614))</f>
        <v>0</v>
      </c>
      <c r="C615" s="228">
        <f t="shared" si="107"/>
        <v>0</v>
      </c>
      <c r="D615" s="228" t="str">
        <f t="shared" si="103"/>
        <v>0</v>
      </c>
      <c r="E615" s="225" t="str">
        <f t="shared" si="101"/>
        <v/>
      </c>
      <c r="F615" s="228" t="str">
        <f t="shared" si="99"/>
        <v/>
      </c>
      <c r="G615" s="228" t="str">
        <f t="shared" si="100"/>
        <v/>
      </c>
      <c r="H615" s="230">
        <f t="shared" si="108"/>
        <v>0.12</v>
      </c>
      <c r="I615" s="226" t="str">
        <f t="shared" si="102"/>
        <v/>
      </c>
      <c r="J615" s="227">
        <f t="shared" si="109"/>
        <v>63006</v>
      </c>
      <c r="K615" s="231" t="str">
        <f t="shared" si="104"/>
        <v>0</v>
      </c>
      <c r="Q615" s="11">
        <f>IF(J615&lt;'5-Year Monthly P&amp;L'!P$2,1,IF(AND('Financing - Injection 1'!J615&gt;='5-Year Monthly P&amp;L'!P$2,'Financing - Injection 1'!J615&lt;'5-Year Monthly P&amp;L'!AB$2),2,IF(AND('Financing - Injection 1'!J615&gt;='5-Year Monthly P&amp;L'!AB$2,'Financing - Injection 1'!J615&lt;'5-Year Monthly P&amp;L'!AN$2),3,IF(AND('Financing - Injection 1'!J615&gt;='5-Year Monthly P&amp;L'!AN$2,'Financing - Injection 1'!J615&lt;'5-Year Monthly P&amp;L'!AZ$2),4,IF('Financing - Injection 1'!J615&gt;='5-Year Monthly P&amp;L'!AZ$2,5)))))</f>
        <v>5</v>
      </c>
      <c r="R615" s="215" t="str">
        <f t="shared" si="105"/>
        <v>0</v>
      </c>
      <c r="S615" s="215" t="str">
        <f t="shared" si="106"/>
        <v>0</v>
      </c>
    </row>
    <row r="616" spans="1:19" x14ac:dyDescent="0.2">
      <c r="A616" s="12">
        <v>605</v>
      </c>
      <c r="B616" s="228" t="str">
        <f>IF(I616&gt;($B$4*$B$6),"0",PMT(H616/$B$6,COUNT(I616:$I$1000),-E615))</f>
        <v>0</v>
      </c>
      <c r="C616" s="228">
        <f t="shared" si="107"/>
        <v>0</v>
      </c>
      <c r="D616" s="228" t="str">
        <f t="shared" si="103"/>
        <v>0</v>
      </c>
      <c r="E616" s="225" t="str">
        <f t="shared" si="101"/>
        <v/>
      </c>
      <c r="F616" s="228" t="str">
        <f t="shared" si="99"/>
        <v/>
      </c>
      <c r="G616" s="228" t="str">
        <f t="shared" si="100"/>
        <v/>
      </c>
      <c r="H616" s="230">
        <f t="shared" si="108"/>
        <v>0.12</v>
      </c>
      <c r="I616" s="226" t="str">
        <f t="shared" si="102"/>
        <v/>
      </c>
      <c r="J616" s="227">
        <f t="shared" si="109"/>
        <v>63037</v>
      </c>
      <c r="K616" s="231" t="str">
        <f t="shared" si="104"/>
        <v>0</v>
      </c>
      <c r="Q616" s="11">
        <f>IF(J616&lt;'5-Year Monthly P&amp;L'!P$2,1,IF(AND('Financing - Injection 1'!J616&gt;='5-Year Monthly P&amp;L'!P$2,'Financing - Injection 1'!J616&lt;'5-Year Monthly P&amp;L'!AB$2),2,IF(AND('Financing - Injection 1'!J616&gt;='5-Year Monthly P&amp;L'!AB$2,'Financing - Injection 1'!J616&lt;'5-Year Monthly P&amp;L'!AN$2),3,IF(AND('Financing - Injection 1'!J616&gt;='5-Year Monthly P&amp;L'!AN$2,'Financing - Injection 1'!J616&lt;'5-Year Monthly P&amp;L'!AZ$2),4,IF('Financing - Injection 1'!J616&gt;='5-Year Monthly P&amp;L'!AZ$2,5)))))</f>
        <v>5</v>
      </c>
      <c r="R616" s="215" t="str">
        <f t="shared" si="105"/>
        <v>0</v>
      </c>
      <c r="S616" s="215" t="str">
        <f t="shared" si="106"/>
        <v>0</v>
      </c>
    </row>
    <row r="617" spans="1:19" x14ac:dyDescent="0.2">
      <c r="A617" s="12">
        <v>606</v>
      </c>
      <c r="B617" s="228" t="str">
        <f>IF(I617&gt;($B$4*$B$6),"0",PMT(H617/$B$6,COUNT(I617:$I$1000),-E616))</f>
        <v>0</v>
      </c>
      <c r="C617" s="228">
        <f t="shared" si="107"/>
        <v>0</v>
      </c>
      <c r="D617" s="228" t="str">
        <f t="shared" si="103"/>
        <v>0</v>
      </c>
      <c r="E617" s="225" t="str">
        <f t="shared" si="101"/>
        <v/>
      </c>
      <c r="F617" s="228" t="str">
        <f t="shared" si="99"/>
        <v/>
      </c>
      <c r="G617" s="228" t="str">
        <f t="shared" si="100"/>
        <v/>
      </c>
      <c r="H617" s="230">
        <f t="shared" si="108"/>
        <v>0.12</v>
      </c>
      <c r="I617" s="226" t="str">
        <f t="shared" si="102"/>
        <v/>
      </c>
      <c r="J617" s="227">
        <f t="shared" si="109"/>
        <v>63068</v>
      </c>
      <c r="K617" s="231" t="str">
        <f t="shared" si="104"/>
        <v>0</v>
      </c>
      <c r="Q617" s="11">
        <f>IF(J617&lt;'5-Year Monthly P&amp;L'!P$2,1,IF(AND('Financing - Injection 1'!J617&gt;='5-Year Monthly P&amp;L'!P$2,'Financing - Injection 1'!J617&lt;'5-Year Monthly P&amp;L'!AB$2),2,IF(AND('Financing - Injection 1'!J617&gt;='5-Year Monthly P&amp;L'!AB$2,'Financing - Injection 1'!J617&lt;'5-Year Monthly P&amp;L'!AN$2),3,IF(AND('Financing - Injection 1'!J617&gt;='5-Year Monthly P&amp;L'!AN$2,'Financing - Injection 1'!J617&lt;'5-Year Monthly P&amp;L'!AZ$2),4,IF('Financing - Injection 1'!J617&gt;='5-Year Monthly P&amp;L'!AZ$2,5)))))</f>
        <v>5</v>
      </c>
      <c r="R617" s="215" t="str">
        <f t="shared" si="105"/>
        <v>0</v>
      </c>
      <c r="S617" s="215" t="str">
        <f t="shared" si="106"/>
        <v>0</v>
      </c>
    </row>
    <row r="618" spans="1:19" x14ac:dyDescent="0.2">
      <c r="A618" s="12">
        <v>607</v>
      </c>
      <c r="B618" s="228" t="str">
        <f>IF(I618&gt;($B$4*$B$6),"0",PMT(H618/$B$6,COUNT(I618:$I$1000),-E617))</f>
        <v>0</v>
      </c>
      <c r="C618" s="228">
        <f t="shared" si="107"/>
        <v>0</v>
      </c>
      <c r="D618" s="228" t="str">
        <f t="shared" si="103"/>
        <v>0</v>
      </c>
      <c r="E618" s="225" t="str">
        <f t="shared" si="101"/>
        <v/>
      </c>
      <c r="F618" s="228" t="str">
        <f t="shared" si="99"/>
        <v/>
      </c>
      <c r="G618" s="228" t="str">
        <f t="shared" si="100"/>
        <v/>
      </c>
      <c r="H618" s="230">
        <f t="shared" si="108"/>
        <v>0.12</v>
      </c>
      <c r="I618" s="226" t="str">
        <f t="shared" si="102"/>
        <v/>
      </c>
      <c r="J618" s="227">
        <f t="shared" si="109"/>
        <v>63098</v>
      </c>
      <c r="K618" s="231" t="str">
        <f t="shared" si="104"/>
        <v>0</v>
      </c>
      <c r="Q618" s="11">
        <f>IF(J618&lt;'5-Year Monthly P&amp;L'!P$2,1,IF(AND('Financing - Injection 1'!J618&gt;='5-Year Monthly P&amp;L'!P$2,'Financing - Injection 1'!J618&lt;'5-Year Monthly P&amp;L'!AB$2),2,IF(AND('Financing - Injection 1'!J618&gt;='5-Year Monthly P&amp;L'!AB$2,'Financing - Injection 1'!J618&lt;'5-Year Monthly P&amp;L'!AN$2),3,IF(AND('Financing - Injection 1'!J618&gt;='5-Year Monthly P&amp;L'!AN$2,'Financing - Injection 1'!J618&lt;'5-Year Monthly P&amp;L'!AZ$2),4,IF('Financing - Injection 1'!J618&gt;='5-Year Monthly P&amp;L'!AZ$2,5)))))</f>
        <v>5</v>
      </c>
      <c r="R618" s="215" t="str">
        <f t="shared" si="105"/>
        <v>0</v>
      </c>
      <c r="S618" s="215" t="str">
        <f t="shared" si="106"/>
        <v>0</v>
      </c>
    </row>
    <row r="619" spans="1:19" x14ac:dyDescent="0.2">
      <c r="A619" s="12">
        <v>608</v>
      </c>
      <c r="B619" s="228" t="str">
        <f>IF(I619&gt;($B$4*$B$6),"0",PMT(H619/$B$6,COUNT(I619:$I$1000),-E618))</f>
        <v>0</v>
      </c>
      <c r="C619" s="228">
        <f t="shared" si="107"/>
        <v>0</v>
      </c>
      <c r="D619" s="228" t="str">
        <f t="shared" si="103"/>
        <v>0</v>
      </c>
      <c r="E619" s="225" t="str">
        <f t="shared" si="101"/>
        <v/>
      </c>
      <c r="F619" s="228" t="str">
        <f t="shared" si="99"/>
        <v/>
      </c>
      <c r="G619" s="228" t="str">
        <f t="shared" si="100"/>
        <v/>
      </c>
      <c r="H619" s="230">
        <f t="shared" si="108"/>
        <v>0.12</v>
      </c>
      <c r="I619" s="226" t="str">
        <f t="shared" si="102"/>
        <v/>
      </c>
      <c r="J619" s="227">
        <f t="shared" si="109"/>
        <v>63129</v>
      </c>
      <c r="K619" s="231" t="str">
        <f t="shared" si="104"/>
        <v>0</v>
      </c>
      <c r="Q619" s="11">
        <f>IF(J619&lt;'5-Year Monthly P&amp;L'!P$2,1,IF(AND('Financing - Injection 1'!J619&gt;='5-Year Monthly P&amp;L'!P$2,'Financing - Injection 1'!J619&lt;'5-Year Monthly P&amp;L'!AB$2),2,IF(AND('Financing - Injection 1'!J619&gt;='5-Year Monthly P&amp;L'!AB$2,'Financing - Injection 1'!J619&lt;'5-Year Monthly P&amp;L'!AN$2),3,IF(AND('Financing - Injection 1'!J619&gt;='5-Year Monthly P&amp;L'!AN$2,'Financing - Injection 1'!J619&lt;'5-Year Monthly P&amp;L'!AZ$2),4,IF('Financing - Injection 1'!J619&gt;='5-Year Monthly P&amp;L'!AZ$2,5)))))</f>
        <v>5</v>
      </c>
      <c r="R619" s="215" t="str">
        <f t="shared" si="105"/>
        <v>0</v>
      </c>
      <c r="S619" s="215" t="str">
        <f t="shared" si="106"/>
        <v>0</v>
      </c>
    </row>
    <row r="620" spans="1:19" x14ac:dyDescent="0.2">
      <c r="A620" s="12">
        <v>609</v>
      </c>
      <c r="B620" s="228" t="str">
        <f>IF(I620&gt;($B$4*$B$6),"0",PMT(H620/$B$6,COUNT(I620:$I$1000),-E619))</f>
        <v>0</v>
      </c>
      <c r="C620" s="228">
        <f t="shared" si="107"/>
        <v>0</v>
      </c>
      <c r="D620" s="228" t="str">
        <f t="shared" si="103"/>
        <v>0</v>
      </c>
      <c r="E620" s="225" t="str">
        <f t="shared" si="101"/>
        <v/>
      </c>
      <c r="F620" s="228" t="str">
        <f t="shared" si="99"/>
        <v/>
      </c>
      <c r="G620" s="228" t="str">
        <f t="shared" si="100"/>
        <v/>
      </c>
      <c r="H620" s="230">
        <f t="shared" si="108"/>
        <v>0.12</v>
      </c>
      <c r="I620" s="226" t="str">
        <f t="shared" si="102"/>
        <v/>
      </c>
      <c r="J620" s="227">
        <f t="shared" si="109"/>
        <v>63159</v>
      </c>
      <c r="K620" s="231" t="str">
        <f t="shared" si="104"/>
        <v>0</v>
      </c>
      <c r="Q620" s="11">
        <f>IF(J620&lt;'5-Year Monthly P&amp;L'!P$2,1,IF(AND('Financing - Injection 1'!J620&gt;='5-Year Monthly P&amp;L'!P$2,'Financing - Injection 1'!J620&lt;'5-Year Monthly P&amp;L'!AB$2),2,IF(AND('Financing - Injection 1'!J620&gt;='5-Year Monthly P&amp;L'!AB$2,'Financing - Injection 1'!J620&lt;'5-Year Monthly P&amp;L'!AN$2),3,IF(AND('Financing - Injection 1'!J620&gt;='5-Year Monthly P&amp;L'!AN$2,'Financing - Injection 1'!J620&lt;'5-Year Monthly P&amp;L'!AZ$2),4,IF('Financing - Injection 1'!J620&gt;='5-Year Monthly P&amp;L'!AZ$2,5)))))</f>
        <v>5</v>
      </c>
      <c r="R620" s="215" t="str">
        <f t="shared" si="105"/>
        <v>0</v>
      </c>
      <c r="S620" s="215" t="str">
        <f t="shared" si="106"/>
        <v>0</v>
      </c>
    </row>
    <row r="621" spans="1:19" x14ac:dyDescent="0.2">
      <c r="A621" s="12">
        <v>610</v>
      </c>
      <c r="B621" s="228" t="str">
        <f>IF(I621&gt;($B$4*$B$6),"0",PMT(H621/$B$6,COUNT(I621:$I$1000),-E620))</f>
        <v>0</v>
      </c>
      <c r="C621" s="228">
        <f t="shared" si="107"/>
        <v>0</v>
      </c>
      <c r="D621" s="228" t="str">
        <f t="shared" si="103"/>
        <v>0</v>
      </c>
      <c r="E621" s="225" t="str">
        <f t="shared" si="101"/>
        <v/>
      </c>
      <c r="F621" s="228" t="str">
        <f t="shared" si="99"/>
        <v/>
      </c>
      <c r="G621" s="228" t="str">
        <f t="shared" si="100"/>
        <v/>
      </c>
      <c r="H621" s="230">
        <f t="shared" si="108"/>
        <v>0.12</v>
      </c>
      <c r="I621" s="226" t="str">
        <f t="shared" si="102"/>
        <v/>
      </c>
      <c r="J621" s="227">
        <f t="shared" si="109"/>
        <v>63190</v>
      </c>
      <c r="K621" s="231" t="str">
        <f t="shared" si="104"/>
        <v>0</v>
      </c>
      <c r="Q621" s="11">
        <f>IF(J621&lt;'5-Year Monthly P&amp;L'!P$2,1,IF(AND('Financing - Injection 1'!J621&gt;='5-Year Monthly P&amp;L'!P$2,'Financing - Injection 1'!J621&lt;'5-Year Monthly P&amp;L'!AB$2),2,IF(AND('Financing - Injection 1'!J621&gt;='5-Year Monthly P&amp;L'!AB$2,'Financing - Injection 1'!J621&lt;'5-Year Monthly P&amp;L'!AN$2),3,IF(AND('Financing - Injection 1'!J621&gt;='5-Year Monthly P&amp;L'!AN$2,'Financing - Injection 1'!J621&lt;'5-Year Monthly P&amp;L'!AZ$2),4,IF('Financing - Injection 1'!J621&gt;='5-Year Monthly P&amp;L'!AZ$2,5)))))</f>
        <v>5</v>
      </c>
      <c r="R621" s="215" t="str">
        <f t="shared" si="105"/>
        <v>0</v>
      </c>
      <c r="S621" s="215" t="str">
        <f t="shared" si="106"/>
        <v>0</v>
      </c>
    </row>
    <row r="622" spans="1:19" x14ac:dyDescent="0.2">
      <c r="A622" s="12">
        <v>611</v>
      </c>
      <c r="B622" s="228" t="str">
        <f>IF(I622&gt;($B$4*$B$6),"0",PMT(H622/$B$6,COUNT(I622:$I$1000),-E621))</f>
        <v>0</v>
      </c>
      <c r="C622" s="228">
        <f t="shared" si="107"/>
        <v>0</v>
      </c>
      <c r="D622" s="228" t="str">
        <f t="shared" si="103"/>
        <v>0</v>
      </c>
      <c r="E622" s="225" t="str">
        <f t="shared" si="101"/>
        <v/>
      </c>
      <c r="F622" s="228" t="str">
        <f t="shared" si="99"/>
        <v/>
      </c>
      <c r="G622" s="228" t="str">
        <f t="shared" si="100"/>
        <v/>
      </c>
      <c r="H622" s="230">
        <f t="shared" si="108"/>
        <v>0.12</v>
      </c>
      <c r="I622" s="226" t="str">
        <f t="shared" si="102"/>
        <v/>
      </c>
      <c r="J622" s="227">
        <f t="shared" si="109"/>
        <v>63221</v>
      </c>
      <c r="K622" s="231" t="str">
        <f t="shared" si="104"/>
        <v>0</v>
      </c>
      <c r="Q622" s="11">
        <f>IF(J622&lt;'5-Year Monthly P&amp;L'!P$2,1,IF(AND('Financing - Injection 1'!J622&gt;='5-Year Monthly P&amp;L'!P$2,'Financing - Injection 1'!J622&lt;'5-Year Monthly P&amp;L'!AB$2),2,IF(AND('Financing - Injection 1'!J622&gt;='5-Year Monthly P&amp;L'!AB$2,'Financing - Injection 1'!J622&lt;'5-Year Monthly P&amp;L'!AN$2),3,IF(AND('Financing - Injection 1'!J622&gt;='5-Year Monthly P&amp;L'!AN$2,'Financing - Injection 1'!J622&lt;'5-Year Monthly P&amp;L'!AZ$2),4,IF('Financing - Injection 1'!J622&gt;='5-Year Monthly P&amp;L'!AZ$2,5)))))</f>
        <v>5</v>
      </c>
      <c r="R622" s="215" t="str">
        <f t="shared" si="105"/>
        <v>0</v>
      </c>
      <c r="S622" s="215" t="str">
        <f t="shared" si="106"/>
        <v>0</v>
      </c>
    </row>
    <row r="623" spans="1:19" x14ac:dyDescent="0.2">
      <c r="A623" s="12">
        <v>612</v>
      </c>
      <c r="B623" s="228" t="str">
        <f>IF(I623&gt;($B$4*$B$6),"0",PMT(H623/$B$6,COUNT(I623:$I$1000),-E622))</f>
        <v>0</v>
      </c>
      <c r="C623" s="228">
        <f t="shared" si="107"/>
        <v>0</v>
      </c>
      <c r="D623" s="228" t="str">
        <f t="shared" si="103"/>
        <v>0</v>
      </c>
      <c r="E623" s="225" t="str">
        <f t="shared" si="101"/>
        <v/>
      </c>
      <c r="F623" s="228" t="str">
        <f t="shared" si="99"/>
        <v/>
      </c>
      <c r="G623" s="228" t="str">
        <f t="shared" si="100"/>
        <v/>
      </c>
      <c r="H623" s="230">
        <f t="shared" si="108"/>
        <v>0.12</v>
      </c>
      <c r="I623" s="226" t="str">
        <f t="shared" si="102"/>
        <v/>
      </c>
      <c r="J623" s="227">
        <f t="shared" si="109"/>
        <v>63249</v>
      </c>
      <c r="K623" s="231" t="str">
        <f t="shared" si="104"/>
        <v>0</v>
      </c>
      <c r="Q623" s="11">
        <f>IF(J623&lt;'5-Year Monthly P&amp;L'!P$2,1,IF(AND('Financing - Injection 1'!J623&gt;='5-Year Monthly P&amp;L'!P$2,'Financing - Injection 1'!J623&lt;'5-Year Monthly P&amp;L'!AB$2),2,IF(AND('Financing - Injection 1'!J623&gt;='5-Year Monthly P&amp;L'!AB$2,'Financing - Injection 1'!J623&lt;'5-Year Monthly P&amp;L'!AN$2),3,IF(AND('Financing - Injection 1'!J623&gt;='5-Year Monthly P&amp;L'!AN$2,'Financing - Injection 1'!J623&lt;'5-Year Monthly P&amp;L'!AZ$2),4,IF('Financing - Injection 1'!J623&gt;='5-Year Monthly P&amp;L'!AZ$2,5)))))</f>
        <v>5</v>
      </c>
      <c r="R623" s="215" t="str">
        <f t="shared" si="105"/>
        <v>0</v>
      </c>
      <c r="S623" s="215" t="str">
        <f t="shared" si="106"/>
        <v>0</v>
      </c>
    </row>
    <row r="624" spans="1:19" x14ac:dyDescent="0.2">
      <c r="A624" s="12">
        <v>613</v>
      </c>
      <c r="B624" s="228" t="str">
        <f>IF(I624&gt;($B$4*$B$6),"0",PMT(H624/$B$6,COUNT(I624:$I$1000),-E623))</f>
        <v>0</v>
      </c>
      <c r="C624" s="228">
        <f t="shared" si="107"/>
        <v>0</v>
      </c>
      <c r="D624" s="228" t="str">
        <f t="shared" si="103"/>
        <v>0</v>
      </c>
      <c r="E624" s="225" t="str">
        <f t="shared" si="101"/>
        <v/>
      </c>
      <c r="F624" s="228" t="str">
        <f t="shared" si="99"/>
        <v/>
      </c>
      <c r="G624" s="228" t="str">
        <f t="shared" si="100"/>
        <v/>
      </c>
      <c r="H624" s="230">
        <f t="shared" si="108"/>
        <v>0.12</v>
      </c>
      <c r="I624" s="226" t="str">
        <f t="shared" si="102"/>
        <v/>
      </c>
      <c r="J624" s="227">
        <f t="shared" si="109"/>
        <v>63280</v>
      </c>
      <c r="K624" s="231" t="str">
        <f t="shared" si="104"/>
        <v>0</v>
      </c>
      <c r="Q624" s="11">
        <f>IF(J624&lt;'5-Year Monthly P&amp;L'!P$2,1,IF(AND('Financing - Injection 1'!J624&gt;='5-Year Monthly P&amp;L'!P$2,'Financing - Injection 1'!J624&lt;'5-Year Monthly P&amp;L'!AB$2),2,IF(AND('Financing - Injection 1'!J624&gt;='5-Year Monthly P&amp;L'!AB$2,'Financing - Injection 1'!J624&lt;'5-Year Monthly P&amp;L'!AN$2),3,IF(AND('Financing - Injection 1'!J624&gt;='5-Year Monthly P&amp;L'!AN$2,'Financing - Injection 1'!J624&lt;'5-Year Monthly P&amp;L'!AZ$2),4,IF('Financing - Injection 1'!J624&gt;='5-Year Monthly P&amp;L'!AZ$2,5)))))</f>
        <v>5</v>
      </c>
      <c r="R624" s="215" t="str">
        <f t="shared" si="105"/>
        <v>0</v>
      </c>
      <c r="S624" s="215" t="str">
        <f t="shared" si="106"/>
        <v>0</v>
      </c>
    </row>
    <row r="625" spans="1:19" x14ac:dyDescent="0.2">
      <c r="A625" s="12">
        <v>614</v>
      </c>
      <c r="B625" s="228" t="str">
        <f>IF(I625&gt;($B$4*$B$6),"0",PMT(H625/$B$6,COUNT(I625:$I$1000),-E624))</f>
        <v>0</v>
      </c>
      <c r="C625" s="228">
        <f t="shared" si="107"/>
        <v>0</v>
      </c>
      <c r="D625" s="228" t="str">
        <f t="shared" si="103"/>
        <v>0</v>
      </c>
      <c r="E625" s="225" t="str">
        <f t="shared" si="101"/>
        <v/>
      </c>
      <c r="F625" s="228" t="str">
        <f t="shared" si="99"/>
        <v/>
      </c>
      <c r="G625" s="228" t="str">
        <f t="shared" si="100"/>
        <v/>
      </c>
      <c r="H625" s="230">
        <f t="shared" si="108"/>
        <v>0.12</v>
      </c>
      <c r="I625" s="226" t="str">
        <f t="shared" si="102"/>
        <v/>
      </c>
      <c r="J625" s="227">
        <f t="shared" si="109"/>
        <v>63310</v>
      </c>
      <c r="K625" s="231" t="str">
        <f t="shared" si="104"/>
        <v>0</v>
      </c>
      <c r="Q625" s="11">
        <f>IF(J625&lt;'5-Year Monthly P&amp;L'!P$2,1,IF(AND('Financing - Injection 1'!J625&gt;='5-Year Monthly P&amp;L'!P$2,'Financing - Injection 1'!J625&lt;'5-Year Monthly P&amp;L'!AB$2),2,IF(AND('Financing - Injection 1'!J625&gt;='5-Year Monthly P&amp;L'!AB$2,'Financing - Injection 1'!J625&lt;'5-Year Monthly P&amp;L'!AN$2),3,IF(AND('Financing - Injection 1'!J625&gt;='5-Year Monthly P&amp;L'!AN$2,'Financing - Injection 1'!J625&lt;'5-Year Monthly P&amp;L'!AZ$2),4,IF('Financing - Injection 1'!J625&gt;='5-Year Monthly P&amp;L'!AZ$2,5)))))</f>
        <v>5</v>
      </c>
      <c r="R625" s="215" t="str">
        <f t="shared" si="105"/>
        <v>0</v>
      </c>
      <c r="S625" s="215" t="str">
        <f t="shared" si="106"/>
        <v>0</v>
      </c>
    </row>
    <row r="626" spans="1:19" x14ac:dyDescent="0.2">
      <c r="A626" s="12">
        <v>615</v>
      </c>
      <c r="B626" s="228" t="str">
        <f>IF(I626&gt;($B$4*$B$6),"0",PMT(H626/$B$6,COUNT(I626:$I$1000),-E625))</f>
        <v>0</v>
      </c>
      <c r="C626" s="228">
        <f t="shared" si="107"/>
        <v>0</v>
      </c>
      <c r="D626" s="228" t="str">
        <f t="shared" si="103"/>
        <v>0</v>
      </c>
      <c r="E626" s="225" t="str">
        <f t="shared" si="101"/>
        <v/>
      </c>
      <c r="F626" s="228" t="str">
        <f t="shared" si="99"/>
        <v/>
      </c>
      <c r="G626" s="228" t="str">
        <f t="shared" si="100"/>
        <v/>
      </c>
      <c r="H626" s="230">
        <f t="shared" si="108"/>
        <v>0.12</v>
      </c>
      <c r="I626" s="226" t="str">
        <f t="shared" si="102"/>
        <v/>
      </c>
      <c r="J626" s="227">
        <f t="shared" si="109"/>
        <v>63341</v>
      </c>
      <c r="K626" s="231" t="str">
        <f t="shared" si="104"/>
        <v>0</v>
      </c>
      <c r="Q626" s="11">
        <f>IF(J626&lt;'5-Year Monthly P&amp;L'!P$2,1,IF(AND('Financing - Injection 1'!J626&gt;='5-Year Monthly P&amp;L'!P$2,'Financing - Injection 1'!J626&lt;'5-Year Monthly P&amp;L'!AB$2),2,IF(AND('Financing - Injection 1'!J626&gt;='5-Year Monthly P&amp;L'!AB$2,'Financing - Injection 1'!J626&lt;'5-Year Monthly P&amp;L'!AN$2),3,IF(AND('Financing - Injection 1'!J626&gt;='5-Year Monthly P&amp;L'!AN$2,'Financing - Injection 1'!J626&lt;'5-Year Monthly P&amp;L'!AZ$2),4,IF('Financing - Injection 1'!J626&gt;='5-Year Monthly P&amp;L'!AZ$2,5)))))</f>
        <v>5</v>
      </c>
      <c r="R626" s="215" t="str">
        <f t="shared" si="105"/>
        <v>0</v>
      </c>
      <c r="S626" s="215" t="str">
        <f t="shared" si="106"/>
        <v>0</v>
      </c>
    </row>
    <row r="627" spans="1:19" x14ac:dyDescent="0.2">
      <c r="A627" s="12">
        <v>616</v>
      </c>
      <c r="B627" s="228" t="str">
        <f>IF(I627&gt;($B$4*$B$6),"0",PMT(H627/$B$6,COUNT(I627:$I$1000),-E626))</f>
        <v>0</v>
      </c>
      <c r="C627" s="228">
        <f t="shared" si="107"/>
        <v>0</v>
      </c>
      <c r="D627" s="228" t="str">
        <f t="shared" si="103"/>
        <v>0</v>
      </c>
      <c r="E627" s="225" t="str">
        <f t="shared" si="101"/>
        <v/>
      </c>
      <c r="F627" s="228" t="str">
        <f t="shared" si="99"/>
        <v/>
      </c>
      <c r="G627" s="228" t="str">
        <f t="shared" si="100"/>
        <v/>
      </c>
      <c r="H627" s="230">
        <f t="shared" si="108"/>
        <v>0.12</v>
      </c>
      <c r="I627" s="226" t="str">
        <f t="shared" si="102"/>
        <v/>
      </c>
      <c r="J627" s="227">
        <f t="shared" si="109"/>
        <v>63371</v>
      </c>
      <c r="K627" s="231" t="str">
        <f t="shared" si="104"/>
        <v>0</v>
      </c>
      <c r="Q627" s="11">
        <f>IF(J627&lt;'5-Year Monthly P&amp;L'!P$2,1,IF(AND('Financing - Injection 1'!J627&gt;='5-Year Monthly P&amp;L'!P$2,'Financing - Injection 1'!J627&lt;'5-Year Monthly P&amp;L'!AB$2),2,IF(AND('Financing - Injection 1'!J627&gt;='5-Year Monthly P&amp;L'!AB$2,'Financing - Injection 1'!J627&lt;'5-Year Monthly P&amp;L'!AN$2),3,IF(AND('Financing - Injection 1'!J627&gt;='5-Year Monthly P&amp;L'!AN$2,'Financing - Injection 1'!J627&lt;'5-Year Monthly P&amp;L'!AZ$2),4,IF('Financing - Injection 1'!J627&gt;='5-Year Monthly P&amp;L'!AZ$2,5)))))</f>
        <v>5</v>
      </c>
      <c r="R627" s="215" t="str">
        <f t="shared" si="105"/>
        <v>0</v>
      </c>
      <c r="S627" s="215" t="str">
        <f t="shared" si="106"/>
        <v>0</v>
      </c>
    </row>
    <row r="628" spans="1:19" x14ac:dyDescent="0.2">
      <c r="A628" s="12">
        <v>617</v>
      </c>
      <c r="B628" s="228" t="str">
        <f>IF(I628&gt;($B$4*$B$6),"0",PMT(H628/$B$6,COUNT(I628:$I$1000),-E627))</f>
        <v>0</v>
      </c>
      <c r="C628" s="228">
        <f t="shared" si="107"/>
        <v>0</v>
      </c>
      <c r="D628" s="228" t="str">
        <f t="shared" si="103"/>
        <v>0</v>
      </c>
      <c r="E628" s="225" t="str">
        <f t="shared" si="101"/>
        <v/>
      </c>
      <c r="F628" s="228" t="str">
        <f t="shared" si="99"/>
        <v/>
      </c>
      <c r="G628" s="228" t="str">
        <f t="shared" si="100"/>
        <v/>
      </c>
      <c r="H628" s="230">
        <f t="shared" si="108"/>
        <v>0.12</v>
      </c>
      <c r="I628" s="226" t="str">
        <f t="shared" si="102"/>
        <v/>
      </c>
      <c r="J628" s="227">
        <f t="shared" si="109"/>
        <v>63402</v>
      </c>
      <c r="K628" s="231" t="str">
        <f t="shared" si="104"/>
        <v>0</v>
      </c>
      <c r="Q628" s="11">
        <f>IF(J628&lt;'5-Year Monthly P&amp;L'!P$2,1,IF(AND('Financing - Injection 1'!J628&gt;='5-Year Monthly P&amp;L'!P$2,'Financing - Injection 1'!J628&lt;'5-Year Monthly P&amp;L'!AB$2),2,IF(AND('Financing - Injection 1'!J628&gt;='5-Year Monthly P&amp;L'!AB$2,'Financing - Injection 1'!J628&lt;'5-Year Monthly P&amp;L'!AN$2),3,IF(AND('Financing - Injection 1'!J628&gt;='5-Year Monthly P&amp;L'!AN$2,'Financing - Injection 1'!J628&lt;'5-Year Monthly P&amp;L'!AZ$2),4,IF('Financing - Injection 1'!J628&gt;='5-Year Monthly P&amp;L'!AZ$2,5)))))</f>
        <v>5</v>
      </c>
      <c r="R628" s="215" t="str">
        <f t="shared" si="105"/>
        <v>0</v>
      </c>
      <c r="S628" s="215" t="str">
        <f t="shared" si="106"/>
        <v>0</v>
      </c>
    </row>
    <row r="629" spans="1:19" x14ac:dyDescent="0.2">
      <c r="A629" s="12">
        <v>618</v>
      </c>
      <c r="B629" s="228" t="str">
        <f>IF(I629&gt;($B$4*$B$6),"0",PMT(H629/$B$6,COUNT(I629:$I$1000),-E628))</f>
        <v>0</v>
      </c>
      <c r="C629" s="228">
        <f t="shared" si="107"/>
        <v>0</v>
      </c>
      <c r="D629" s="228" t="str">
        <f t="shared" si="103"/>
        <v>0</v>
      </c>
      <c r="E629" s="225" t="str">
        <f t="shared" si="101"/>
        <v/>
      </c>
      <c r="F629" s="228" t="str">
        <f t="shared" si="99"/>
        <v/>
      </c>
      <c r="G629" s="228" t="str">
        <f t="shared" si="100"/>
        <v/>
      </c>
      <c r="H629" s="230">
        <f t="shared" si="108"/>
        <v>0.12</v>
      </c>
      <c r="I629" s="226" t="str">
        <f t="shared" si="102"/>
        <v/>
      </c>
      <c r="J629" s="227">
        <f t="shared" si="109"/>
        <v>63433</v>
      </c>
      <c r="K629" s="231" t="str">
        <f t="shared" si="104"/>
        <v>0</v>
      </c>
      <c r="Q629" s="11">
        <f>IF(J629&lt;'5-Year Monthly P&amp;L'!P$2,1,IF(AND('Financing - Injection 1'!J629&gt;='5-Year Monthly P&amp;L'!P$2,'Financing - Injection 1'!J629&lt;'5-Year Monthly P&amp;L'!AB$2),2,IF(AND('Financing - Injection 1'!J629&gt;='5-Year Monthly P&amp;L'!AB$2,'Financing - Injection 1'!J629&lt;'5-Year Monthly P&amp;L'!AN$2),3,IF(AND('Financing - Injection 1'!J629&gt;='5-Year Monthly P&amp;L'!AN$2,'Financing - Injection 1'!J629&lt;'5-Year Monthly P&amp;L'!AZ$2),4,IF('Financing - Injection 1'!J629&gt;='5-Year Monthly P&amp;L'!AZ$2,5)))))</f>
        <v>5</v>
      </c>
      <c r="R629" s="215" t="str">
        <f t="shared" si="105"/>
        <v>0</v>
      </c>
      <c r="S629" s="215" t="str">
        <f t="shared" si="106"/>
        <v>0</v>
      </c>
    </row>
    <row r="630" spans="1:19" x14ac:dyDescent="0.2">
      <c r="A630" s="12">
        <v>619</v>
      </c>
      <c r="B630" s="228" t="str">
        <f>IF(I630&gt;($B$4*$B$6),"0",PMT(H630/$B$6,COUNT(I630:$I$1000),-E629))</f>
        <v>0</v>
      </c>
      <c r="C630" s="228">
        <f t="shared" si="107"/>
        <v>0</v>
      </c>
      <c r="D630" s="228" t="str">
        <f t="shared" si="103"/>
        <v>0</v>
      </c>
      <c r="E630" s="225" t="str">
        <f t="shared" si="101"/>
        <v/>
      </c>
      <c r="F630" s="228" t="str">
        <f t="shared" si="99"/>
        <v/>
      </c>
      <c r="G630" s="228" t="str">
        <f t="shared" si="100"/>
        <v/>
      </c>
      <c r="H630" s="230">
        <f t="shared" si="108"/>
        <v>0.12</v>
      </c>
      <c r="I630" s="226" t="str">
        <f t="shared" si="102"/>
        <v/>
      </c>
      <c r="J630" s="227">
        <f t="shared" si="109"/>
        <v>63463</v>
      </c>
      <c r="K630" s="231" t="str">
        <f t="shared" si="104"/>
        <v>0</v>
      </c>
      <c r="Q630" s="11">
        <f>IF(J630&lt;'5-Year Monthly P&amp;L'!P$2,1,IF(AND('Financing - Injection 1'!J630&gt;='5-Year Monthly P&amp;L'!P$2,'Financing - Injection 1'!J630&lt;'5-Year Monthly P&amp;L'!AB$2),2,IF(AND('Financing - Injection 1'!J630&gt;='5-Year Monthly P&amp;L'!AB$2,'Financing - Injection 1'!J630&lt;'5-Year Monthly P&amp;L'!AN$2),3,IF(AND('Financing - Injection 1'!J630&gt;='5-Year Monthly P&amp;L'!AN$2,'Financing - Injection 1'!J630&lt;'5-Year Monthly P&amp;L'!AZ$2),4,IF('Financing - Injection 1'!J630&gt;='5-Year Monthly P&amp;L'!AZ$2,5)))))</f>
        <v>5</v>
      </c>
      <c r="R630" s="215" t="str">
        <f t="shared" si="105"/>
        <v>0</v>
      </c>
      <c r="S630" s="215" t="str">
        <f t="shared" si="106"/>
        <v>0</v>
      </c>
    </row>
    <row r="631" spans="1:19" x14ac:dyDescent="0.2">
      <c r="A631" s="12">
        <v>620</v>
      </c>
      <c r="B631" s="228" t="str">
        <f>IF(I631&gt;($B$4*$B$6),"0",PMT(H631/$B$6,COUNT(I631:$I$1000),-E630))</f>
        <v>0</v>
      </c>
      <c r="C631" s="228">
        <f t="shared" si="107"/>
        <v>0</v>
      </c>
      <c r="D631" s="228" t="str">
        <f t="shared" si="103"/>
        <v>0</v>
      </c>
      <c r="E631" s="225" t="str">
        <f t="shared" si="101"/>
        <v/>
      </c>
      <c r="F631" s="228" t="str">
        <f t="shared" si="99"/>
        <v/>
      </c>
      <c r="G631" s="228" t="str">
        <f t="shared" si="100"/>
        <v/>
      </c>
      <c r="H631" s="230">
        <f t="shared" si="108"/>
        <v>0.12</v>
      </c>
      <c r="I631" s="226" t="str">
        <f t="shared" si="102"/>
        <v/>
      </c>
      <c r="J631" s="227">
        <f t="shared" si="109"/>
        <v>63494</v>
      </c>
      <c r="K631" s="231" t="str">
        <f t="shared" si="104"/>
        <v>0</v>
      </c>
      <c r="Q631" s="11">
        <f>IF(J631&lt;'5-Year Monthly P&amp;L'!P$2,1,IF(AND('Financing - Injection 1'!J631&gt;='5-Year Monthly P&amp;L'!P$2,'Financing - Injection 1'!J631&lt;'5-Year Monthly P&amp;L'!AB$2),2,IF(AND('Financing - Injection 1'!J631&gt;='5-Year Monthly P&amp;L'!AB$2,'Financing - Injection 1'!J631&lt;'5-Year Monthly P&amp;L'!AN$2),3,IF(AND('Financing - Injection 1'!J631&gt;='5-Year Monthly P&amp;L'!AN$2,'Financing - Injection 1'!J631&lt;'5-Year Monthly P&amp;L'!AZ$2),4,IF('Financing - Injection 1'!J631&gt;='5-Year Monthly P&amp;L'!AZ$2,5)))))</f>
        <v>5</v>
      </c>
      <c r="R631" s="215" t="str">
        <f t="shared" si="105"/>
        <v>0</v>
      </c>
      <c r="S631" s="215" t="str">
        <f t="shared" si="106"/>
        <v>0</v>
      </c>
    </row>
    <row r="632" spans="1:19" x14ac:dyDescent="0.2">
      <c r="A632" s="12">
        <v>621</v>
      </c>
      <c r="B632" s="228" t="str">
        <f>IF(I632&gt;($B$4*$B$6),"0",PMT(H632/$B$6,COUNT(I632:$I$1000),-E631))</f>
        <v>0</v>
      </c>
      <c r="C632" s="228">
        <f t="shared" si="107"/>
        <v>0</v>
      </c>
      <c r="D632" s="228" t="str">
        <f t="shared" si="103"/>
        <v>0</v>
      </c>
      <c r="E632" s="225" t="str">
        <f t="shared" si="101"/>
        <v/>
      </c>
      <c r="F632" s="228" t="str">
        <f t="shared" si="99"/>
        <v/>
      </c>
      <c r="G632" s="228" t="str">
        <f t="shared" si="100"/>
        <v/>
      </c>
      <c r="H632" s="230">
        <f t="shared" si="108"/>
        <v>0.12</v>
      </c>
      <c r="I632" s="226" t="str">
        <f t="shared" si="102"/>
        <v/>
      </c>
      <c r="J632" s="227">
        <f t="shared" si="109"/>
        <v>63524</v>
      </c>
      <c r="K632" s="231" t="str">
        <f t="shared" si="104"/>
        <v>0</v>
      </c>
      <c r="Q632" s="11">
        <f>IF(J632&lt;'5-Year Monthly P&amp;L'!P$2,1,IF(AND('Financing - Injection 1'!J632&gt;='5-Year Monthly P&amp;L'!P$2,'Financing - Injection 1'!J632&lt;'5-Year Monthly P&amp;L'!AB$2),2,IF(AND('Financing - Injection 1'!J632&gt;='5-Year Monthly P&amp;L'!AB$2,'Financing - Injection 1'!J632&lt;'5-Year Monthly P&amp;L'!AN$2),3,IF(AND('Financing - Injection 1'!J632&gt;='5-Year Monthly P&amp;L'!AN$2,'Financing - Injection 1'!J632&lt;'5-Year Monthly P&amp;L'!AZ$2),4,IF('Financing - Injection 1'!J632&gt;='5-Year Monthly P&amp;L'!AZ$2,5)))))</f>
        <v>5</v>
      </c>
      <c r="R632" s="215" t="str">
        <f t="shared" si="105"/>
        <v>0</v>
      </c>
      <c r="S632" s="215" t="str">
        <f t="shared" si="106"/>
        <v>0</v>
      </c>
    </row>
    <row r="633" spans="1:19" x14ac:dyDescent="0.2">
      <c r="A633" s="12">
        <v>622</v>
      </c>
      <c r="B633" s="228" t="str">
        <f>IF(I633&gt;($B$4*$B$6),"0",PMT(H633/$B$6,COUNT(I633:$I$1000),-E632))</f>
        <v>0</v>
      </c>
      <c r="C633" s="228">
        <f t="shared" si="107"/>
        <v>0</v>
      </c>
      <c r="D633" s="228" t="str">
        <f t="shared" si="103"/>
        <v>0</v>
      </c>
      <c r="E633" s="225" t="str">
        <f t="shared" si="101"/>
        <v/>
      </c>
      <c r="F633" s="228" t="str">
        <f t="shared" ref="F633:F696" si="110">IF(A632&gt;=($B$4*$B$6),"",F632+C633)</f>
        <v/>
      </c>
      <c r="G633" s="228" t="str">
        <f t="shared" ref="G633:G696" si="111">IF(A632&gt;=($B$4*$B$6),"",G632+B633)</f>
        <v/>
      </c>
      <c r="H633" s="230">
        <f t="shared" si="108"/>
        <v>0.12</v>
      </c>
      <c r="I633" s="226" t="str">
        <f t="shared" si="102"/>
        <v/>
      </c>
      <c r="J633" s="227">
        <f t="shared" si="109"/>
        <v>63555</v>
      </c>
      <c r="K633" s="231" t="str">
        <f t="shared" si="104"/>
        <v>0</v>
      </c>
      <c r="Q633" s="11">
        <f>IF(J633&lt;'5-Year Monthly P&amp;L'!P$2,1,IF(AND('Financing - Injection 1'!J633&gt;='5-Year Monthly P&amp;L'!P$2,'Financing - Injection 1'!J633&lt;'5-Year Monthly P&amp;L'!AB$2),2,IF(AND('Financing - Injection 1'!J633&gt;='5-Year Monthly P&amp;L'!AB$2,'Financing - Injection 1'!J633&lt;'5-Year Monthly P&amp;L'!AN$2),3,IF(AND('Financing - Injection 1'!J633&gt;='5-Year Monthly P&amp;L'!AN$2,'Financing - Injection 1'!J633&lt;'5-Year Monthly P&amp;L'!AZ$2),4,IF('Financing - Injection 1'!J633&gt;='5-Year Monthly P&amp;L'!AZ$2,5)))))</f>
        <v>5</v>
      </c>
      <c r="R633" s="215" t="str">
        <f t="shared" si="105"/>
        <v>0</v>
      </c>
      <c r="S633" s="215" t="str">
        <f t="shared" si="106"/>
        <v>0</v>
      </c>
    </row>
    <row r="634" spans="1:19" x14ac:dyDescent="0.2">
      <c r="A634" s="12">
        <v>623</v>
      </c>
      <c r="B634" s="228" t="str">
        <f>IF(I634&gt;($B$4*$B$6),"0",PMT(H634/$B$6,COUNT(I634:$I$1000),-E633))</f>
        <v>0</v>
      </c>
      <c r="C634" s="228">
        <f t="shared" si="107"/>
        <v>0</v>
      </c>
      <c r="D634" s="228" t="str">
        <f t="shared" si="103"/>
        <v>0</v>
      </c>
      <c r="E634" s="225" t="str">
        <f t="shared" si="101"/>
        <v/>
      </c>
      <c r="F634" s="228" t="str">
        <f t="shared" si="110"/>
        <v/>
      </c>
      <c r="G634" s="228" t="str">
        <f t="shared" si="111"/>
        <v/>
      </c>
      <c r="H634" s="230">
        <f t="shared" si="108"/>
        <v>0.12</v>
      </c>
      <c r="I634" s="226" t="str">
        <f t="shared" si="102"/>
        <v/>
      </c>
      <c r="J634" s="227">
        <f t="shared" si="109"/>
        <v>63586</v>
      </c>
      <c r="K634" s="231" t="str">
        <f t="shared" si="104"/>
        <v>0</v>
      </c>
      <c r="Q634" s="11">
        <f>IF(J634&lt;'5-Year Monthly P&amp;L'!P$2,1,IF(AND('Financing - Injection 1'!J634&gt;='5-Year Monthly P&amp;L'!P$2,'Financing - Injection 1'!J634&lt;'5-Year Monthly P&amp;L'!AB$2),2,IF(AND('Financing - Injection 1'!J634&gt;='5-Year Monthly P&amp;L'!AB$2,'Financing - Injection 1'!J634&lt;'5-Year Monthly P&amp;L'!AN$2),3,IF(AND('Financing - Injection 1'!J634&gt;='5-Year Monthly P&amp;L'!AN$2,'Financing - Injection 1'!J634&lt;'5-Year Monthly P&amp;L'!AZ$2),4,IF('Financing - Injection 1'!J634&gt;='5-Year Monthly P&amp;L'!AZ$2,5)))))</f>
        <v>5</v>
      </c>
      <c r="R634" s="215" t="str">
        <f t="shared" si="105"/>
        <v>0</v>
      </c>
      <c r="S634" s="215" t="str">
        <f t="shared" si="106"/>
        <v>0</v>
      </c>
    </row>
    <row r="635" spans="1:19" x14ac:dyDescent="0.2">
      <c r="A635" s="12">
        <v>624</v>
      </c>
      <c r="B635" s="228" t="str">
        <f>IF(I635&gt;($B$4*$B$6),"0",PMT(H635/$B$6,COUNT(I635:$I$1000),-E634))</f>
        <v>0</v>
      </c>
      <c r="C635" s="228">
        <f t="shared" si="107"/>
        <v>0</v>
      </c>
      <c r="D635" s="228" t="str">
        <f t="shared" si="103"/>
        <v>0</v>
      </c>
      <c r="E635" s="225" t="str">
        <f t="shared" si="101"/>
        <v/>
      </c>
      <c r="F635" s="228" t="str">
        <f t="shared" si="110"/>
        <v/>
      </c>
      <c r="G635" s="228" t="str">
        <f t="shared" si="111"/>
        <v/>
      </c>
      <c r="H635" s="230">
        <f t="shared" si="108"/>
        <v>0.12</v>
      </c>
      <c r="I635" s="226" t="str">
        <f t="shared" si="102"/>
        <v/>
      </c>
      <c r="J635" s="227">
        <f t="shared" si="109"/>
        <v>63614</v>
      </c>
      <c r="K635" s="231" t="str">
        <f t="shared" si="104"/>
        <v>0</v>
      </c>
      <c r="Q635" s="11">
        <f>IF(J635&lt;'5-Year Monthly P&amp;L'!P$2,1,IF(AND('Financing - Injection 1'!J635&gt;='5-Year Monthly P&amp;L'!P$2,'Financing - Injection 1'!J635&lt;'5-Year Monthly P&amp;L'!AB$2),2,IF(AND('Financing - Injection 1'!J635&gt;='5-Year Monthly P&amp;L'!AB$2,'Financing - Injection 1'!J635&lt;'5-Year Monthly P&amp;L'!AN$2),3,IF(AND('Financing - Injection 1'!J635&gt;='5-Year Monthly P&amp;L'!AN$2,'Financing - Injection 1'!J635&lt;'5-Year Monthly P&amp;L'!AZ$2),4,IF('Financing - Injection 1'!J635&gt;='5-Year Monthly P&amp;L'!AZ$2,5)))))</f>
        <v>5</v>
      </c>
      <c r="R635" s="215" t="str">
        <f t="shared" si="105"/>
        <v>0</v>
      </c>
      <c r="S635" s="215" t="str">
        <f t="shared" si="106"/>
        <v>0</v>
      </c>
    </row>
    <row r="636" spans="1:19" x14ac:dyDescent="0.2">
      <c r="A636" s="12">
        <v>625</v>
      </c>
      <c r="B636" s="228" t="str">
        <f>IF(I636&gt;($B$4*$B$6),"0",PMT(H636/$B$6,COUNT(I636:$I$1000),-E635))</f>
        <v>0</v>
      </c>
      <c r="C636" s="228">
        <f t="shared" si="107"/>
        <v>0</v>
      </c>
      <c r="D636" s="228" t="str">
        <f t="shared" si="103"/>
        <v>0</v>
      </c>
      <c r="E636" s="225" t="str">
        <f t="shared" si="101"/>
        <v/>
      </c>
      <c r="F636" s="228" t="str">
        <f t="shared" si="110"/>
        <v/>
      </c>
      <c r="G636" s="228" t="str">
        <f t="shared" si="111"/>
        <v/>
      </c>
      <c r="H636" s="230">
        <f t="shared" si="108"/>
        <v>0.12</v>
      </c>
      <c r="I636" s="226" t="str">
        <f t="shared" si="102"/>
        <v/>
      </c>
      <c r="J636" s="227">
        <f t="shared" si="109"/>
        <v>63645</v>
      </c>
      <c r="K636" s="231" t="str">
        <f t="shared" si="104"/>
        <v>0</v>
      </c>
      <c r="Q636" s="11">
        <f>IF(J636&lt;'5-Year Monthly P&amp;L'!P$2,1,IF(AND('Financing - Injection 1'!J636&gt;='5-Year Monthly P&amp;L'!P$2,'Financing - Injection 1'!J636&lt;'5-Year Monthly P&amp;L'!AB$2),2,IF(AND('Financing - Injection 1'!J636&gt;='5-Year Monthly P&amp;L'!AB$2,'Financing - Injection 1'!J636&lt;'5-Year Monthly P&amp;L'!AN$2),3,IF(AND('Financing - Injection 1'!J636&gt;='5-Year Monthly P&amp;L'!AN$2,'Financing - Injection 1'!J636&lt;'5-Year Monthly P&amp;L'!AZ$2),4,IF('Financing - Injection 1'!J636&gt;='5-Year Monthly P&amp;L'!AZ$2,5)))))</f>
        <v>5</v>
      </c>
      <c r="R636" s="215" t="str">
        <f t="shared" si="105"/>
        <v>0</v>
      </c>
      <c r="S636" s="215" t="str">
        <f t="shared" si="106"/>
        <v>0</v>
      </c>
    </row>
    <row r="637" spans="1:19" x14ac:dyDescent="0.2">
      <c r="A637" s="12">
        <v>626</v>
      </c>
      <c r="B637" s="228" t="str">
        <f>IF(I637&gt;($B$4*$B$6),"0",PMT(H637/$B$6,COUNT(I637:$I$1000),-E636))</f>
        <v>0</v>
      </c>
      <c r="C637" s="228">
        <f t="shared" si="107"/>
        <v>0</v>
      </c>
      <c r="D637" s="228" t="str">
        <f t="shared" si="103"/>
        <v>0</v>
      </c>
      <c r="E637" s="225" t="str">
        <f t="shared" si="101"/>
        <v/>
      </c>
      <c r="F637" s="228" t="str">
        <f t="shared" si="110"/>
        <v/>
      </c>
      <c r="G637" s="228" t="str">
        <f t="shared" si="111"/>
        <v/>
      </c>
      <c r="H637" s="230">
        <f t="shared" si="108"/>
        <v>0.12</v>
      </c>
      <c r="I637" s="226" t="str">
        <f t="shared" si="102"/>
        <v/>
      </c>
      <c r="J637" s="227">
        <f t="shared" si="109"/>
        <v>63675</v>
      </c>
      <c r="K637" s="231" t="str">
        <f t="shared" si="104"/>
        <v>0</v>
      </c>
      <c r="Q637" s="11">
        <f>IF(J637&lt;'5-Year Monthly P&amp;L'!P$2,1,IF(AND('Financing - Injection 1'!J637&gt;='5-Year Monthly P&amp;L'!P$2,'Financing - Injection 1'!J637&lt;'5-Year Monthly P&amp;L'!AB$2),2,IF(AND('Financing - Injection 1'!J637&gt;='5-Year Monthly P&amp;L'!AB$2,'Financing - Injection 1'!J637&lt;'5-Year Monthly P&amp;L'!AN$2),3,IF(AND('Financing - Injection 1'!J637&gt;='5-Year Monthly P&amp;L'!AN$2,'Financing - Injection 1'!J637&lt;'5-Year Monthly P&amp;L'!AZ$2),4,IF('Financing - Injection 1'!J637&gt;='5-Year Monthly P&amp;L'!AZ$2,5)))))</f>
        <v>5</v>
      </c>
      <c r="R637" s="215" t="str">
        <f t="shared" si="105"/>
        <v>0</v>
      </c>
      <c r="S637" s="215" t="str">
        <f t="shared" si="106"/>
        <v>0</v>
      </c>
    </row>
    <row r="638" spans="1:19" x14ac:dyDescent="0.2">
      <c r="A638" s="12">
        <v>627</v>
      </c>
      <c r="B638" s="228" t="str">
        <f>IF(I638&gt;($B$4*$B$6),"0",PMT(H638/$B$6,COUNT(I638:$I$1000),-E637))</f>
        <v>0</v>
      </c>
      <c r="C638" s="228">
        <f t="shared" si="107"/>
        <v>0</v>
      </c>
      <c r="D638" s="228" t="str">
        <f t="shared" si="103"/>
        <v>0</v>
      </c>
      <c r="E638" s="225" t="str">
        <f t="shared" si="101"/>
        <v/>
      </c>
      <c r="F638" s="228" t="str">
        <f t="shared" si="110"/>
        <v/>
      </c>
      <c r="G638" s="228" t="str">
        <f t="shared" si="111"/>
        <v/>
      </c>
      <c r="H638" s="230">
        <f t="shared" si="108"/>
        <v>0.12</v>
      </c>
      <c r="I638" s="226" t="str">
        <f t="shared" si="102"/>
        <v/>
      </c>
      <c r="J638" s="227">
        <f t="shared" si="109"/>
        <v>63706</v>
      </c>
      <c r="K638" s="231" t="str">
        <f t="shared" si="104"/>
        <v>0</v>
      </c>
      <c r="Q638" s="11">
        <f>IF(J638&lt;'5-Year Monthly P&amp;L'!P$2,1,IF(AND('Financing - Injection 1'!J638&gt;='5-Year Monthly P&amp;L'!P$2,'Financing - Injection 1'!J638&lt;'5-Year Monthly P&amp;L'!AB$2),2,IF(AND('Financing - Injection 1'!J638&gt;='5-Year Monthly P&amp;L'!AB$2,'Financing - Injection 1'!J638&lt;'5-Year Monthly P&amp;L'!AN$2),3,IF(AND('Financing - Injection 1'!J638&gt;='5-Year Monthly P&amp;L'!AN$2,'Financing - Injection 1'!J638&lt;'5-Year Monthly P&amp;L'!AZ$2),4,IF('Financing - Injection 1'!J638&gt;='5-Year Monthly P&amp;L'!AZ$2,5)))))</f>
        <v>5</v>
      </c>
      <c r="R638" s="215" t="str">
        <f t="shared" si="105"/>
        <v>0</v>
      </c>
      <c r="S638" s="215" t="str">
        <f t="shared" si="106"/>
        <v>0</v>
      </c>
    </row>
    <row r="639" spans="1:19" x14ac:dyDescent="0.2">
      <c r="A639" s="12">
        <v>628</v>
      </c>
      <c r="B639" s="228" t="str">
        <f>IF(I639&gt;($B$4*$B$6),"0",PMT(H639/$B$6,COUNT(I639:$I$1000),-E638))</f>
        <v>0</v>
      </c>
      <c r="C639" s="228">
        <f t="shared" si="107"/>
        <v>0</v>
      </c>
      <c r="D639" s="228" t="str">
        <f t="shared" si="103"/>
        <v>0</v>
      </c>
      <c r="E639" s="225" t="str">
        <f t="shared" si="101"/>
        <v/>
      </c>
      <c r="F639" s="228" t="str">
        <f t="shared" si="110"/>
        <v/>
      </c>
      <c r="G639" s="228" t="str">
        <f t="shared" si="111"/>
        <v/>
      </c>
      <c r="H639" s="230">
        <f t="shared" si="108"/>
        <v>0.12</v>
      </c>
      <c r="I639" s="226" t="str">
        <f t="shared" si="102"/>
        <v/>
      </c>
      <c r="J639" s="227">
        <f t="shared" si="109"/>
        <v>63736</v>
      </c>
      <c r="K639" s="231" t="str">
        <f t="shared" si="104"/>
        <v>0</v>
      </c>
      <c r="Q639" s="11">
        <f>IF(J639&lt;'5-Year Monthly P&amp;L'!P$2,1,IF(AND('Financing - Injection 1'!J639&gt;='5-Year Monthly P&amp;L'!P$2,'Financing - Injection 1'!J639&lt;'5-Year Monthly P&amp;L'!AB$2),2,IF(AND('Financing - Injection 1'!J639&gt;='5-Year Monthly P&amp;L'!AB$2,'Financing - Injection 1'!J639&lt;'5-Year Monthly P&amp;L'!AN$2),3,IF(AND('Financing - Injection 1'!J639&gt;='5-Year Monthly P&amp;L'!AN$2,'Financing - Injection 1'!J639&lt;'5-Year Monthly P&amp;L'!AZ$2),4,IF('Financing - Injection 1'!J639&gt;='5-Year Monthly P&amp;L'!AZ$2,5)))))</f>
        <v>5</v>
      </c>
      <c r="R639" s="215" t="str">
        <f t="shared" si="105"/>
        <v>0</v>
      </c>
      <c r="S639" s="215" t="str">
        <f t="shared" si="106"/>
        <v>0</v>
      </c>
    </row>
    <row r="640" spans="1:19" x14ac:dyDescent="0.2">
      <c r="A640" s="12">
        <v>629</v>
      </c>
      <c r="B640" s="228" t="str">
        <f>IF(I640&gt;($B$4*$B$6),"0",PMT(H640/$B$6,COUNT(I640:$I$1000),-E639))</f>
        <v>0</v>
      </c>
      <c r="C640" s="228">
        <f t="shared" si="107"/>
        <v>0</v>
      </c>
      <c r="D640" s="228" t="str">
        <f t="shared" si="103"/>
        <v>0</v>
      </c>
      <c r="E640" s="225" t="str">
        <f t="shared" si="101"/>
        <v/>
      </c>
      <c r="F640" s="228" t="str">
        <f t="shared" si="110"/>
        <v/>
      </c>
      <c r="G640" s="228" t="str">
        <f t="shared" si="111"/>
        <v/>
      </c>
      <c r="H640" s="230">
        <f t="shared" si="108"/>
        <v>0.12</v>
      </c>
      <c r="I640" s="226" t="str">
        <f t="shared" si="102"/>
        <v/>
      </c>
      <c r="J640" s="227">
        <f t="shared" si="109"/>
        <v>63767</v>
      </c>
      <c r="K640" s="231" t="str">
        <f t="shared" si="104"/>
        <v>0</v>
      </c>
      <c r="Q640" s="11">
        <f>IF(J640&lt;'5-Year Monthly P&amp;L'!P$2,1,IF(AND('Financing - Injection 1'!J640&gt;='5-Year Monthly P&amp;L'!P$2,'Financing - Injection 1'!J640&lt;'5-Year Monthly P&amp;L'!AB$2),2,IF(AND('Financing - Injection 1'!J640&gt;='5-Year Monthly P&amp;L'!AB$2,'Financing - Injection 1'!J640&lt;'5-Year Monthly P&amp;L'!AN$2),3,IF(AND('Financing - Injection 1'!J640&gt;='5-Year Monthly P&amp;L'!AN$2,'Financing - Injection 1'!J640&lt;'5-Year Monthly P&amp;L'!AZ$2),4,IF('Financing - Injection 1'!J640&gt;='5-Year Monthly P&amp;L'!AZ$2,5)))))</f>
        <v>5</v>
      </c>
      <c r="R640" s="215" t="str">
        <f t="shared" si="105"/>
        <v>0</v>
      </c>
      <c r="S640" s="215" t="str">
        <f t="shared" si="106"/>
        <v>0</v>
      </c>
    </row>
    <row r="641" spans="1:19" x14ac:dyDescent="0.2">
      <c r="A641" s="12">
        <v>630</v>
      </c>
      <c r="B641" s="228" t="str">
        <f>IF(I641&gt;($B$4*$B$6),"0",PMT(H641/$B$6,COUNT(I641:$I$1000),-E640))</f>
        <v>0</v>
      </c>
      <c r="C641" s="228">
        <f t="shared" si="107"/>
        <v>0</v>
      </c>
      <c r="D641" s="228" t="str">
        <f t="shared" si="103"/>
        <v>0</v>
      </c>
      <c r="E641" s="225" t="str">
        <f t="shared" si="101"/>
        <v/>
      </c>
      <c r="F641" s="228" t="str">
        <f t="shared" si="110"/>
        <v/>
      </c>
      <c r="G641" s="228" t="str">
        <f t="shared" si="111"/>
        <v/>
      </c>
      <c r="H641" s="230">
        <f t="shared" si="108"/>
        <v>0.12</v>
      </c>
      <c r="I641" s="226" t="str">
        <f t="shared" si="102"/>
        <v/>
      </c>
      <c r="J641" s="227">
        <f t="shared" si="109"/>
        <v>63798</v>
      </c>
      <c r="K641" s="231" t="str">
        <f t="shared" si="104"/>
        <v>0</v>
      </c>
      <c r="Q641" s="11">
        <f>IF(J641&lt;'5-Year Monthly P&amp;L'!P$2,1,IF(AND('Financing - Injection 1'!J641&gt;='5-Year Monthly P&amp;L'!P$2,'Financing - Injection 1'!J641&lt;'5-Year Monthly P&amp;L'!AB$2),2,IF(AND('Financing - Injection 1'!J641&gt;='5-Year Monthly P&amp;L'!AB$2,'Financing - Injection 1'!J641&lt;'5-Year Monthly P&amp;L'!AN$2),3,IF(AND('Financing - Injection 1'!J641&gt;='5-Year Monthly P&amp;L'!AN$2,'Financing - Injection 1'!J641&lt;'5-Year Monthly P&amp;L'!AZ$2),4,IF('Financing - Injection 1'!J641&gt;='5-Year Monthly P&amp;L'!AZ$2,5)))))</f>
        <v>5</v>
      </c>
      <c r="R641" s="215" t="str">
        <f t="shared" si="105"/>
        <v>0</v>
      </c>
      <c r="S641" s="215" t="str">
        <f t="shared" si="106"/>
        <v>0</v>
      </c>
    </row>
    <row r="642" spans="1:19" x14ac:dyDescent="0.2">
      <c r="A642" s="12">
        <v>631</v>
      </c>
      <c r="B642" s="228" t="str">
        <f>IF(I642&gt;($B$4*$B$6),"0",PMT(H642/$B$6,COUNT(I642:$I$1000),-E641))</f>
        <v>0</v>
      </c>
      <c r="C642" s="228">
        <f t="shared" si="107"/>
        <v>0</v>
      </c>
      <c r="D642" s="228" t="str">
        <f t="shared" si="103"/>
        <v>0</v>
      </c>
      <c r="E642" s="225" t="str">
        <f t="shared" si="101"/>
        <v/>
      </c>
      <c r="F642" s="228" t="str">
        <f t="shared" si="110"/>
        <v/>
      </c>
      <c r="G642" s="228" t="str">
        <f t="shared" si="111"/>
        <v/>
      </c>
      <c r="H642" s="230">
        <f t="shared" si="108"/>
        <v>0.12</v>
      </c>
      <c r="I642" s="226" t="str">
        <f t="shared" si="102"/>
        <v/>
      </c>
      <c r="J642" s="227">
        <f t="shared" si="109"/>
        <v>63828</v>
      </c>
      <c r="K642" s="231" t="str">
        <f t="shared" si="104"/>
        <v>0</v>
      </c>
      <c r="Q642" s="11">
        <f>IF(J642&lt;'5-Year Monthly P&amp;L'!P$2,1,IF(AND('Financing - Injection 1'!J642&gt;='5-Year Monthly P&amp;L'!P$2,'Financing - Injection 1'!J642&lt;'5-Year Monthly P&amp;L'!AB$2),2,IF(AND('Financing - Injection 1'!J642&gt;='5-Year Monthly P&amp;L'!AB$2,'Financing - Injection 1'!J642&lt;'5-Year Monthly P&amp;L'!AN$2),3,IF(AND('Financing - Injection 1'!J642&gt;='5-Year Monthly P&amp;L'!AN$2,'Financing - Injection 1'!J642&lt;'5-Year Monthly P&amp;L'!AZ$2),4,IF('Financing - Injection 1'!J642&gt;='5-Year Monthly P&amp;L'!AZ$2,5)))))</f>
        <v>5</v>
      </c>
      <c r="R642" s="215" t="str">
        <f t="shared" si="105"/>
        <v>0</v>
      </c>
      <c r="S642" s="215" t="str">
        <f t="shared" si="106"/>
        <v>0</v>
      </c>
    </row>
    <row r="643" spans="1:19" x14ac:dyDescent="0.2">
      <c r="A643" s="12">
        <v>632</v>
      </c>
      <c r="B643" s="228" t="str">
        <f>IF(I643&gt;($B$4*$B$6),"0",PMT(H643/$B$6,COUNT(I643:$I$1000),-E642))</f>
        <v>0</v>
      </c>
      <c r="C643" s="228">
        <f t="shared" si="107"/>
        <v>0</v>
      </c>
      <c r="D643" s="228" t="str">
        <f t="shared" si="103"/>
        <v>0</v>
      </c>
      <c r="E643" s="225" t="str">
        <f t="shared" si="101"/>
        <v/>
      </c>
      <c r="F643" s="228" t="str">
        <f t="shared" si="110"/>
        <v/>
      </c>
      <c r="G643" s="228" t="str">
        <f t="shared" si="111"/>
        <v/>
      </c>
      <c r="H643" s="230">
        <f t="shared" si="108"/>
        <v>0.12</v>
      </c>
      <c r="I643" s="226" t="str">
        <f t="shared" si="102"/>
        <v/>
      </c>
      <c r="J643" s="227">
        <f t="shared" si="109"/>
        <v>63859</v>
      </c>
      <c r="K643" s="231" t="str">
        <f t="shared" si="104"/>
        <v>0</v>
      </c>
      <c r="Q643" s="11">
        <f>IF(J643&lt;'5-Year Monthly P&amp;L'!P$2,1,IF(AND('Financing - Injection 1'!J643&gt;='5-Year Monthly P&amp;L'!P$2,'Financing - Injection 1'!J643&lt;'5-Year Monthly P&amp;L'!AB$2),2,IF(AND('Financing - Injection 1'!J643&gt;='5-Year Monthly P&amp;L'!AB$2,'Financing - Injection 1'!J643&lt;'5-Year Monthly P&amp;L'!AN$2),3,IF(AND('Financing - Injection 1'!J643&gt;='5-Year Monthly P&amp;L'!AN$2,'Financing - Injection 1'!J643&lt;'5-Year Monthly P&amp;L'!AZ$2),4,IF('Financing - Injection 1'!J643&gt;='5-Year Monthly P&amp;L'!AZ$2,5)))))</f>
        <v>5</v>
      </c>
      <c r="R643" s="215" t="str">
        <f t="shared" si="105"/>
        <v>0</v>
      </c>
      <c r="S643" s="215" t="str">
        <f t="shared" si="106"/>
        <v>0</v>
      </c>
    </row>
    <row r="644" spans="1:19" x14ac:dyDescent="0.2">
      <c r="A644" s="12">
        <v>633</v>
      </c>
      <c r="B644" s="228" t="str">
        <f>IF(I644&gt;($B$4*$B$6),"0",PMT(H644/$B$6,COUNT(I644:$I$1000),-E643))</f>
        <v>0</v>
      </c>
      <c r="C644" s="228">
        <f t="shared" si="107"/>
        <v>0</v>
      </c>
      <c r="D644" s="228" t="str">
        <f t="shared" si="103"/>
        <v>0</v>
      </c>
      <c r="E644" s="225" t="str">
        <f t="shared" si="101"/>
        <v/>
      </c>
      <c r="F644" s="228" t="str">
        <f t="shared" si="110"/>
        <v/>
      </c>
      <c r="G644" s="228" t="str">
        <f t="shared" si="111"/>
        <v/>
      </c>
      <c r="H644" s="230">
        <f t="shared" si="108"/>
        <v>0.12</v>
      </c>
      <c r="I644" s="226" t="str">
        <f t="shared" si="102"/>
        <v/>
      </c>
      <c r="J644" s="227">
        <f t="shared" si="109"/>
        <v>63889</v>
      </c>
      <c r="K644" s="231" t="str">
        <f t="shared" si="104"/>
        <v>0</v>
      </c>
      <c r="Q644" s="11">
        <f>IF(J644&lt;'5-Year Monthly P&amp;L'!P$2,1,IF(AND('Financing - Injection 1'!J644&gt;='5-Year Monthly P&amp;L'!P$2,'Financing - Injection 1'!J644&lt;'5-Year Monthly P&amp;L'!AB$2),2,IF(AND('Financing - Injection 1'!J644&gt;='5-Year Monthly P&amp;L'!AB$2,'Financing - Injection 1'!J644&lt;'5-Year Monthly P&amp;L'!AN$2),3,IF(AND('Financing - Injection 1'!J644&gt;='5-Year Monthly P&amp;L'!AN$2,'Financing - Injection 1'!J644&lt;'5-Year Monthly P&amp;L'!AZ$2),4,IF('Financing - Injection 1'!J644&gt;='5-Year Monthly P&amp;L'!AZ$2,5)))))</f>
        <v>5</v>
      </c>
      <c r="R644" s="215" t="str">
        <f t="shared" si="105"/>
        <v>0</v>
      </c>
      <c r="S644" s="215" t="str">
        <f t="shared" si="106"/>
        <v>0</v>
      </c>
    </row>
    <row r="645" spans="1:19" x14ac:dyDescent="0.2">
      <c r="A645" s="12">
        <v>634</v>
      </c>
      <c r="B645" s="228" t="str">
        <f>IF(I645&gt;($B$4*$B$6),"0",PMT(H645/$B$6,COUNT(I645:$I$1000),-E644))</f>
        <v>0</v>
      </c>
      <c r="C645" s="228">
        <f t="shared" si="107"/>
        <v>0</v>
      </c>
      <c r="D645" s="228" t="str">
        <f t="shared" si="103"/>
        <v>0</v>
      </c>
      <c r="E645" s="225" t="str">
        <f t="shared" si="101"/>
        <v/>
      </c>
      <c r="F645" s="228" t="str">
        <f t="shared" si="110"/>
        <v/>
      </c>
      <c r="G645" s="228" t="str">
        <f t="shared" si="111"/>
        <v/>
      </c>
      <c r="H645" s="230">
        <f t="shared" si="108"/>
        <v>0.12</v>
      </c>
      <c r="I645" s="226" t="str">
        <f t="shared" si="102"/>
        <v/>
      </c>
      <c r="J645" s="227">
        <f t="shared" si="109"/>
        <v>63920</v>
      </c>
      <c r="K645" s="231" t="str">
        <f t="shared" si="104"/>
        <v>0</v>
      </c>
      <c r="Q645" s="11">
        <f>IF(J645&lt;'5-Year Monthly P&amp;L'!P$2,1,IF(AND('Financing - Injection 1'!J645&gt;='5-Year Monthly P&amp;L'!P$2,'Financing - Injection 1'!J645&lt;'5-Year Monthly P&amp;L'!AB$2),2,IF(AND('Financing - Injection 1'!J645&gt;='5-Year Monthly P&amp;L'!AB$2,'Financing - Injection 1'!J645&lt;'5-Year Monthly P&amp;L'!AN$2),3,IF(AND('Financing - Injection 1'!J645&gt;='5-Year Monthly P&amp;L'!AN$2,'Financing - Injection 1'!J645&lt;'5-Year Monthly P&amp;L'!AZ$2),4,IF('Financing - Injection 1'!J645&gt;='5-Year Monthly P&amp;L'!AZ$2,5)))))</f>
        <v>5</v>
      </c>
      <c r="R645" s="215" t="str">
        <f t="shared" si="105"/>
        <v>0</v>
      </c>
      <c r="S645" s="215" t="str">
        <f t="shared" si="106"/>
        <v>0</v>
      </c>
    </row>
    <row r="646" spans="1:19" x14ac:dyDescent="0.2">
      <c r="A646" s="12">
        <v>635</v>
      </c>
      <c r="B646" s="228" t="str">
        <f>IF(I646&gt;($B$4*$B$6),"0",PMT(H646/$B$6,COUNT(I646:$I$1000),-E645))</f>
        <v>0</v>
      </c>
      <c r="C646" s="228">
        <f t="shared" si="107"/>
        <v>0</v>
      </c>
      <c r="D646" s="228" t="str">
        <f t="shared" si="103"/>
        <v>0</v>
      </c>
      <c r="E646" s="225" t="str">
        <f t="shared" si="101"/>
        <v/>
      </c>
      <c r="F646" s="228" t="str">
        <f t="shared" si="110"/>
        <v/>
      </c>
      <c r="G646" s="228" t="str">
        <f t="shared" si="111"/>
        <v/>
      </c>
      <c r="H646" s="230">
        <f t="shared" si="108"/>
        <v>0.12</v>
      </c>
      <c r="I646" s="226" t="str">
        <f t="shared" si="102"/>
        <v/>
      </c>
      <c r="J646" s="227">
        <f t="shared" si="109"/>
        <v>63951</v>
      </c>
      <c r="K646" s="231" t="str">
        <f t="shared" si="104"/>
        <v>0</v>
      </c>
      <c r="Q646" s="11">
        <f>IF(J646&lt;'5-Year Monthly P&amp;L'!P$2,1,IF(AND('Financing - Injection 1'!J646&gt;='5-Year Monthly P&amp;L'!P$2,'Financing - Injection 1'!J646&lt;'5-Year Monthly P&amp;L'!AB$2),2,IF(AND('Financing - Injection 1'!J646&gt;='5-Year Monthly P&amp;L'!AB$2,'Financing - Injection 1'!J646&lt;'5-Year Monthly P&amp;L'!AN$2),3,IF(AND('Financing - Injection 1'!J646&gt;='5-Year Monthly P&amp;L'!AN$2,'Financing - Injection 1'!J646&lt;'5-Year Monthly P&amp;L'!AZ$2),4,IF('Financing - Injection 1'!J646&gt;='5-Year Monthly P&amp;L'!AZ$2,5)))))</f>
        <v>5</v>
      </c>
      <c r="R646" s="215" t="str">
        <f t="shared" si="105"/>
        <v>0</v>
      </c>
      <c r="S646" s="215" t="str">
        <f t="shared" si="106"/>
        <v>0</v>
      </c>
    </row>
    <row r="647" spans="1:19" x14ac:dyDescent="0.2">
      <c r="A647" s="12">
        <v>636</v>
      </c>
      <c r="B647" s="228" t="str">
        <f>IF(I647&gt;($B$4*$B$6),"0",PMT(H647/$B$6,COUNT(I647:$I$1000),-E646))</f>
        <v>0</v>
      </c>
      <c r="C647" s="228">
        <f t="shared" si="107"/>
        <v>0</v>
      </c>
      <c r="D647" s="228" t="str">
        <f t="shared" si="103"/>
        <v>0</v>
      </c>
      <c r="E647" s="225" t="str">
        <f t="shared" si="101"/>
        <v/>
      </c>
      <c r="F647" s="228" t="str">
        <f t="shared" si="110"/>
        <v/>
      </c>
      <c r="G647" s="228" t="str">
        <f t="shared" si="111"/>
        <v/>
      </c>
      <c r="H647" s="230">
        <f t="shared" si="108"/>
        <v>0.12</v>
      </c>
      <c r="I647" s="226" t="str">
        <f t="shared" si="102"/>
        <v/>
      </c>
      <c r="J647" s="227">
        <f t="shared" si="109"/>
        <v>63979</v>
      </c>
      <c r="K647" s="231" t="str">
        <f t="shared" si="104"/>
        <v>0</v>
      </c>
      <c r="Q647" s="11">
        <f>IF(J647&lt;'5-Year Monthly P&amp;L'!P$2,1,IF(AND('Financing - Injection 1'!J647&gt;='5-Year Monthly P&amp;L'!P$2,'Financing - Injection 1'!J647&lt;'5-Year Monthly P&amp;L'!AB$2),2,IF(AND('Financing - Injection 1'!J647&gt;='5-Year Monthly P&amp;L'!AB$2,'Financing - Injection 1'!J647&lt;'5-Year Monthly P&amp;L'!AN$2),3,IF(AND('Financing - Injection 1'!J647&gt;='5-Year Monthly P&amp;L'!AN$2,'Financing - Injection 1'!J647&lt;'5-Year Monthly P&amp;L'!AZ$2),4,IF('Financing - Injection 1'!J647&gt;='5-Year Monthly P&amp;L'!AZ$2,5)))))</f>
        <v>5</v>
      </c>
      <c r="R647" s="215" t="str">
        <f t="shared" si="105"/>
        <v>0</v>
      </c>
      <c r="S647" s="215" t="str">
        <f t="shared" si="106"/>
        <v>0</v>
      </c>
    </row>
    <row r="648" spans="1:19" x14ac:dyDescent="0.2">
      <c r="A648" s="12">
        <v>637</v>
      </c>
      <c r="B648" s="228" t="str">
        <f>IF(I648&gt;($B$4*$B$6),"0",PMT(H648/$B$6,COUNT(I648:$I$1000),-E647))</f>
        <v>0</v>
      </c>
      <c r="C648" s="228">
        <f t="shared" si="107"/>
        <v>0</v>
      </c>
      <c r="D648" s="228" t="str">
        <f t="shared" si="103"/>
        <v>0</v>
      </c>
      <c r="E648" s="225" t="str">
        <f t="shared" si="101"/>
        <v/>
      </c>
      <c r="F648" s="228" t="str">
        <f t="shared" si="110"/>
        <v/>
      </c>
      <c r="G648" s="228" t="str">
        <f t="shared" si="111"/>
        <v/>
      </c>
      <c r="H648" s="230">
        <f t="shared" si="108"/>
        <v>0.12</v>
      </c>
      <c r="I648" s="226" t="str">
        <f t="shared" si="102"/>
        <v/>
      </c>
      <c r="J648" s="227">
        <f t="shared" si="109"/>
        <v>64010</v>
      </c>
      <c r="K648" s="231" t="str">
        <f t="shared" si="104"/>
        <v>0</v>
      </c>
      <c r="Q648" s="11">
        <f>IF(J648&lt;'5-Year Monthly P&amp;L'!P$2,1,IF(AND('Financing - Injection 1'!J648&gt;='5-Year Monthly P&amp;L'!P$2,'Financing - Injection 1'!J648&lt;'5-Year Monthly P&amp;L'!AB$2),2,IF(AND('Financing - Injection 1'!J648&gt;='5-Year Monthly P&amp;L'!AB$2,'Financing - Injection 1'!J648&lt;'5-Year Monthly P&amp;L'!AN$2),3,IF(AND('Financing - Injection 1'!J648&gt;='5-Year Monthly P&amp;L'!AN$2,'Financing - Injection 1'!J648&lt;'5-Year Monthly P&amp;L'!AZ$2),4,IF('Financing - Injection 1'!J648&gt;='5-Year Monthly P&amp;L'!AZ$2,5)))))</f>
        <v>5</v>
      </c>
      <c r="R648" s="215" t="str">
        <f t="shared" si="105"/>
        <v>0</v>
      </c>
      <c r="S648" s="215" t="str">
        <f t="shared" si="106"/>
        <v>0</v>
      </c>
    </row>
    <row r="649" spans="1:19" x14ac:dyDescent="0.2">
      <c r="A649" s="12">
        <v>638</v>
      </c>
      <c r="B649" s="228" t="str">
        <f>IF(I649&gt;($B$4*$B$6),"0",PMT(H649/$B$6,COUNT(I649:$I$1000),-E648))</f>
        <v>0</v>
      </c>
      <c r="C649" s="228">
        <f t="shared" si="107"/>
        <v>0</v>
      </c>
      <c r="D649" s="228" t="str">
        <f t="shared" si="103"/>
        <v>0</v>
      </c>
      <c r="E649" s="225" t="str">
        <f t="shared" si="101"/>
        <v/>
      </c>
      <c r="F649" s="228" t="str">
        <f t="shared" si="110"/>
        <v/>
      </c>
      <c r="G649" s="228" t="str">
        <f t="shared" si="111"/>
        <v/>
      </c>
      <c r="H649" s="230">
        <f t="shared" si="108"/>
        <v>0.12</v>
      </c>
      <c r="I649" s="226" t="str">
        <f t="shared" si="102"/>
        <v/>
      </c>
      <c r="J649" s="227">
        <f t="shared" si="109"/>
        <v>64040</v>
      </c>
      <c r="K649" s="231" t="str">
        <f t="shared" si="104"/>
        <v>0</v>
      </c>
      <c r="Q649" s="11">
        <f>IF(J649&lt;'5-Year Monthly P&amp;L'!P$2,1,IF(AND('Financing - Injection 1'!J649&gt;='5-Year Monthly P&amp;L'!P$2,'Financing - Injection 1'!J649&lt;'5-Year Monthly P&amp;L'!AB$2),2,IF(AND('Financing - Injection 1'!J649&gt;='5-Year Monthly P&amp;L'!AB$2,'Financing - Injection 1'!J649&lt;'5-Year Monthly P&amp;L'!AN$2),3,IF(AND('Financing - Injection 1'!J649&gt;='5-Year Monthly P&amp;L'!AN$2,'Financing - Injection 1'!J649&lt;'5-Year Monthly P&amp;L'!AZ$2),4,IF('Financing - Injection 1'!J649&gt;='5-Year Monthly P&amp;L'!AZ$2,5)))))</f>
        <v>5</v>
      </c>
      <c r="R649" s="215" t="str">
        <f t="shared" si="105"/>
        <v>0</v>
      </c>
      <c r="S649" s="215" t="str">
        <f t="shared" si="106"/>
        <v>0</v>
      </c>
    </row>
    <row r="650" spans="1:19" x14ac:dyDescent="0.2">
      <c r="A650" s="12">
        <v>639</v>
      </c>
      <c r="B650" s="228" t="str">
        <f>IF(I650&gt;($B$4*$B$6),"0",PMT(H650/$B$6,COUNT(I650:$I$1000),-E649))</f>
        <v>0</v>
      </c>
      <c r="C650" s="228">
        <f t="shared" si="107"/>
        <v>0</v>
      </c>
      <c r="D650" s="228" t="str">
        <f t="shared" si="103"/>
        <v>0</v>
      </c>
      <c r="E650" s="225" t="str">
        <f t="shared" si="101"/>
        <v/>
      </c>
      <c r="F650" s="228" t="str">
        <f t="shared" si="110"/>
        <v/>
      </c>
      <c r="G650" s="228" t="str">
        <f t="shared" si="111"/>
        <v/>
      </c>
      <c r="H650" s="230">
        <f t="shared" si="108"/>
        <v>0.12</v>
      </c>
      <c r="I650" s="226" t="str">
        <f t="shared" si="102"/>
        <v/>
      </c>
      <c r="J650" s="227">
        <f t="shared" si="109"/>
        <v>64071</v>
      </c>
      <c r="K650" s="231" t="str">
        <f t="shared" si="104"/>
        <v>0</v>
      </c>
      <c r="Q650" s="11">
        <f>IF(J650&lt;'5-Year Monthly P&amp;L'!P$2,1,IF(AND('Financing - Injection 1'!J650&gt;='5-Year Monthly P&amp;L'!P$2,'Financing - Injection 1'!J650&lt;'5-Year Monthly P&amp;L'!AB$2),2,IF(AND('Financing - Injection 1'!J650&gt;='5-Year Monthly P&amp;L'!AB$2,'Financing - Injection 1'!J650&lt;'5-Year Monthly P&amp;L'!AN$2),3,IF(AND('Financing - Injection 1'!J650&gt;='5-Year Monthly P&amp;L'!AN$2,'Financing - Injection 1'!J650&lt;'5-Year Monthly P&amp;L'!AZ$2),4,IF('Financing - Injection 1'!J650&gt;='5-Year Monthly P&amp;L'!AZ$2,5)))))</f>
        <v>5</v>
      </c>
      <c r="R650" s="215" t="str">
        <f t="shared" si="105"/>
        <v>0</v>
      </c>
      <c r="S650" s="215" t="str">
        <f t="shared" si="106"/>
        <v>0</v>
      </c>
    </row>
    <row r="651" spans="1:19" x14ac:dyDescent="0.2">
      <c r="A651" s="12">
        <v>640</v>
      </c>
      <c r="B651" s="228" t="str">
        <f>IF(I651&gt;($B$4*$B$6),"0",PMT(H651/$B$6,COUNT(I651:$I$1000),-E650))</f>
        <v>0</v>
      </c>
      <c r="C651" s="228">
        <f t="shared" si="107"/>
        <v>0</v>
      </c>
      <c r="D651" s="228" t="str">
        <f t="shared" si="103"/>
        <v>0</v>
      </c>
      <c r="E651" s="225" t="str">
        <f t="shared" si="101"/>
        <v/>
      </c>
      <c r="F651" s="228" t="str">
        <f t="shared" si="110"/>
        <v/>
      </c>
      <c r="G651" s="228" t="str">
        <f t="shared" si="111"/>
        <v/>
      </c>
      <c r="H651" s="230">
        <f t="shared" si="108"/>
        <v>0.12</v>
      </c>
      <c r="I651" s="226" t="str">
        <f t="shared" si="102"/>
        <v/>
      </c>
      <c r="J651" s="227">
        <f t="shared" si="109"/>
        <v>64101</v>
      </c>
      <c r="K651" s="231" t="str">
        <f t="shared" si="104"/>
        <v>0</v>
      </c>
      <c r="Q651" s="11">
        <f>IF(J651&lt;'5-Year Monthly P&amp;L'!P$2,1,IF(AND('Financing - Injection 1'!J651&gt;='5-Year Monthly P&amp;L'!P$2,'Financing - Injection 1'!J651&lt;'5-Year Monthly P&amp;L'!AB$2),2,IF(AND('Financing - Injection 1'!J651&gt;='5-Year Monthly P&amp;L'!AB$2,'Financing - Injection 1'!J651&lt;'5-Year Monthly P&amp;L'!AN$2),3,IF(AND('Financing - Injection 1'!J651&gt;='5-Year Monthly P&amp;L'!AN$2,'Financing - Injection 1'!J651&lt;'5-Year Monthly P&amp;L'!AZ$2),4,IF('Financing - Injection 1'!J651&gt;='5-Year Monthly P&amp;L'!AZ$2,5)))))</f>
        <v>5</v>
      </c>
      <c r="R651" s="215" t="str">
        <f t="shared" si="105"/>
        <v>0</v>
      </c>
      <c r="S651" s="215" t="str">
        <f t="shared" si="106"/>
        <v>0</v>
      </c>
    </row>
    <row r="652" spans="1:19" x14ac:dyDescent="0.2">
      <c r="A652" s="12">
        <v>641</v>
      </c>
      <c r="B652" s="228" t="str">
        <f>IF(I652&gt;($B$4*$B$6),"0",PMT(H652/$B$6,COUNT(I652:$I$1000),-E651))</f>
        <v>0</v>
      </c>
      <c r="C652" s="228">
        <f t="shared" si="107"/>
        <v>0</v>
      </c>
      <c r="D652" s="228" t="str">
        <f t="shared" si="103"/>
        <v>0</v>
      </c>
      <c r="E652" s="225" t="str">
        <f t="shared" ref="E652:E715" si="112">IF(A652&gt;($B$4*$B$6),"",E651-D652)</f>
        <v/>
      </c>
      <c r="F652" s="228" t="str">
        <f t="shared" si="110"/>
        <v/>
      </c>
      <c r="G652" s="228" t="str">
        <f t="shared" si="111"/>
        <v/>
      </c>
      <c r="H652" s="230">
        <f t="shared" si="108"/>
        <v>0.12</v>
      </c>
      <c r="I652" s="226" t="str">
        <f t="shared" ref="I652:I715" si="113">IF($B$4*$B$6&lt;A652,"",A652)</f>
        <v/>
      </c>
      <c r="J652" s="227">
        <f t="shared" si="109"/>
        <v>64132</v>
      </c>
      <c r="K652" s="231" t="str">
        <f t="shared" si="104"/>
        <v>0</v>
      </c>
      <c r="Q652" s="11">
        <f>IF(J652&lt;'5-Year Monthly P&amp;L'!P$2,1,IF(AND('Financing - Injection 1'!J652&gt;='5-Year Monthly P&amp;L'!P$2,'Financing - Injection 1'!J652&lt;'5-Year Monthly P&amp;L'!AB$2),2,IF(AND('Financing - Injection 1'!J652&gt;='5-Year Monthly P&amp;L'!AB$2,'Financing - Injection 1'!J652&lt;'5-Year Monthly P&amp;L'!AN$2),3,IF(AND('Financing - Injection 1'!J652&gt;='5-Year Monthly P&amp;L'!AN$2,'Financing - Injection 1'!J652&lt;'5-Year Monthly P&amp;L'!AZ$2),4,IF('Financing - Injection 1'!J652&gt;='5-Year Monthly P&amp;L'!AZ$2,5)))))</f>
        <v>5</v>
      </c>
      <c r="R652" s="215" t="str">
        <f t="shared" si="105"/>
        <v>0</v>
      </c>
      <c r="S652" s="215" t="str">
        <f t="shared" si="106"/>
        <v>0</v>
      </c>
    </row>
    <row r="653" spans="1:19" x14ac:dyDescent="0.2">
      <c r="A653" s="12">
        <v>642</v>
      </c>
      <c r="B653" s="228" t="str">
        <f>IF(I653&gt;($B$4*$B$6),"0",PMT(H653/$B$6,COUNT(I653:$I$1000),-E652))</f>
        <v>0</v>
      </c>
      <c r="C653" s="228">
        <f t="shared" si="107"/>
        <v>0</v>
      </c>
      <c r="D653" s="228" t="str">
        <f t="shared" ref="D653:D716" si="114">IF(A653&gt;($B$4*$B$6),"0",B653-C653)</f>
        <v>0</v>
      </c>
      <c r="E653" s="225" t="str">
        <f t="shared" si="112"/>
        <v/>
      </c>
      <c r="F653" s="228" t="str">
        <f t="shared" si="110"/>
        <v/>
      </c>
      <c r="G653" s="228" t="str">
        <f t="shared" si="111"/>
        <v/>
      </c>
      <c r="H653" s="230">
        <f t="shared" si="108"/>
        <v>0.12</v>
      </c>
      <c r="I653" s="226" t="str">
        <f t="shared" si="113"/>
        <v/>
      </c>
      <c r="J653" s="227">
        <f t="shared" si="109"/>
        <v>64163</v>
      </c>
      <c r="K653" s="231" t="str">
        <f t="shared" ref="K653:K716" si="115">B653</f>
        <v>0</v>
      </c>
      <c r="Q653" s="11">
        <f>IF(J653&lt;'5-Year Monthly P&amp;L'!P$2,1,IF(AND('Financing - Injection 1'!J653&gt;='5-Year Monthly P&amp;L'!P$2,'Financing - Injection 1'!J653&lt;'5-Year Monthly P&amp;L'!AB$2),2,IF(AND('Financing - Injection 1'!J653&gt;='5-Year Monthly P&amp;L'!AB$2,'Financing - Injection 1'!J653&lt;'5-Year Monthly P&amp;L'!AN$2),3,IF(AND('Financing - Injection 1'!J653&gt;='5-Year Monthly P&amp;L'!AN$2,'Financing - Injection 1'!J653&lt;'5-Year Monthly P&amp;L'!AZ$2),4,IF('Financing - Injection 1'!J653&gt;='5-Year Monthly P&amp;L'!AZ$2,5)))))</f>
        <v>5</v>
      </c>
      <c r="R653" s="215" t="str">
        <f t="shared" ref="R653:R716" si="116">D653</f>
        <v>0</v>
      </c>
      <c r="S653" s="215" t="str">
        <f t="shared" ref="S653:S716" si="117">B653</f>
        <v>0</v>
      </c>
    </row>
    <row r="654" spans="1:19" x14ac:dyDescent="0.2">
      <c r="A654" s="12">
        <v>643</v>
      </c>
      <c r="B654" s="228" t="str">
        <f>IF(I654&gt;($B$4*$B$6),"0",PMT(H654/$B$6,COUNT(I654:$I$1000),-E653))</f>
        <v>0</v>
      </c>
      <c r="C654" s="228">
        <f t="shared" ref="C654:C717" si="118">IFERROR(E653*H654/$B$6,0)</f>
        <v>0</v>
      </c>
      <c r="D654" s="228" t="str">
        <f t="shared" si="114"/>
        <v>0</v>
      </c>
      <c r="E654" s="225" t="str">
        <f t="shared" si="112"/>
        <v/>
      </c>
      <c r="F654" s="228" t="str">
        <f t="shared" si="110"/>
        <v/>
      </c>
      <c r="G654" s="228" t="str">
        <f t="shared" si="111"/>
        <v/>
      </c>
      <c r="H654" s="230">
        <f t="shared" ref="H654:H717" si="119">H653</f>
        <v>0.12</v>
      </c>
      <c r="I654" s="226" t="str">
        <f t="shared" si="113"/>
        <v/>
      </c>
      <c r="J654" s="227">
        <f t="shared" ref="J654:J717" si="120">EDATE(J653,1)</f>
        <v>64193</v>
      </c>
      <c r="K654" s="231" t="str">
        <f t="shared" si="115"/>
        <v>0</v>
      </c>
      <c r="Q654" s="11">
        <f>IF(J654&lt;'5-Year Monthly P&amp;L'!P$2,1,IF(AND('Financing - Injection 1'!J654&gt;='5-Year Monthly P&amp;L'!P$2,'Financing - Injection 1'!J654&lt;'5-Year Monthly P&amp;L'!AB$2),2,IF(AND('Financing - Injection 1'!J654&gt;='5-Year Monthly P&amp;L'!AB$2,'Financing - Injection 1'!J654&lt;'5-Year Monthly P&amp;L'!AN$2),3,IF(AND('Financing - Injection 1'!J654&gt;='5-Year Monthly P&amp;L'!AN$2,'Financing - Injection 1'!J654&lt;'5-Year Monthly P&amp;L'!AZ$2),4,IF('Financing - Injection 1'!J654&gt;='5-Year Monthly P&amp;L'!AZ$2,5)))))</f>
        <v>5</v>
      </c>
      <c r="R654" s="215" t="str">
        <f t="shared" si="116"/>
        <v>0</v>
      </c>
      <c r="S654" s="215" t="str">
        <f t="shared" si="117"/>
        <v>0</v>
      </c>
    </row>
    <row r="655" spans="1:19" x14ac:dyDescent="0.2">
      <c r="A655" s="12">
        <v>644</v>
      </c>
      <c r="B655" s="228" t="str">
        <f>IF(I655&gt;($B$4*$B$6),"0",PMT(H655/$B$6,COUNT(I655:$I$1000),-E654))</f>
        <v>0</v>
      </c>
      <c r="C655" s="228">
        <f t="shared" si="118"/>
        <v>0</v>
      </c>
      <c r="D655" s="228" t="str">
        <f t="shared" si="114"/>
        <v>0</v>
      </c>
      <c r="E655" s="225" t="str">
        <f t="shared" si="112"/>
        <v/>
      </c>
      <c r="F655" s="228" t="str">
        <f t="shared" si="110"/>
        <v/>
      </c>
      <c r="G655" s="228" t="str">
        <f t="shared" si="111"/>
        <v/>
      </c>
      <c r="H655" s="230">
        <f t="shared" si="119"/>
        <v>0.12</v>
      </c>
      <c r="I655" s="226" t="str">
        <f t="shared" si="113"/>
        <v/>
      </c>
      <c r="J655" s="227">
        <f t="shared" si="120"/>
        <v>64224</v>
      </c>
      <c r="K655" s="231" t="str">
        <f t="shared" si="115"/>
        <v>0</v>
      </c>
      <c r="Q655" s="11">
        <f>IF(J655&lt;'5-Year Monthly P&amp;L'!P$2,1,IF(AND('Financing - Injection 1'!J655&gt;='5-Year Monthly P&amp;L'!P$2,'Financing - Injection 1'!J655&lt;'5-Year Monthly P&amp;L'!AB$2),2,IF(AND('Financing - Injection 1'!J655&gt;='5-Year Monthly P&amp;L'!AB$2,'Financing - Injection 1'!J655&lt;'5-Year Monthly P&amp;L'!AN$2),3,IF(AND('Financing - Injection 1'!J655&gt;='5-Year Monthly P&amp;L'!AN$2,'Financing - Injection 1'!J655&lt;'5-Year Monthly P&amp;L'!AZ$2),4,IF('Financing - Injection 1'!J655&gt;='5-Year Monthly P&amp;L'!AZ$2,5)))))</f>
        <v>5</v>
      </c>
      <c r="R655" s="215" t="str">
        <f t="shared" si="116"/>
        <v>0</v>
      </c>
      <c r="S655" s="215" t="str">
        <f t="shared" si="117"/>
        <v>0</v>
      </c>
    </row>
    <row r="656" spans="1:19" x14ac:dyDescent="0.2">
      <c r="A656" s="12">
        <v>645</v>
      </c>
      <c r="B656" s="228" t="str">
        <f>IF(I656&gt;($B$4*$B$6),"0",PMT(H656/$B$6,COUNT(I656:$I$1000),-E655))</f>
        <v>0</v>
      </c>
      <c r="C656" s="228">
        <f t="shared" si="118"/>
        <v>0</v>
      </c>
      <c r="D656" s="228" t="str">
        <f t="shared" si="114"/>
        <v>0</v>
      </c>
      <c r="E656" s="225" t="str">
        <f t="shared" si="112"/>
        <v/>
      </c>
      <c r="F656" s="228" t="str">
        <f t="shared" si="110"/>
        <v/>
      </c>
      <c r="G656" s="228" t="str">
        <f t="shared" si="111"/>
        <v/>
      </c>
      <c r="H656" s="230">
        <f t="shared" si="119"/>
        <v>0.12</v>
      </c>
      <c r="I656" s="226" t="str">
        <f t="shared" si="113"/>
        <v/>
      </c>
      <c r="J656" s="227">
        <f t="shared" si="120"/>
        <v>64254</v>
      </c>
      <c r="K656" s="231" t="str">
        <f t="shared" si="115"/>
        <v>0</v>
      </c>
      <c r="Q656" s="11">
        <f>IF(J656&lt;'5-Year Monthly P&amp;L'!P$2,1,IF(AND('Financing - Injection 1'!J656&gt;='5-Year Monthly P&amp;L'!P$2,'Financing - Injection 1'!J656&lt;'5-Year Monthly P&amp;L'!AB$2),2,IF(AND('Financing - Injection 1'!J656&gt;='5-Year Monthly P&amp;L'!AB$2,'Financing - Injection 1'!J656&lt;'5-Year Monthly P&amp;L'!AN$2),3,IF(AND('Financing - Injection 1'!J656&gt;='5-Year Monthly P&amp;L'!AN$2,'Financing - Injection 1'!J656&lt;'5-Year Monthly P&amp;L'!AZ$2),4,IF('Financing - Injection 1'!J656&gt;='5-Year Monthly P&amp;L'!AZ$2,5)))))</f>
        <v>5</v>
      </c>
      <c r="R656" s="215" t="str">
        <f t="shared" si="116"/>
        <v>0</v>
      </c>
      <c r="S656" s="215" t="str">
        <f t="shared" si="117"/>
        <v>0</v>
      </c>
    </row>
    <row r="657" spans="1:19" x14ac:dyDescent="0.2">
      <c r="A657" s="12">
        <v>646</v>
      </c>
      <c r="B657" s="228" t="str">
        <f>IF(I657&gt;($B$4*$B$6),"0",PMT(H657/$B$6,COUNT(I657:$I$1000),-E656))</f>
        <v>0</v>
      </c>
      <c r="C657" s="228">
        <f t="shared" si="118"/>
        <v>0</v>
      </c>
      <c r="D657" s="228" t="str">
        <f t="shared" si="114"/>
        <v>0</v>
      </c>
      <c r="E657" s="225" t="str">
        <f t="shared" si="112"/>
        <v/>
      </c>
      <c r="F657" s="228" t="str">
        <f t="shared" si="110"/>
        <v/>
      </c>
      <c r="G657" s="228" t="str">
        <f t="shared" si="111"/>
        <v/>
      </c>
      <c r="H657" s="230">
        <f t="shared" si="119"/>
        <v>0.12</v>
      </c>
      <c r="I657" s="226" t="str">
        <f t="shared" si="113"/>
        <v/>
      </c>
      <c r="J657" s="227">
        <f t="shared" si="120"/>
        <v>64285</v>
      </c>
      <c r="K657" s="231" t="str">
        <f t="shared" si="115"/>
        <v>0</v>
      </c>
      <c r="Q657" s="11">
        <f>IF(J657&lt;'5-Year Monthly P&amp;L'!P$2,1,IF(AND('Financing - Injection 1'!J657&gt;='5-Year Monthly P&amp;L'!P$2,'Financing - Injection 1'!J657&lt;'5-Year Monthly P&amp;L'!AB$2),2,IF(AND('Financing - Injection 1'!J657&gt;='5-Year Monthly P&amp;L'!AB$2,'Financing - Injection 1'!J657&lt;'5-Year Monthly P&amp;L'!AN$2),3,IF(AND('Financing - Injection 1'!J657&gt;='5-Year Monthly P&amp;L'!AN$2,'Financing - Injection 1'!J657&lt;'5-Year Monthly P&amp;L'!AZ$2),4,IF('Financing - Injection 1'!J657&gt;='5-Year Monthly P&amp;L'!AZ$2,5)))))</f>
        <v>5</v>
      </c>
      <c r="R657" s="215" t="str">
        <f t="shared" si="116"/>
        <v>0</v>
      </c>
      <c r="S657" s="215" t="str">
        <f t="shared" si="117"/>
        <v>0</v>
      </c>
    </row>
    <row r="658" spans="1:19" x14ac:dyDescent="0.2">
      <c r="A658" s="12">
        <v>647</v>
      </c>
      <c r="B658" s="228" t="str">
        <f>IF(I658&gt;($B$4*$B$6),"0",PMT(H658/$B$6,COUNT(I658:$I$1000),-E657))</f>
        <v>0</v>
      </c>
      <c r="C658" s="228">
        <f t="shared" si="118"/>
        <v>0</v>
      </c>
      <c r="D658" s="228" t="str">
        <f t="shared" si="114"/>
        <v>0</v>
      </c>
      <c r="E658" s="225" t="str">
        <f t="shared" si="112"/>
        <v/>
      </c>
      <c r="F658" s="228" t="str">
        <f t="shared" si="110"/>
        <v/>
      </c>
      <c r="G658" s="228" t="str">
        <f t="shared" si="111"/>
        <v/>
      </c>
      <c r="H658" s="230">
        <f t="shared" si="119"/>
        <v>0.12</v>
      </c>
      <c r="I658" s="226" t="str">
        <f t="shared" si="113"/>
        <v/>
      </c>
      <c r="J658" s="227">
        <f t="shared" si="120"/>
        <v>64316</v>
      </c>
      <c r="K658" s="231" t="str">
        <f t="shared" si="115"/>
        <v>0</v>
      </c>
      <c r="Q658" s="11">
        <f>IF(J658&lt;'5-Year Monthly P&amp;L'!P$2,1,IF(AND('Financing - Injection 1'!J658&gt;='5-Year Monthly P&amp;L'!P$2,'Financing - Injection 1'!J658&lt;'5-Year Monthly P&amp;L'!AB$2),2,IF(AND('Financing - Injection 1'!J658&gt;='5-Year Monthly P&amp;L'!AB$2,'Financing - Injection 1'!J658&lt;'5-Year Monthly P&amp;L'!AN$2),3,IF(AND('Financing - Injection 1'!J658&gt;='5-Year Monthly P&amp;L'!AN$2,'Financing - Injection 1'!J658&lt;'5-Year Monthly P&amp;L'!AZ$2),4,IF('Financing - Injection 1'!J658&gt;='5-Year Monthly P&amp;L'!AZ$2,5)))))</f>
        <v>5</v>
      </c>
      <c r="R658" s="215" t="str">
        <f t="shared" si="116"/>
        <v>0</v>
      </c>
      <c r="S658" s="215" t="str">
        <f t="shared" si="117"/>
        <v>0</v>
      </c>
    </row>
    <row r="659" spans="1:19" x14ac:dyDescent="0.2">
      <c r="A659" s="12">
        <v>648</v>
      </c>
      <c r="B659" s="228" t="str">
        <f>IF(I659&gt;($B$4*$B$6),"0",PMT(H659/$B$6,COUNT(I659:$I$1000),-E658))</f>
        <v>0</v>
      </c>
      <c r="C659" s="228">
        <f t="shared" si="118"/>
        <v>0</v>
      </c>
      <c r="D659" s="228" t="str">
        <f t="shared" si="114"/>
        <v>0</v>
      </c>
      <c r="E659" s="225" t="str">
        <f t="shared" si="112"/>
        <v/>
      </c>
      <c r="F659" s="228" t="str">
        <f t="shared" si="110"/>
        <v/>
      </c>
      <c r="G659" s="228" t="str">
        <f t="shared" si="111"/>
        <v/>
      </c>
      <c r="H659" s="230">
        <f t="shared" si="119"/>
        <v>0.12</v>
      </c>
      <c r="I659" s="226" t="str">
        <f t="shared" si="113"/>
        <v/>
      </c>
      <c r="J659" s="227">
        <f t="shared" si="120"/>
        <v>64345</v>
      </c>
      <c r="K659" s="231" t="str">
        <f t="shared" si="115"/>
        <v>0</v>
      </c>
      <c r="Q659" s="11">
        <f>IF(J659&lt;'5-Year Monthly P&amp;L'!P$2,1,IF(AND('Financing - Injection 1'!J659&gt;='5-Year Monthly P&amp;L'!P$2,'Financing - Injection 1'!J659&lt;'5-Year Monthly P&amp;L'!AB$2),2,IF(AND('Financing - Injection 1'!J659&gt;='5-Year Monthly P&amp;L'!AB$2,'Financing - Injection 1'!J659&lt;'5-Year Monthly P&amp;L'!AN$2),3,IF(AND('Financing - Injection 1'!J659&gt;='5-Year Monthly P&amp;L'!AN$2,'Financing - Injection 1'!J659&lt;'5-Year Monthly P&amp;L'!AZ$2),4,IF('Financing - Injection 1'!J659&gt;='5-Year Monthly P&amp;L'!AZ$2,5)))))</f>
        <v>5</v>
      </c>
      <c r="R659" s="215" t="str">
        <f t="shared" si="116"/>
        <v>0</v>
      </c>
      <c r="S659" s="215" t="str">
        <f t="shared" si="117"/>
        <v>0</v>
      </c>
    </row>
    <row r="660" spans="1:19" x14ac:dyDescent="0.2">
      <c r="A660" s="12">
        <v>649</v>
      </c>
      <c r="B660" s="228" t="str">
        <f>IF(I660&gt;($B$4*$B$6),"0",PMT(H660/$B$6,COUNT(I660:$I$1000),-E659))</f>
        <v>0</v>
      </c>
      <c r="C660" s="228">
        <f t="shared" si="118"/>
        <v>0</v>
      </c>
      <c r="D660" s="228" t="str">
        <f t="shared" si="114"/>
        <v>0</v>
      </c>
      <c r="E660" s="225" t="str">
        <f t="shared" si="112"/>
        <v/>
      </c>
      <c r="F660" s="228" t="str">
        <f t="shared" si="110"/>
        <v/>
      </c>
      <c r="G660" s="228" t="str">
        <f t="shared" si="111"/>
        <v/>
      </c>
      <c r="H660" s="230">
        <f t="shared" si="119"/>
        <v>0.12</v>
      </c>
      <c r="I660" s="226" t="str">
        <f t="shared" si="113"/>
        <v/>
      </c>
      <c r="J660" s="227">
        <f t="shared" si="120"/>
        <v>64376</v>
      </c>
      <c r="K660" s="231" t="str">
        <f t="shared" si="115"/>
        <v>0</v>
      </c>
      <c r="Q660" s="11">
        <f>IF(J660&lt;'5-Year Monthly P&amp;L'!P$2,1,IF(AND('Financing - Injection 1'!J660&gt;='5-Year Monthly P&amp;L'!P$2,'Financing - Injection 1'!J660&lt;'5-Year Monthly P&amp;L'!AB$2),2,IF(AND('Financing - Injection 1'!J660&gt;='5-Year Monthly P&amp;L'!AB$2,'Financing - Injection 1'!J660&lt;'5-Year Monthly P&amp;L'!AN$2),3,IF(AND('Financing - Injection 1'!J660&gt;='5-Year Monthly P&amp;L'!AN$2,'Financing - Injection 1'!J660&lt;'5-Year Monthly P&amp;L'!AZ$2),4,IF('Financing - Injection 1'!J660&gt;='5-Year Monthly P&amp;L'!AZ$2,5)))))</f>
        <v>5</v>
      </c>
      <c r="R660" s="215" t="str">
        <f t="shared" si="116"/>
        <v>0</v>
      </c>
      <c r="S660" s="215" t="str">
        <f t="shared" si="117"/>
        <v>0</v>
      </c>
    </row>
    <row r="661" spans="1:19" x14ac:dyDescent="0.2">
      <c r="A661" s="12">
        <v>650</v>
      </c>
      <c r="B661" s="228" t="str">
        <f>IF(I661&gt;($B$4*$B$6),"0",PMT(H661/$B$6,COUNT(I661:$I$1000),-E660))</f>
        <v>0</v>
      </c>
      <c r="C661" s="228">
        <f t="shared" si="118"/>
        <v>0</v>
      </c>
      <c r="D661" s="228" t="str">
        <f t="shared" si="114"/>
        <v>0</v>
      </c>
      <c r="E661" s="225" t="str">
        <f t="shared" si="112"/>
        <v/>
      </c>
      <c r="F661" s="228" t="str">
        <f t="shared" si="110"/>
        <v/>
      </c>
      <c r="G661" s="228" t="str">
        <f t="shared" si="111"/>
        <v/>
      </c>
      <c r="H661" s="230">
        <f t="shared" si="119"/>
        <v>0.12</v>
      </c>
      <c r="I661" s="226" t="str">
        <f t="shared" si="113"/>
        <v/>
      </c>
      <c r="J661" s="227">
        <f t="shared" si="120"/>
        <v>64406</v>
      </c>
      <c r="K661" s="231" t="str">
        <f t="shared" si="115"/>
        <v>0</v>
      </c>
      <c r="Q661" s="11">
        <f>IF(J661&lt;'5-Year Monthly P&amp;L'!P$2,1,IF(AND('Financing - Injection 1'!J661&gt;='5-Year Monthly P&amp;L'!P$2,'Financing - Injection 1'!J661&lt;'5-Year Monthly P&amp;L'!AB$2),2,IF(AND('Financing - Injection 1'!J661&gt;='5-Year Monthly P&amp;L'!AB$2,'Financing - Injection 1'!J661&lt;'5-Year Monthly P&amp;L'!AN$2),3,IF(AND('Financing - Injection 1'!J661&gt;='5-Year Monthly P&amp;L'!AN$2,'Financing - Injection 1'!J661&lt;'5-Year Monthly P&amp;L'!AZ$2),4,IF('Financing - Injection 1'!J661&gt;='5-Year Monthly P&amp;L'!AZ$2,5)))))</f>
        <v>5</v>
      </c>
      <c r="R661" s="215" t="str">
        <f t="shared" si="116"/>
        <v>0</v>
      </c>
      <c r="S661" s="215" t="str">
        <f t="shared" si="117"/>
        <v>0</v>
      </c>
    </row>
    <row r="662" spans="1:19" x14ac:dyDescent="0.2">
      <c r="A662" s="12">
        <v>651</v>
      </c>
      <c r="B662" s="228" t="str">
        <f>IF(I662&gt;($B$4*$B$6),"0",PMT(H662/$B$6,COUNT(I662:$I$1000),-E661))</f>
        <v>0</v>
      </c>
      <c r="C662" s="228">
        <f t="shared" si="118"/>
        <v>0</v>
      </c>
      <c r="D662" s="228" t="str">
        <f t="shared" si="114"/>
        <v>0</v>
      </c>
      <c r="E662" s="225" t="str">
        <f t="shared" si="112"/>
        <v/>
      </c>
      <c r="F662" s="228" t="str">
        <f t="shared" si="110"/>
        <v/>
      </c>
      <c r="G662" s="228" t="str">
        <f t="shared" si="111"/>
        <v/>
      </c>
      <c r="H662" s="230">
        <f t="shared" si="119"/>
        <v>0.12</v>
      </c>
      <c r="I662" s="226" t="str">
        <f t="shared" si="113"/>
        <v/>
      </c>
      <c r="J662" s="227">
        <f t="shared" si="120"/>
        <v>64437</v>
      </c>
      <c r="K662" s="231" t="str">
        <f t="shared" si="115"/>
        <v>0</v>
      </c>
      <c r="Q662" s="11">
        <f>IF(J662&lt;'5-Year Monthly P&amp;L'!P$2,1,IF(AND('Financing - Injection 1'!J662&gt;='5-Year Monthly P&amp;L'!P$2,'Financing - Injection 1'!J662&lt;'5-Year Monthly P&amp;L'!AB$2),2,IF(AND('Financing - Injection 1'!J662&gt;='5-Year Monthly P&amp;L'!AB$2,'Financing - Injection 1'!J662&lt;'5-Year Monthly P&amp;L'!AN$2),3,IF(AND('Financing - Injection 1'!J662&gt;='5-Year Monthly P&amp;L'!AN$2,'Financing - Injection 1'!J662&lt;'5-Year Monthly P&amp;L'!AZ$2),4,IF('Financing - Injection 1'!J662&gt;='5-Year Monthly P&amp;L'!AZ$2,5)))))</f>
        <v>5</v>
      </c>
      <c r="R662" s="215" t="str">
        <f t="shared" si="116"/>
        <v>0</v>
      </c>
      <c r="S662" s="215" t="str">
        <f t="shared" si="117"/>
        <v>0</v>
      </c>
    </row>
    <row r="663" spans="1:19" x14ac:dyDescent="0.2">
      <c r="A663" s="12">
        <v>652</v>
      </c>
      <c r="B663" s="228" t="str">
        <f>IF(I663&gt;($B$4*$B$6),"0",PMT(H663/$B$6,COUNT(I663:$I$1000),-E662))</f>
        <v>0</v>
      </c>
      <c r="C663" s="228">
        <f t="shared" si="118"/>
        <v>0</v>
      </c>
      <c r="D663" s="228" t="str">
        <f t="shared" si="114"/>
        <v>0</v>
      </c>
      <c r="E663" s="225" t="str">
        <f t="shared" si="112"/>
        <v/>
      </c>
      <c r="F663" s="228" t="str">
        <f t="shared" si="110"/>
        <v/>
      </c>
      <c r="G663" s="228" t="str">
        <f t="shared" si="111"/>
        <v/>
      </c>
      <c r="H663" s="230">
        <f t="shared" si="119"/>
        <v>0.12</v>
      </c>
      <c r="I663" s="226" t="str">
        <f t="shared" si="113"/>
        <v/>
      </c>
      <c r="J663" s="227">
        <f t="shared" si="120"/>
        <v>64467</v>
      </c>
      <c r="K663" s="231" t="str">
        <f t="shared" si="115"/>
        <v>0</v>
      </c>
      <c r="Q663" s="11">
        <f>IF(J663&lt;'5-Year Monthly P&amp;L'!P$2,1,IF(AND('Financing - Injection 1'!J663&gt;='5-Year Monthly P&amp;L'!P$2,'Financing - Injection 1'!J663&lt;'5-Year Monthly P&amp;L'!AB$2),2,IF(AND('Financing - Injection 1'!J663&gt;='5-Year Monthly P&amp;L'!AB$2,'Financing - Injection 1'!J663&lt;'5-Year Monthly P&amp;L'!AN$2),3,IF(AND('Financing - Injection 1'!J663&gt;='5-Year Monthly P&amp;L'!AN$2,'Financing - Injection 1'!J663&lt;'5-Year Monthly P&amp;L'!AZ$2),4,IF('Financing - Injection 1'!J663&gt;='5-Year Monthly P&amp;L'!AZ$2,5)))))</f>
        <v>5</v>
      </c>
      <c r="R663" s="215" t="str">
        <f t="shared" si="116"/>
        <v>0</v>
      </c>
      <c r="S663" s="215" t="str">
        <f t="shared" si="117"/>
        <v>0</v>
      </c>
    </row>
    <row r="664" spans="1:19" x14ac:dyDescent="0.2">
      <c r="A664" s="12">
        <v>653</v>
      </c>
      <c r="B664" s="228" t="str">
        <f>IF(I664&gt;($B$4*$B$6),"0",PMT(H664/$B$6,COUNT(I664:$I$1000),-E663))</f>
        <v>0</v>
      </c>
      <c r="C664" s="228">
        <f t="shared" si="118"/>
        <v>0</v>
      </c>
      <c r="D664" s="228" t="str">
        <f t="shared" si="114"/>
        <v>0</v>
      </c>
      <c r="E664" s="225" t="str">
        <f t="shared" si="112"/>
        <v/>
      </c>
      <c r="F664" s="228" t="str">
        <f t="shared" si="110"/>
        <v/>
      </c>
      <c r="G664" s="228" t="str">
        <f t="shared" si="111"/>
        <v/>
      </c>
      <c r="H664" s="230">
        <f t="shared" si="119"/>
        <v>0.12</v>
      </c>
      <c r="I664" s="226" t="str">
        <f t="shared" si="113"/>
        <v/>
      </c>
      <c r="J664" s="227">
        <f t="shared" si="120"/>
        <v>64498</v>
      </c>
      <c r="K664" s="231" t="str">
        <f t="shared" si="115"/>
        <v>0</v>
      </c>
      <c r="Q664" s="11">
        <f>IF(J664&lt;'5-Year Monthly P&amp;L'!P$2,1,IF(AND('Financing - Injection 1'!J664&gt;='5-Year Monthly P&amp;L'!P$2,'Financing - Injection 1'!J664&lt;'5-Year Monthly P&amp;L'!AB$2),2,IF(AND('Financing - Injection 1'!J664&gt;='5-Year Monthly P&amp;L'!AB$2,'Financing - Injection 1'!J664&lt;'5-Year Monthly P&amp;L'!AN$2),3,IF(AND('Financing - Injection 1'!J664&gt;='5-Year Monthly P&amp;L'!AN$2,'Financing - Injection 1'!J664&lt;'5-Year Monthly P&amp;L'!AZ$2),4,IF('Financing - Injection 1'!J664&gt;='5-Year Monthly P&amp;L'!AZ$2,5)))))</f>
        <v>5</v>
      </c>
      <c r="R664" s="215" t="str">
        <f t="shared" si="116"/>
        <v>0</v>
      </c>
      <c r="S664" s="215" t="str">
        <f t="shared" si="117"/>
        <v>0</v>
      </c>
    </row>
    <row r="665" spans="1:19" x14ac:dyDescent="0.2">
      <c r="A665" s="12">
        <v>654</v>
      </c>
      <c r="B665" s="228" t="str">
        <f>IF(I665&gt;($B$4*$B$6),"0",PMT(H665/$B$6,COUNT(I665:$I$1000),-E664))</f>
        <v>0</v>
      </c>
      <c r="C665" s="228">
        <f t="shared" si="118"/>
        <v>0</v>
      </c>
      <c r="D665" s="228" t="str">
        <f t="shared" si="114"/>
        <v>0</v>
      </c>
      <c r="E665" s="225" t="str">
        <f t="shared" si="112"/>
        <v/>
      </c>
      <c r="F665" s="228" t="str">
        <f t="shared" si="110"/>
        <v/>
      </c>
      <c r="G665" s="228" t="str">
        <f t="shared" si="111"/>
        <v/>
      </c>
      <c r="H665" s="230">
        <f t="shared" si="119"/>
        <v>0.12</v>
      </c>
      <c r="I665" s="226" t="str">
        <f t="shared" si="113"/>
        <v/>
      </c>
      <c r="J665" s="227">
        <f t="shared" si="120"/>
        <v>64529</v>
      </c>
      <c r="K665" s="231" t="str">
        <f t="shared" si="115"/>
        <v>0</v>
      </c>
      <c r="Q665" s="11">
        <f>IF(J665&lt;'5-Year Monthly P&amp;L'!P$2,1,IF(AND('Financing - Injection 1'!J665&gt;='5-Year Monthly P&amp;L'!P$2,'Financing - Injection 1'!J665&lt;'5-Year Monthly P&amp;L'!AB$2),2,IF(AND('Financing - Injection 1'!J665&gt;='5-Year Monthly P&amp;L'!AB$2,'Financing - Injection 1'!J665&lt;'5-Year Monthly P&amp;L'!AN$2),3,IF(AND('Financing - Injection 1'!J665&gt;='5-Year Monthly P&amp;L'!AN$2,'Financing - Injection 1'!J665&lt;'5-Year Monthly P&amp;L'!AZ$2),4,IF('Financing - Injection 1'!J665&gt;='5-Year Monthly P&amp;L'!AZ$2,5)))))</f>
        <v>5</v>
      </c>
      <c r="R665" s="215" t="str">
        <f t="shared" si="116"/>
        <v>0</v>
      </c>
      <c r="S665" s="215" t="str">
        <f t="shared" si="117"/>
        <v>0</v>
      </c>
    </row>
    <row r="666" spans="1:19" x14ac:dyDescent="0.2">
      <c r="A666" s="12">
        <v>655</v>
      </c>
      <c r="B666" s="228" t="str">
        <f>IF(I666&gt;($B$4*$B$6),"0",PMT(H666/$B$6,COUNT(I666:$I$1000),-E665))</f>
        <v>0</v>
      </c>
      <c r="C666" s="228">
        <f t="shared" si="118"/>
        <v>0</v>
      </c>
      <c r="D666" s="228" t="str">
        <f t="shared" si="114"/>
        <v>0</v>
      </c>
      <c r="E666" s="225" t="str">
        <f t="shared" si="112"/>
        <v/>
      </c>
      <c r="F666" s="228" t="str">
        <f t="shared" si="110"/>
        <v/>
      </c>
      <c r="G666" s="228" t="str">
        <f t="shared" si="111"/>
        <v/>
      </c>
      <c r="H666" s="230">
        <f t="shared" si="119"/>
        <v>0.12</v>
      </c>
      <c r="I666" s="226" t="str">
        <f t="shared" si="113"/>
        <v/>
      </c>
      <c r="J666" s="227">
        <f t="shared" si="120"/>
        <v>64559</v>
      </c>
      <c r="K666" s="231" t="str">
        <f t="shared" si="115"/>
        <v>0</v>
      </c>
      <c r="Q666" s="11">
        <f>IF(J666&lt;'5-Year Monthly P&amp;L'!P$2,1,IF(AND('Financing - Injection 1'!J666&gt;='5-Year Monthly P&amp;L'!P$2,'Financing - Injection 1'!J666&lt;'5-Year Monthly P&amp;L'!AB$2),2,IF(AND('Financing - Injection 1'!J666&gt;='5-Year Monthly P&amp;L'!AB$2,'Financing - Injection 1'!J666&lt;'5-Year Monthly P&amp;L'!AN$2),3,IF(AND('Financing - Injection 1'!J666&gt;='5-Year Monthly P&amp;L'!AN$2,'Financing - Injection 1'!J666&lt;'5-Year Monthly P&amp;L'!AZ$2),4,IF('Financing - Injection 1'!J666&gt;='5-Year Monthly P&amp;L'!AZ$2,5)))))</f>
        <v>5</v>
      </c>
      <c r="R666" s="215" t="str">
        <f t="shared" si="116"/>
        <v>0</v>
      </c>
      <c r="S666" s="215" t="str">
        <f t="shared" si="117"/>
        <v>0</v>
      </c>
    </row>
    <row r="667" spans="1:19" x14ac:dyDescent="0.2">
      <c r="A667" s="12">
        <v>656</v>
      </c>
      <c r="B667" s="228" t="str">
        <f>IF(I667&gt;($B$4*$B$6),"0",PMT(H667/$B$6,COUNT(I667:$I$1000),-E666))</f>
        <v>0</v>
      </c>
      <c r="C667" s="228">
        <f t="shared" si="118"/>
        <v>0</v>
      </c>
      <c r="D667" s="228" t="str">
        <f t="shared" si="114"/>
        <v>0</v>
      </c>
      <c r="E667" s="225" t="str">
        <f t="shared" si="112"/>
        <v/>
      </c>
      <c r="F667" s="228" t="str">
        <f t="shared" si="110"/>
        <v/>
      </c>
      <c r="G667" s="228" t="str">
        <f t="shared" si="111"/>
        <v/>
      </c>
      <c r="H667" s="230">
        <f t="shared" si="119"/>
        <v>0.12</v>
      </c>
      <c r="I667" s="226" t="str">
        <f t="shared" si="113"/>
        <v/>
      </c>
      <c r="J667" s="227">
        <f t="shared" si="120"/>
        <v>64590</v>
      </c>
      <c r="K667" s="231" t="str">
        <f t="shared" si="115"/>
        <v>0</v>
      </c>
      <c r="Q667" s="11">
        <f>IF(J667&lt;'5-Year Monthly P&amp;L'!P$2,1,IF(AND('Financing - Injection 1'!J667&gt;='5-Year Monthly P&amp;L'!P$2,'Financing - Injection 1'!J667&lt;'5-Year Monthly P&amp;L'!AB$2),2,IF(AND('Financing - Injection 1'!J667&gt;='5-Year Monthly P&amp;L'!AB$2,'Financing - Injection 1'!J667&lt;'5-Year Monthly P&amp;L'!AN$2),3,IF(AND('Financing - Injection 1'!J667&gt;='5-Year Monthly P&amp;L'!AN$2,'Financing - Injection 1'!J667&lt;'5-Year Monthly P&amp;L'!AZ$2),4,IF('Financing - Injection 1'!J667&gt;='5-Year Monthly P&amp;L'!AZ$2,5)))))</f>
        <v>5</v>
      </c>
      <c r="R667" s="215" t="str">
        <f t="shared" si="116"/>
        <v>0</v>
      </c>
      <c r="S667" s="215" t="str">
        <f t="shared" si="117"/>
        <v>0</v>
      </c>
    </row>
    <row r="668" spans="1:19" x14ac:dyDescent="0.2">
      <c r="A668" s="12">
        <v>657</v>
      </c>
      <c r="B668" s="228" t="str">
        <f>IF(I668&gt;($B$4*$B$6),"0",PMT(H668/$B$6,COUNT(I668:$I$1000),-E667))</f>
        <v>0</v>
      </c>
      <c r="C668" s="228">
        <f t="shared" si="118"/>
        <v>0</v>
      </c>
      <c r="D668" s="228" t="str">
        <f t="shared" si="114"/>
        <v>0</v>
      </c>
      <c r="E668" s="225" t="str">
        <f t="shared" si="112"/>
        <v/>
      </c>
      <c r="F668" s="228" t="str">
        <f t="shared" si="110"/>
        <v/>
      </c>
      <c r="G668" s="228" t="str">
        <f t="shared" si="111"/>
        <v/>
      </c>
      <c r="H668" s="230">
        <f t="shared" si="119"/>
        <v>0.12</v>
      </c>
      <c r="I668" s="226" t="str">
        <f t="shared" si="113"/>
        <v/>
      </c>
      <c r="J668" s="227">
        <f t="shared" si="120"/>
        <v>64620</v>
      </c>
      <c r="K668" s="231" t="str">
        <f t="shared" si="115"/>
        <v>0</v>
      </c>
      <c r="Q668" s="11">
        <f>IF(J668&lt;'5-Year Monthly P&amp;L'!P$2,1,IF(AND('Financing - Injection 1'!J668&gt;='5-Year Monthly P&amp;L'!P$2,'Financing - Injection 1'!J668&lt;'5-Year Monthly P&amp;L'!AB$2),2,IF(AND('Financing - Injection 1'!J668&gt;='5-Year Monthly P&amp;L'!AB$2,'Financing - Injection 1'!J668&lt;'5-Year Monthly P&amp;L'!AN$2),3,IF(AND('Financing - Injection 1'!J668&gt;='5-Year Monthly P&amp;L'!AN$2,'Financing - Injection 1'!J668&lt;'5-Year Monthly P&amp;L'!AZ$2),4,IF('Financing - Injection 1'!J668&gt;='5-Year Monthly P&amp;L'!AZ$2,5)))))</f>
        <v>5</v>
      </c>
      <c r="R668" s="215" t="str">
        <f t="shared" si="116"/>
        <v>0</v>
      </c>
      <c r="S668" s="215" t="str">
        <f t="shared" si="117"/>
        <v>0</v>
      </c>
    </row>
    <row r="669" spans="1:19" x14ac:dyDescent="0.2">
      <c r="A669" s="12">
        <v>658</v>
      </c>
      <c r="B669" s="228" t="str">
        <f>IF(I669&gt;($B$4*$B$6),"0",PMT(H669/$B$6,COUNT(I669:$I$1000),-E668))</f>
        <v>0</v>
      </c>
      <c r="C669" s="228">
        <f t="shared" si="118"/>
        <v>0</v>
      </c>
      <c r="D669" s="228" t="str">
        <f t="shared" si="114"/>
        <v>0</v>
      </c>
      <c r="E669" s="225" t="str">
        <f t="shared" si="112"/>
        <v/>
      </c>
      <c r="F669" s="228" t="str">
        <f t="shared" si="110"/>
        <v/>
      </c>
      <c r="G669" s="228" t="str">
        <f t="shared" si="111"/>
        <v/>
      </c>
      <c r="H669" s="230">
        <f t="shared" si="119"/>
        <v>0.12</v>
      </c>
      <c r="I669" s="226" t="str">
        <f t="shared" si="113"/>
        <v/>
      </c>
      <c r="J669" s="227">
        <f t="shared" si="120"/>
        <v>64651</v>
      </c>
      <c r="K669" s="231" t="str">
        <f t="shared" si="115"/>
        <v>0</v>
      </c>
      <c r="Q669" s="11">
        <f>IF(J669&lt;'5-Year Monthly P&amp;L'!P$2,1,IF(AND('Financing - Injection 1'!J669&gt;='5-Year Monthly P&amp;L'!P$2,'Financing - Injection 1'!J669&lt;'5-Year Monthly P&amp;L'!AB$2),2,IF(AND('Financing - Injection 1'!J669&gt;='5-Year Monthly P&amp;L'!AB$2,'Financing - Injection 1'!J669&lt;'5-Year Monthly P&amp;L'!AN$2),3,IF(AND('Financing - Injection 1'!J669&gt;='5-Year Monthly P&amp;L'!AN$2,'Financing - Injection 1'!J669&lt;'5-Year Monthly P&amp;L'!AZ$2),4,IF('Financing - Injection 1'!J669&gt;='5-Year Monthly P&amp;L'!AZ$2,5)))))</f>
        <v>5</v>
      </c>
      <c r="R669" s="215" t="str">
        <f t="shared" si="116"/>
        <v>0</v>
      </c>
      <c r="S669" s="215" t="str">
        <f t="shared" si="117"/>
        <v>0</v>
      </c>
    </row>
    <row r="670" spans="1:19" x14ac:dyDescent="0.2">
      <c r="A670" s="12">
        <v>659</v>
      </c>
      <c r="B670" s="228" t="str">
        <f>IF(I670&gt;($B$4*$B$6),"0",PMT(H670/$B$6,COUNT(I670:$I$1000),-E669))</f>
        <v>0</v>
      </c>
      <c r="C670" s="228">
        <f t="shared" si="118"/>
        <v>0</v>
      </c>
      <c r="D670" s="228" t="str">
        <f t="shared" si="114"/>
        <v>0</v>
      </c>
      <c r="E670" s="225" t="str">
        <f t="shared" si="112"/>
        <v/>
      </c>
      <c r="F670" s="228" t="str">
        <f t="shared" si="110"/>
        <v/>
      </c>
      <c r="G670" s="228" t="str">
        <f t="shared" si="111"/>
        <v/>
      </c>
      <c r="H670" s="230">
        <f t="shared" si="119"/>
        <v>0.12</v>
      </c>
      <c r="I670" s="226" t="str">
        <f t="shared" si="113"/>
        <v/>
      </c>
      <c r="J670" s="227">
        <f t="shared" si="120"/>
        <v>64682</v>
      </c>
      <c r="K670" s="231" t="str">
        <f t="shared" si="115"/>
        <v>0</v>
      </c>
      <c r="Q670" s="11">
        <f>IF(J670&lt;'5-Year Monthly P&amp;L'!P$2,1,IF(AND('Financing - Injection 1'!J670&gt;='5-Year Monthly P&amp;L'!P$2,'Financing - Injection 1'!J670&lt;'5-Year Monthly P&amp;L'!AB$2),2,IF(AND('Financing - Injection 1'!J670&gt;='5-Year Monthly P&amp;L'!AB$2,'Financing - Injection 1'!J670&lt;'5-Year Monthly P&amp;L'!AN$2),3,IF(AND('Financing - Injection 1'!J670&gt;='5-Year Monthly P&amp;L'!AN$2,'Financing - Injection 1'!J670&lt;'5-Year Monthly P&amp;L'!AZ$2),4,IF('Financing - Injection 1'!J670&gt;='5-Year Monthly P&amp;L'!AZ$2,5)))))</f>
        <v>5</v>
      </c>
      <c r="R670" s="215" t="str">
        <f t="shared" si="116"/>
        <v>0</v>
      </c>
      <c r="S670" s="215" t="str">
        <f t="shared" si="117"/>
        <v>0</v>
      </c>
    </row>
    <row r="671" spans="1:19" x14ac:dyDescent="0.2">
      <c r="A671" s="12">
        <v>660</v>
      </c>
      <c r="B671" s="228" t="str">
        <f>IF(I671&gt;($B$4*$B$6),"0",PMT(H671/$B$6,COUNT(I671:$I$1000),-E670))</f>
        <v>0</v>
      </c>
      <c r="C671" s="228">
        <f t="shared" si="118"/>
        <v>0</v>
      </c>
      <c r="D671" s="228" t="str">
        <f t="shared" si="114"/>
        <v>0</v>
      </c>
      <c r="E671" s="225" t="str">
        <f t="shared" si="112"/>
        <v/>
      </c>
      <c r="F671" s="228" t="str">
        <f t="shared" si="110"/>
        <v/>
      </c>
      <c r="G671" s="228" t="str">
        <f t="shared" si="111"/>
        <v/>
      </c>
      <c r="H671" s="230">
        <f t="shared" si="119"/>
        <v>0.12</v>
      </c>
      <c r="I671" s="226" t="str">
        <f t="shared" si="113"/>
        <v/>
      </c>
      <c r="J671" s="227">
        <f t="shared" si="120"/>
        <v>64710</v>
      </c>
      <c r="K671" s="231" t="str">
        <f t="shared" si="115"/>
        <v>0</v>
      </c>
      <c r="Q671" s="11">
        <f>IF(J671&lt;'5-Year Monthly P&amp;L'!P$2,1,IF(AND('Financing - Injection 1'!J671&gt;='5-Year Monthly P&amp;L'!P$2,'Financing - Injection 1'!J671&lt;'5-Year Monthly P&amp;L'!AB$2),2,IF(AND('Financing - Injection 1'!J671&gt;='5-Year Monthly P&amp;L'!AB$2,'Financing - Injection 1'!J671&lt;'5-Year Monthly P&amp;L'!AN$2),3,IF(AND('Financing - Injection 1'!J671&gt;='5-Year Monthly P&amp;L'!AN$2,'Financing - Injection 1'!J671&lt;'5-Year Monthly P&amp;L'!AZ$2),4,IF('Financing - Injection 1'!J671&gt;='5-Year Monthly P&amp;L'!AZ$2,5)))))</f>
        <v>5</v>
      </c>
      <c r="R671" s="215" t="str">
        <f t="shared" si="116"/>
        <v>0</v>
      </c>
      <c r="S671" s="215" t="str">
        <f t="shared" si="117"/>
        <v>0</v>
      </c>
    </row>
    <row r="672" spans="1:19" x14ac:dyDescent="0.2">
      <c r="A672" s="12">
        <v>661</v>
      </c>
      <c r="B672" s="228" t="str">
        <f>IF(I672&gt;($B$4*$B$6),"0",PMT(H672/$B$6,COUNT(I672:$I$1000),-E671))</f>
        <v>0</v>
      </c>
      <c r="C672" s="228">
        <f t="shared" si="118"/>
        <v>0</v>
      </c>
      <c r="D672" s="228" t="str">
        <f t="shared" si="114"/>
        <v>0</v>
      </c>
      <c r="E672" s="225" t="str">
        <f t="shared" si="112"/>
        <v/>
      </c>
      <c r="F672" s="228" t="str">
        <f t="shared" si="110"/>
        <v/>
      </c>
      <c r="G672" s="228" t="str">
        <f t="shared" si="111"/>
        <v/>
      </c>
      <c r="H672" s="230">
        <f t="shared" si="119"/>
        <v>0.12</v>
      </c>
      <c r="I672" s="226" t="str">
        <f t="shared" si="113"/>
        <v/>
      </c>
      <c r="J672" s="227">
        <f t="shared" si="120"/>
        <v>64741</v>
      </c>
      <c r="K672" s="231" t="str">
        <f t="shared" si="115"/>
        <v>0</v>
      </c>
      <c r="Q672" s="11">
        <f>IF(J672&lt;'5-Year Monthly P&amp;L'!P$2,1,IF(AND('Financing - Injection 1'!J672&gt;='5-Year Monthly P&amp;L'!P$2,'Financing - Injection 1'!J672&lt;'5-Year Monthly P&amp;L'!AB$2),2,IF(AND('Financing - Injection 1'!J672&gt;='5-Year Monthly P&amp;L'!AB$2,'Financing - Injection 1'!J672&lt;'5-Year Monthly P&amp;L'!AN$2),3,IF(AND('Financing - Injection 1'!J672&gt;='5-Year Monthly P&amp;L'!AN$2,'Financing - Injection 1'!J672&lt;'5-Year Monthly P&amp;L'!AZ$2),4,IF('Financing - Injection 1'!J672&gt;='5-Year Monthly P&amp;L'!AZ$2,5)))))</f>
        <v>5</v>
      </c>
      <c r="R672" s="215" t="str">
        <f t="shared" si="116"/>
        <v>0</v>
      </c>
      <c r="S672" s="215" t="str">
        <f t="shared" si="117"/>
        <v>0</v>
      </c>
    </row>
    <row r="673" spans="1:19" x14ac:dyDescent="0.2">
      <c r="A673" s="12">
        <v>662</v>
      </c>
      <c r="B673" s="228" t="str">
        <f>IF(I673&gt;($B$4*$B$6),"0",PMT(H673/$B$6,COUNT(I673:$I$1000),-E672))</f>
        <v>0</v>
      </c>
      <c r="C673" s="228">
        <f t="shared" si="118"/>
        <v>0</v>
      </c>
      <c r="D673" s="228" t="str">
        <f t="shared" si="114"/>
        <v>0</v>
      </c>
      <c r="E673" s="225" t="str">
        <f t="shared" si="112"/>
        <v/>
      </c>
      <c r="F673" s="228" t="str">
        <f t="shared" si="110"/>
        <v/>
      </c>
      <c r="G673" s="228" t="str">
        <f t="shared" si="111"/>
        <v/>
      </c>
      <c r="H673" s="230">
        <f t="shared" si="119"/>
        <v>0.12</v>
      </c>
      <c r="I673" s="226" t="str">
        <f t="shared" si="113"/>
        <v/>
      </c>
      <c r="J673" s="227">
        <f t="shared" si="120"/>
        <v>64771</v>
      </c>
      <c r="K673" s="231" t="str">
        <f t="shared" si="115"/>
        <v>0</v>
      </c>
      <c r="Q673" s="11">
        <f>IF(J673&lt;'5-Year Monthly P&amp;L'!P$2,1,IF(AND('Financing - Injection 1'!J673&gt;='5-Year Monthly P&amp;L'!P$2,'Financing - Injection 1'!J673&lt;'5-Year Monthly P&amp;L'!AB$2),2,IF(AND('Financing - Injection 1'!J673&gt;='5-Year Monthly P&amp;L'!AB$2,'Financing - Injection 1'!J673&lt;'5-Year Monthly P&amp;L'!AN$2),3,IF(AND('Financing - Injection 1'!J673&gt;='5-Year Monthly P&amp;L'!AN$2,'Financing - Injection 1'!J673&lt;'5-Year Monthly P&amp;L'!AZ$2),4,IF('Financing - Injection 1'!J673&gt;='5-Year Monthly P&amp;L'!AZ$2,5)))))</f>
        <v>5</v>
      </c>
      <c r="R673" s="215" t="str">
        <f t="shared" si="116"/>
        <v>0</v>
      </c>
      <c r="S673" s="215" t="str">
        <f t="shared" si="117"/>
        <v>0</v>
      </c>
    </row>
    <row r="674" spans="1:19" x14ac:dyDescent="0.2">
      <c r="A674" s="12">
        <v>663</v>
      </c>
      <c r="B674" s="228" t="str">
        <f>IF(I674&gt;($B$4*$B$6),"0",PMT(H674/$B$6,COUNT(I674:$I$1000),-E673))</f>
        <v>0</v>
      </c>
      <c r="C674" s="228">
        <f t="shared" si="118"/>
        <v>0</v>
      </c>
      <c r="D674" s="228" t="str">
        <f t="shared" si="114"/>
        <v>0</v>
      </c>
      <c r="E674" s="225" t="str">
        <f t="shared" si="112"/>
        <v/>
      </c>
      <c r="F674" s="228" t="str">
        <f t="shared" si="110"/>
        <v/>
      </c>
      <c r="G674" s="228" t="str">
        <f t="shared" si="111"/>
        <v/>
      </c>
      <c r="H674" s="230">
        <f t="shared" si="119"/>
        <v>0.12</v>
      </c>
      <c r="I674" s="226" t="str">
        <f t="shared" si="113"/>
        <v/>
      </c>
      <c r="J674" s="227">
        <f t="shared" si="120"/>
        <v>64802</v>
      </c>
      <c r="K674" s="231" t="str">
        <f t="shared" si="115"/>
        <v>0</v>
      </c>
      <c r="Q674" s="11">
        <f>IF(J674&lt;'5-Year Monthly P&amp;L'!P$2,1,IF(AND('Financing - Injection 1'!J674&gt;='5-Year Monthly P&amp;L'!P$2,'Financing - Injection 1'!J674&lt;'5-Year Monthly P&amp;L'!AB$2),2,IF(AND('Financing - Injection 1'!J674&gt;='5-Year Monthly P&amp;L'!AB$2,'Financing - Injection 1'!J674&lt;'5-Year Monthly P&amp;L'!AN$2),3,IF(AND('Financing - Injection 1'!J674&gt;='5-Year Monthly P&amp;L'!AN$2,'Financing - Injection 1'!J674&lt;'5-Year Monthly P&amp;L'!AZ$2),4,IF('Financing - Injection 1'!J674&gt;='5-Year Monthly P&amp;L'!AZ$2,5)))))</f>
        <v>5</v>
      </c>
      <c r="R674" s="215" t="str">
        <f t="shared" si="116"/>
        <v>0</v>
      </c>
      <c r="S674" s="215" t="str">
        <f t="shared" si="117"/>
        <v>0</v>
      </c>
    </row>
    <row r="675" spans="1:19" x14ac:dyDescent="0.2">
      <c r="A675" s="12">
        <v>664</v>
      </c>
      <c r="B675" s="228" t="str">
        <f>IF(I675&gt;($B$4*$B$6),"0",PMT(H675/$B$6,COUNT(I675:$I$1000),-E674))</f>
        <v>0</v>
      </c>
      <c r="C675" s="228">
        <f t="shared" si="118"/>
        <v>0</v>
      </c>
      <c r="D675" s="228" t="str">
        <f t="shared" si="114"/>
        <v>0</v>
      </c>
      <c r="E675" s="225" t="str">
        <f t="shared" si="112"/>
        <v/>
      </c>
      <c r="F675" s="228" t="str">
        <f t="shared" si="110"/>
        <v/>
      </c>
      <c r="G675" s="228" t="str">
        <f t="shared" si="111"/>
        <v/>
      </c>
      <c r="H675" s="230">
        <f t="shared" si="119"/>
        <v>0.12</v>
      </c>
      <c r="I675" s="226" t="str">
        <f t="shared" si="113"/>
        <v/>
      </c>
      <c r="J675" s="227">
        <f t="shared" si="120"/>
        <v>64832</v>
      </c>
      <c r="K675" s="231" t="str">
        <f t="shared" si="115"/>
        <v>0</v>
      </c>
      <c r="Q675" s="11">
        <f>IF(J675&lt;'5-Year Monthly P&amp;L'!P$2,1,IF(AND('Financing - Injection 1'!J675&gt;='5-Year Monthly P&amp;L'!P$2,'Financing - Injection 1'!J675&lt;'5-Year Monthly P&amp;L'!AB$2),2,IF(AND('Financing - Injection 1'!J675&gt;='5-Year Monthly P&amp;L'!AB$2,'Financing - Injection 1'!J675&lt;'5-Year Monthly P&amp;L'!AN$2),3,IF(AND('Financing - Injection 1'!J675&gt;='5-Year Monthly P&amp;L'!AN$2,'Financing - Injection 1'!J675&lt;'5-Year Monthly P&amp;L'!AZ$2),4,IF('Financing - Injection 1'!J675&gt;='5-Year Monthly P&amp;L'!AZ$2,5)))))</f>
        <v>5</v>
      </c>
      <c r="R675" s="215" t="str">
        <f t="shared" si="116"/>
        <v>0</v>
      </c>
      <c r="S675" s="215" t="str">
        <f t="shared" si="117"/>
        <v>0</v>
      </c>
    </row>
    <row r="676" spans="1:19" x14ac:dyDescent="0.2">
      <c r="A676" s="12">
        <v>665</v>
      </c>
      <c r="B676" s="228" t="str">
        <f>IF(I676&gt;($B$4*$B$6),"0",PMT(H676/$B$6,COUNT(I676:$I$1000),-E675))</f>
        <v>0</v>
      </c>
      <c r="C676" s="228">
        <f t="shared" si="118"/>
        <v>0</v>
      </c>
      <c r="D676" s="228" t="str">
        <f t="shared" si="114"/>
        <v>0</v>
      </c>
      <c r="E676" s="225" t="str">
        <f t="shared" si="112"/>
        <v/>
      </c>
      <c r="F676" s="228" t="str">
        <f t="shared" si="110"/>
        <v/>
      </c>
      <c r="G676" s="228" t="str">
        <f t="shared" si="111"/>
        <v/>
      </c>
      <c r="H676" s="230">
        <f t="shared" si="119"/>
        <v>0.12</v>
      </c>
      <c r="I676" s="226" t="str">
        <f t="shared" si="113"/>
        <v/>
      </c>
      <c r="J676" s="227">
        <f t="shared" si="120"/>
        <v>64863</v>
      </c>
      <c r="K676" s="231" t="str">
        <f t="shared" si="115"/>
        <v>0</v>
      </c>
      <c r="Q676" s="11">
        <f>IF(J676&lt;'5-Year Monthly P&amp;L'!P$2,1,IF(AND('Financing - Injection 1'!J676&gt;='5-Year Monthly P&amp;L'!P$2,'Financing - Injection 1'!J676&lt;'5-Year Monthly P&amp;L'!AB$2),2,IF(AND('Financing - Injection 1'!J676&gt;='5-Year Monthly P&amp;L'!AB$2,'Financing - Injection 1'!J676&lt;'5-Year Monthly P&amp;L'!AN$2),3,IF(AND('Financing - Injection 1'!J676&gt;='5-Year Monthly P&amp;L'!AN$2,'Financing - Injection 1'!J676&lt;'5-Year Monthly P&amp;L'!AZ$2),4,IF('Financing - Injection 1'!J676&gt;='5-Year Monthly P&amp;L'!AZ$2,5)))))</f>
        <v>5</v>
      </c>
      <c r="R676" s="215" t="str">
        <f t="shared" si="116"/>
        <v>0</v>
      </c>
      <c r="S676" s="215" t="str">
        <f t="shared" si="117"/>
        <v>0</v>
      </c>
    </row>
    <row r="677" spans="1:19" x14ac:dyDescent="0.2">
      <c r="A677" s="12">
        <v>666</v>
      </c>
      <c r="B677" s="228" t="str">
        <f>IF(I677&gt;($B$4*$B$6),"0",PMT(H677/$B$6,COUNT(I677:$I$1000),-E676))</f>
        <v>0</v>
      </c>
      <c r="C677" s="228">
        <f t="shared" si="118"/>
        <v>0</v>
      </c>
      <c r="D677" s="228" t="str">
        <f t="shared" si="114"/>
        <v>0</v>
      </c>
      <c r="E677" s="225" t="str">
        <f t="shared" si="112"/>
        <v/>
      </c>
      <c r="F677" s="228" t="str">
        <f t="shared" si="110"/>
        <v/>
      </c>
      <c r="G677" s="228" t="str">
        <f t="shared" si="111"/>
        <v/>
      </c>
      <c r="H677" s="230">
        <f t="shared" si="119"/>
        <v>0.12</v>
      </c>
      <c r="I677" s="226" t="str">
        <f t="shared" si="113"/>
        <v/>
      </c>
      <c r="J677" s="227">
        <f t="shared" si="120"/>
        <v>64894</v>
      </c>
      <c r="K677" s="231" t="str">
        <f t="shared" si="115"/>
        <v>0</v>
      </c>
      <c r="Q677" s="11">
        <f>IF(J677&lt;'5-Year Monthly P&amp;L'!P$2,1,IF(AND('Financing - Injection 1'!J677&gt;='5-Year Monthly P&amp;L'!P$2,'Financing - Injection 1'!J677&lt;'5-Year Monthly P&amp;L'!AB$2),2,IF(AND('Financing - Injection 1'!J677&gt;='5-Year Monthly P&amp;L'!AB$2,'Financing - Injection 1'!J677&lt;'5-Year Monthly P&amp;L'!AN$2),3,IF(AND('Financing - Injection 1'!J677&gt;='5-Year Monthly P&amp;L'!AN$2,'Financing - Injection 1'!J677&lt;'5-Year Monthly P&amp;L'!AZ$2),4,IF('Financing - Injection 1'!J677&gt;='5-Year Monthly P&amp;L'!AZ$2,5)))))</f>
        <v>5</v>
      </c>
      <c r="R677" s="215" t="str">
        <f t="shared" si="116"/>
        <v>0</v>
      </c>
      <c r="S677" s="215" t="str">
        <f t="shared" si="117"/>
        <v>0</v>
      </c>
    </row>
    <row r="678" spans="1:19" x14ac:dyDescent="0.2">
      <c r="A678" s="12">
        <v>667</v>
      </c>
      <c r="B678" s="228" t="str">
        <f>IF(I678&gt;($B$4*$B$6),"0",PMT(H678/$B$6,COUNT(I678:$I$1000),-E677))</f>
        <v>0</v>
      </c>
      <c r="C678" s="228">
        <f t="shared" si="118"/>
        <v>0</v>
      </c>
      <c r="D678" s="228" t="str">
        <f t="shared" si="114"/>
        <v>0</v>
      </c>
      <c r="E678" s="225" t="str">
        <f t="shared" si="112"/>
        <v/>
      </c>
      <c r="F678" s="228" t="str">
        <f t="shared" si="110"/>
        <v/>
      </c>
      <c r="G678" s="228" t="str">
        <f t="shared" si="111"/>
        <v/>
      </c>
      <c r="H678" s="230">
        <f t="shared" si="119"/>
        <v>0.12</v>
      </c>
      <c r="I678" s="226" t="str">
        <f t="shared" si="113"/>
        <v/>
      </c>
      <c r="J678" s="227">
        <f t="shared" si="120"/>
        <v>64924</v>
      </c>
      <c r="K678" s="231" t="str">
        <f t="shared" si="115"/>
        <v>0</v>
      </c>
      <c r="Q678" s="11">
        <f>IF(J678&lt;'5-Year Monthly P&amp;L'!P$2,1,IF(AND('Financing - Injection 1'!J678&gt;='5-Year Monthly P&amp;L'!P$2,'Financing - Injection 1'!J678&lt;'5-Year Monthly P&amp;L'!AB$2),2,IF(AND('Financing - Injection 1'!J678&gt;='5-Year Monthly P&amp;L'!AB$2,'Financing - Injection 1'!J678&lt;'5-Year Monthly P&amp;L'!AN$2),3,IF(AND('Financing - Injection 1'!J678&gt;='5-Year Monthly P&amp;L'!AN$2,'Financing - Injection 1'!J678&lt;'5-Year Monthly P&amp;L'!AZ$2),4,IF('Financing - Injection 1'!J678&gt;='5-Year Monthly P&amp;L'!AZ$2,5)))))</f>
        <v>5</v>
      </c>
      <c r="R678" s="215" t="str">
        <f t="shared" si="116"/>
        <v>0</v>
      </c>
      <c r="S678" s="215" t="str">
        <f t="shared" si="117"/>
        <v>0</v>
      </c>
    </row>
    <row r="679" spans="1:19" x14ac:dyDescent="0.2">
      <c r="A679" s="12">
        <v>668</v>
      </c>
      <c r="B679" s="228" t="str">
        <f>IF(I679&gt;($B$4*$B$6),"0",PMT(H679/$B$6,COUNT(I679:$I$1000),-E678))</f>
        <v>0</v>
      </c>
      <c r="C679" s="228">
        <f t="shared" si="118"/>
        <v>0</v>
      </c>
      <c r="D679" s="228" t="str">
        <f t="shared" si="114"/>
        <v>0</v>
      </c>
      <c r="E679" s="225" t="str">
        <f t="shared" si="112"/>
        <v/>
      </c>
      <c r="F679" s="228" t="str">
        <f t="shared" si="110"/>
        <v/>
      </c>
      <c r="G679" s="228" t="str">
        <f t="shared" si="111"/>
        <v/>
      </c>
      <c r="H679" s="230">
        <f t="shared" si="119"/>
        <v>0.12</v>
      </c>
      <c r="I679" s="226" t="str">
        <f t="shared" si="113"/>
        <v/>
      </c>
      <c r="J679" s="227">
        <f t="shared" si="120"/>
        <v>64955</v>
      </c>
      <c r="K679" s="231" t="str">
        <f t="shared" si="115"/>
        <v>0</v>
      </c>
      <c r="Q679" s="11">
        <f>IF(J679&lt;'5-Year Monthly P&amp;L'!P$2,1,IF(AND('Financing - Injection 1'!J679&gt;='5-Year Monthly P&amp;L'!P$2,'Financing - Injection 1'!J679&lt;'5-Year Monthly P&amp;L'!AB$2),2,IF(AND('Financing - Injection 1'!J679&gt;='5-Year Monthly P&amp;L'!AB$2,'Financing - Injection 1'!J679&lt;'5-Year Monthly P&amp;L'!AN$2),3,IF(AND('Financing - Injection 1'!J679&gt;='5-Year Monthly P&amp;L'!AN$2,'Financing - Injection 1'!J679&lt;'5-Year Monthly P&amp;L'!AZ$2),4,IF('Financing - Injection 1'!J679&gt;='5-Year Monthly P&amp;L'!AZ$2,5)))))</f>
        <v>5</v>
      </c>
      <c r="R679" s="215" t="str">
        <f t="shared" si="116"/>
        <v>0</v>
      </c>
      <c r="S679" s="215" t="str">
        <f t="shared" si="117"/>
        <v>0</v>
      </c>
    </row>
    <row r="680" spans="1:19" x14ac:dyDescent="0.2">
      <c r="A680" s="12">
        <v>669</v>
      </c>
      <c r="B680" s="228" t="str">
        <f>IF(I680&gt;($B$4*$B$6),"0",PMT(H680/$B$6,COUNT(I680:$I$1000),-E679))</f>
        <v>0</v>
      </c>
      <c r="C680" s="228">
        <f t="shared" si="118"/>
        <v>0</v>
      </c>
      <c r="D680" s="228" t="str">
        <f t="shared" si="114"/>
        <v>0</v>
      </c>
      <c r="E680" s="225" t="str">
        <f t="shared" si="112"/>
        <v/>
      </c>
      <c r="F680" s="228" t="str">
        <f t="shared" si="110"/>
        <v/>
      </c>
      <c r="G680" s="228" t="str">
        <f t="shared" si="111"/>
        <v/>
      </c>
      <c r="H680" s="230">
        <f t="shared" si="119"/>
        <v>0.12</v>
      </c>
      <c r="I680" s="226" t="str">
        <f t="shared" si="113"/>
        <v/>
      </c>
      <c r="J680" s="227">
        <f t="shared" si="120"/>
        <v>64985</v>
      </c>
      <c r="K680" s="231" t="str">
        <f t="shared" si="115"/>
        <v>0</v>
      </c>
      <c r="Q680" s="11">
        <f>IF(J680&lt;'5-Year Monthly P&amp;L'!P$2,1,IF(AND('Financing - Injection 1'!J680&gt;='5-Year Monthly P&amp;L'!P$2,'Financing - Injection 1'!J680&lt;'5-Year Monthly P&amp;L'!AB$2),2,IF(AND('Financing - Injection 1'!J680&gt;='5-Year Monthly P&amp;L'!AB$2,'Financing - Injection 1'!J680&lt;'5-Year Monthly P&amp;L'!AN$2),3,IF(AND('Financing - Injection 1'!J680&gt;='5-Year Monthly P&amp;L'!AN$2,'Financing - Injection 1'!J680&lt;'5-Year Monthly P&amp;L'!AZ$2),4,IF('Financing - Injection 1'!J680&gt;='5-Year Monthly P&amp;L'!AZ$2,5)))))</f>
        <v>5</v>
      </c>
      <c r="R680" s="215" t="str">
        <f t="shared" si="116"/>
        <v>0</v>
      </c>
      <c r="S680" s="215" t="str">
        <f t="shared" si="117"/>
        <v>0</v>
      </c>
    </row>
    <row r="681" spans="1:19" x14ac:dyDescent="0.2">
      <c r="A681" s="12">
        <v>670</v>
      </c>
      <c r="B681" s="228" t="str">
        <f>IF(I681&gt;($B$4*$B$6),"0",PMT(H681/$B$6,COUNT(I681:$I$1000),-E680))</f>
        <v>0</v>
      </c>
      <c r="C681" s="228">
        <f t="shared" si="118"/>
        <v>0</v>
      </c>
      <c r="D681" s="228" t="str">
        <f t="shared" si="114"/>
        <v>0</v>
      </c>
      <c r="E681" s="225" t="str">
        <f t="shared" si="112"/>
        <v/>
      </c>
      <c r="F681" s="228" t="str">
        <f t="shared" si="110"/>
        <v/>
      </c>
      <c r="G681" s="228" t="str">
        <f t="shared" si="111"/>
        <v/>
      </c>
      <c r="H681" s="230">
        <f t="shared" si="119"/>
        <v>0.12</v>
      </c>
      <c r="I681" s="226" t="str">
        <f t="shared" si="113"/>
        <v/>
      </c>
      <c r="J681" s="227">
        <f t="shared" si="120"/>
        <v>65016</v>
      </c>
      <c r="K681" s="231" t="str">
        <f t="shared" si="115"/>
        <v>0</v>
      </c>
      <c r="Q681" s="11">
        <f>IF(J681&lt;'5-Year Monthly P&amp;L'!P$2,1,IF(AND('Financing - Injection 1'!J681&gt;='5-Year Monthly P&amp;L'!P$2,'Financing - Injection 1'!J681&lt;'5-Year Monthly P&amp;L'!AB$2),2,IF(AND('Financing - Injection 1'!J681&gt;='5-Year Monthly P&amp;L'!AB$2,'Financing - Injection 1'!J681&lt;'5-Year Monthly P&amp;L'!AN$2),3,IF(AND('Financing - Injection 1'!J681&gt;='5-Year Monthly P&amp;L'!AN$2,'Financing - Injection 1'!J681&lt;'5-Year Monthly P&amp;L'!AZ$2),4,IF('Financing - Injection 1'!J681&gt;='5-Year Monthly P&amp;L'!AZ$2,5)))))</f>
        <v>5</v>
      </c>
      <c r="R681" s="215" t="str">
        <f t="shared" si="116"/>
        <v>0</v>
      </c>
      <c r="S681" s="215" t="str">
        <f t="shared" si="117"/>
        <v>0</v>
      </c>
    </row>
    <row r="682" spans="1:19" x14ac:dyDescent="0.2">
      <c r="A682" s="12">
        <v>671</v>
      </c>
      <c r="B682" s="228" t="str">
        <f>IF(I682&gt;($B$4*$B$6),"0",PMT(H682/$B$6,COUNT(I682:$I$1000),-E681))</f>
        <v>0</v>
      </c>
      <c r="C682" s="228">
        <f t="shared" si="118"/>
        <v>0</v>
      </c>
      <c r="D682" s="228" t="str">
        <f t="shared" si="114"/>
        <v>0</v>
      </c>
      <c r="E682" s="225" t="str">
        <f t="shared" si="112"/>
        <v/>
      </c>
      <c r="F682" s="228" t="str">
        <f t="shared" si="110"/>
        <v/>
      </c>
      <c r="G682" s="228" t="str">
        <f t="shared" si="111"/>
        <v/>
      </c>
      <c r="H682" s="230">
        <f t="shared" si="119"/>
        <v>0.12</v>
      </c>
      <c r="I682" s="226" t="str">
        <f t="shared" si="113"/>
        <v/>
      </c>
      <c r="J682" s="227">
        <f t="shared" si="120"/>
        <v>65047</v>
      </c>
      <c r="K682" s="231" t="str">
        <f t="shared" si="115"/>
        <v>0</v>
      </c>
      <c r="Q682" s="11">
        <f>IF(J682&lt;'5-Year Monthly P&amp;L'!P$2,1,IF(AND('Financing - Injection 1'!J682&gt;='5-Year Monthly P&amp;L'!P$2,'Financing - Injection 1'!J682&lt;'5-Year Monthly P&amp;L'!AB$2),2,IF(AND('Financing - Injection 1'!J682&gt;='5-Year Monthly P&amp;L'!AB$2,'Financing - Injection 1'!J682&lt;'5-Year Monthly P&amp;L'!AN$2),3,IF(AND('Financing - Injection 1'!J682&gt;='5-Year Monthly P&amp;L'!AN$2,'Financing - Injection 1'!J682&lt;'5-Year Monthly P&amp;L'!AZ$2),4,IF('Financing - Injection 1'!J682&gt;='5-Year Monthly P&amp;L'!AZ$2,5)))))</f>
        <v>5</v>
      </c>
      <c r="R682" s="215" t="str">
        <f t="shared" si="116"/>
        <v>0</v>
      </c>
      <c r="S682" s="215" t="str">
        <f t="shared" si="117"/>
        <v>0</v>
      </c>
    </row>
    <row r="683" spans="1:19" x14ac:dyDescent="0.2">
      <c r="A683" s="12">
        <v>672</v>
      </c>
      <c r="B683" s="228" t="str">
        <f>IF(I683&gt;($B$4*$B$6),"0",PMT(H683/$B$6,COUNT(I683:$I$1000),-E682))</f>
        <v>0</v>
      </c>
      <c r="C683" s="228">
        <f t="shared" si="118"/>
        <v>0</v>
      </c>
      <c r="D683" s="228" t="str">
        <f t="shared" si="114"/>
        <v>0</v>
      </c>
      <c r="E683" s="225" t="str">
        <f t="shared" si="112"/>
        <v/>
      </c>
      <c r="F683" s="228" t="str">
        <f t="shared" si="110"/>
        <v/>
      </c>
      <c r="G683" s="228" t="str">
        <f t="shared" si="111"/>
        <v/>
      </c>
      <c r="H683" s="230">
        <f t="shared" si="119"/>
        <v>0.12</v>
      </c>
      <c r="I683" s="226" t="str">
        <f t="shared" si="113"/>
        <v/>
      </c>
      <c r="J683" s="227">
        <f t="shared" si="120"/>
        <v>65075</v>
      </c>
      <c r="K683" s="231" t="str">
        <f t="shared" si="115"/>
        <v>0</v>
      </c>
      <c r="Q683" s="11">
        <f>IF(J683&lt;'5-Year Monthly P&amp;L'!P$2,1,IF(AND('Financing - Injection 1'!J683&gt;='5-Year Monthly P&amp;L'!P$2,'Financing - Injection 1'!J683&lt;'5-Year Monthly P&amp;L'!AB$2),2,IF(AND('Financing - Injection 1'!J683&gt;='5-Year Monthly P&amp;L'!AB$2,'Financing - Injection 1'!J683&lt;'5-Year Monthly P&amp;L'!AN$2),3,IF(AND('Financing - Injection 1'!J683&gt;='5-Year Monthly P&amp;L'!AN$2,'Financing - Injection 1'!J683&lt;'5-Year Monthly P&amp;L'!AZ$2),4,IF('Financing - Injection 1'!J683&gt;='5-Year Monthly P&amp;L'!AZ$2,5)))))</f>
        <v>5</v>
      </c>
      <c r="R683" s="215" t="str">
        <f t="shared" si="116"/>
        <v>0</v>
      </c>
      <c r="S683" s="215" t="str">
        <f t="shared" si="117"/>
        <v>0</v>
      </c>
    </row>
    <row r="684" spans="1:19" x14ac:dyDescent="0.2">
      <c r="A684" s="12">
        <v>673</v>
      </c>
      <c r="B684" s="228" t="str">
        <f>IF(I684&gt;($B$4*$B$6),"0",PMT(H684/$B$6,COUNT(I684:$I$1000),-E683))</f>
        <v>0</v>
      </c>
      <c r="C684" s="228">
        <f t="shared" si="118"/>
        <v>0</v>
      </c>
      <c r="D684" s="228" t="str">
        <f t="shared" si="114"/>
        <v>0</v>
      </c>
      <c r="E684" s="225" t="str">
        <f t="shared" si="112"/>
        <v/>
      </c>
      <c r="F684" s="228" t="str">
        <f t="shared" si="110"/>
        <v/>
      </c>
      <c r="G684" s="228" t="str">
        <f t="shared" si="111"/>
        <v/>
      </c>
      <c r="H684" s="230">
        <f t="shared" si="119"/>
        <v>0.12</v>
      </c>
      <c r="I684" s="226" t="str">
        <f t="shared" si="113"/>
        <v/>
      </c>
      <c r="J684" s="227">
        <f t="shared" si="120"/>
        <v>65106</v>
      </c>
      <c r="K684" s="231" t="str">
        <f t="shared" si="115"/>
        <v>0</v>
      </c>
      <c r="Q684" s="11">
        <f>IF(J684&lt;'5-Year Monthly P&amp;L'!P$2,1,IF(AND('Financing - Injection 1'!J684&gt;='5-Year Monthly P&amp;L'!P$2,'Financing - Injection 1'!J684&lt;'5-Year Monthly P&amp;L'!AB$2),2,IF(AND('Financing - Injection 1'!J684&gt;='5-Year Monthly P&amp;L'!AB$2,'Financing - Injection 1'!J684&lt;'5-Year Monthly P&amp;L'!AN$2),3,IF(AND('Financing - Injection 1'!J684&gt;='5-Year Monthly P&amp;L'!AN$2,'Financing - Injection 1'!J684&lt;'5-Year Monthly P&amp;L'!AZ$2),4,IF('Financing - Injection 1'!J684&gt;='5-Year Monthly P&amp;L'!AZ$2,5)))))</f>
        <v>5</v>
      </c>
      <c r="R684" s="215" t="str">
        <f t="shared" si="116"/>
        <v>0</v>
      </c>
      <c r="S684" s="215" t="str">
        <f t="shared" si="117"/>
        <v>0</v>
      </c>
    </row>
    <row r="685" spans="1:19" x14ac:dyDescent="0.2">
      <c r="A685" s="12">
        <v>674</v>
      </c>
      <c r="B685" s="228" t="str">
        <f>IF(I685&gt;($B$4*$B$6),"0",PMT(H685/$B$6,COUNT(I685:$I$1000),-E684))</f>
        <v>0</v>
      </c>
      <c r="C685" s="228">
        <f t="shared" si="118"/>
        <v>0</v>
      </c>
      <c r="D685" s="228" t="str">
        <f t="shared" si="114"/>
        <v>0</v>
      </c>
      <c r="E685" s="225" t="str">
        <f t="shared" si="112"/>
        <v/>
      </c>
      <c r="F685" s="228" t="str">
        <f t="shared" si="110"/>
        <v/>
      </c>
      <c r="G685" s="228" t="str">
        <f t="shared" si="111"/>
        <v/>
      </c>
      <c r="H685" s="230">
        <f t="shared" si="119"/>
        <v>0.12</v>
      </c>
      <c r="I685" s="226" t="str">
        <f t="shared" si="113"/>
        <v/>
      </c>
      <c r="J685" s="227">
        <f t="shared" si="120"/>
        <v>65136</v>
      </c>
      <c r="K685" s="231" t="str">
        <f t="shared" si="115"/>
        <v>0</v>
      </c>
      <c r="Q685" s="11">
        <f>IF(J685&lt;'5-Year Monthly P&amp;L'!P$2,1,IF(AND('Financing - Injection 1'!J685&gt;='5-Year Monthly P&amp;L'!P$2,'Financing - Injection 1'!J685&lt;'5-Year Monthly P&amp;L'!AB$2),2,IF(AND('Financing - Injection 1'!J685&gt;='5-Year Monthly P&amp;L'!AB$2,'Financing - Injection 1'!J685&lt;'5-Year Monthly P&amp;L'!AN$2),3,IF(AND('Financing - Injection 1'!J685&gt;='5-Year Monthly P&amp;L'!AN$2,'Financing - Injection 1'!J685&lt;'5-Year Monthly P&amp;L'!AZ$2),4,IF('Financing - Injection 1'!J685&gt;='5-Year Monthly P&amp;L'!AZ$2,5)))))</f>
        <v>5</v>
      </c>
      <c r="R685" s="215" t="str">
        <f t="shared" si="116"/>
        <v>0</v>
      </c>
      <c r="S685" s="215" t="str">
        <f t="shared" si="117"/>
        <v>0</v>
      </c>
    </row>
    <row r="686" spans="1:19" x14ac:dyDescent="0.2">
      <c r="A686" s="12">
        <v>675</v>
      </c>
      <c r="B686" s="228" t="str">
        <f>IF(I686&gt;($B$4*$B$6),"0",PMT(H686/$B$6,COUNT(I686:$I$1000),-E685))</f>
        <v>0</v>
      </c>
      <c r="C686" s="228">
        <f t="shared" si="118"/>
        <v>0</v>
      </c>
      <c r="D686" s="228" t="str">
        <f t="shared" si="114"/>
        <v>0</v>
      </c>
      <c r="E686" s="225" t="str">
        <f t="shared" si="112"/>
        <v/>
      </c>
      <c r="F686" s="228" t="str">
        <f t="shared" si="110"/>
        <v/>
      </c>
      <c r="G686" s="228" t="str">
        <f t="shared" si="111"/>
        <v/>
      </c>
      <c r="H686" s="230">
        <f t="shared" si="119"/>
        <v>0.12</v>
      </c>
      <c r="I686" s="226" t="str">
        <f t="shared" si="113"/>
        <v/>
      </c>
      <c r="J686" s="227">
        <f t="shared" si="120"/>
        <v>65167</v>
      </c>
      <c r="K686" s="231" t="str">
        <f t="shared" si="115"/>
        <v>0</v>
      </c>
      <c r="Q686" s="11">
        <f>IF(J686&lt;'5-Year Monthly P&amp;L'!P$2,1,IF(AND('Financing - Injection 1'!J686&gt;='5-Year Monthly P&amp;L'!P$2,'Financing - Injection 1'!J686&lt;'5-Year Monthly P&amp;L'!AB$2),2,IF(AND('Financing - Injection 1'!J686&gt;='5-Year Monthly P&amp;L'!AB$2,'Financing - Injection 1'!J686&lt;'5-Year Monthly P&amp;L'!AN$2),3,IF(AND('Financing - Injection 1'!J686&gt;='5-Year Monthly P&amp;L'!AN$2,'Financing - Injection 1'!J686&lt;'5-Year Monthly P&amp;L'!AZ$2),4,IF('Financing - Injection 1'!J686&gt;='5-Year Monthly P&amp;L'!AZ$2,5)))))</f>
        <v>5</v>
      </c>
      <c r="R686" s="215" t="str">
        <f t="shared" si="116"/>
        <v>0</v>
      </c>
      <c r="S686" s="215" t="str">
        <f t="shared" si="117"/>
        <v>0</v>
      </c>
    </row>
    <row r="687" spans="1:19" x14ac:dyDescent="0.2">
      <c r="A687" s="12">
        <v>676</v>
      </c>
      <c r="B687" s="228" t="str">
        <f>IF(I687&gt;($B$4*$B$6),"0",PMT(H687/$B$6,COUNT(I687:$I$1000),-E686))</f>
        <v>0</v>
      </c>
      <c r="C687" s="228">
        <f t="shared" si="118"/>
        <v>0</v>
      </c>
      <c r="D687" s="228" t="str">
        <f t="shared" si="114"/>
        <v>0</v>
      </c>
      <c r="E687" s="225" t="str">
        <f t="shared" si="112"/>
        <v/>
      </c>
      <c r="F687" s="228" t="str">
        <f t="shared" si="110"/>
        <v/>
      </c>
      <c r="G687" s="228" t="str">
        <f t="shared" si="111"/>
        <v/>
      </c>
      <c r="H687" s="230">
        <f t="shared" si="119"/>
        <v>0.12</v>
      </c>
      <c r="I687" s="226" t="str">
        <f t="shared" si="113"/>
        <v/>
      </c>
      <c r="J687" s="227">
        <f t="shared" si="120"/>
        <v>65197</v>
      </c>
      <c r="K687" s="231" t="str">
        <f t="shared" si="115"/>
        <v>0</v>
      </c>
      <c r="Q687" s="11">
        <f>IF(J687&lt;'5-Year Monthly P&amp;L'!P$2,1,IF(AND('Financing - Injection 1'!J687&gt;='5-Year Monthly P&amp;L'!P$2,'Financing - Injection 1'!J687&lt;'5-Year Monthly P&amp;L'!AB$2),2,IF(AND('Financing - Injection 1'!J687&gt;='5-Year Monthly P&amp;L'!AB$2,'Financing - Injection 1'!J687&lt;'5-Year Monthly P&amp;L'!AN$2),3,IF(AND('Financing - Injection 1'!J687&gt;='5-Year Monthly P&amp;L'!AN$2,'Financing - Injection 1'!J687&lt;'5-Year Monthly P&amp;L'!AZ$2),4,IF('Financing - Injection 1'!J687&gt;='5-Year Monthly P&amp;L'!AZ$2,5)))))</f>
        <v>5</v>
      </c>
      <c r="R687" s="215" t="str">
        <f t="shared" si="116"/>
        <v>0</v>
      </c>
      <c r="S687" s="215" t="str">
        <f t="shared" si="117"/>
        <v>0</v>
      </c>
    </row>
    <row r="688" spans="1:19" x14ac:dyDescent="0.2">
      <c r="A688" s="12">
        <v>677</v>
      </c>
      <c r="B688" s="228" t="str">
        <f>IF(I688&gt;($B$4*$B$6),"0",PMT(H688/$B$6,COUNT(I688:$I$1000),-E687))</f>
        <v>0</v>
      </c>
      <c r="C688" s="228">
        <f t="shared" si="118"/>
        <v>0</v>
      </c>
      <c r="D688" s="228" t="str">
        <f t="shared" si="114"/>
        <v>0</v>
      </c>
      <c r="E688" s="225" t="str">
        <f t="shared" si="112"/>
        <v/>
      </c>
      <c r="F688" s="228" t="str">
        <f t="shared" si="110"/>
        <v/>
      </c>
      <c r="G688" s="228" t="str">
        <f t="shared" si="111"/>
        <v/>
      </c>
      <c r="H688" s="230">
        <f t="shared" si="119"/>
        <v>0.12</v>
      </c>
      <c r="I688" s="226" t="str">
        <f t="shared" si="113"/>
        <v/>
      </c>
      <c r="J688" s="227">
        <f t="shared" si="120"/>
        <v>65228</v>
      </c>
      <c r="K688" s="231" t="str">
        <f t="shared" si="115"/>
        <v>0</v>
      </c>
      <c r="Q688" s="11">
        <f>IF(J688&lt;'5-Year Monthly P&amp;L'!P$2,1,IF(AND('Financing - Injection 1'!J688&gt;='5-Year Monthly P&amp;L'!P$2,'Financing - Injection 1'!J688&lt;'5-Year Monthly P&amp;L'!AB$2),2,IF(AND('Financing - Injection 1'!J688&gt;='5-Year Monthly P&amp;L'!AB$2,'Financing - Injection 1'!J688&lt;'5-Year Monthly P&amp;L'!AN$2),3,IF(AND('Financing - Injection 1'!J688&gt;='5-Year Monthly P&amp;L'!AN$2,'Financing - Injection 1'!J688&lt;'5-Year Monthly P&amp;L'!AZ$2),4,IF('Financing - Injection 1'!J688&gt;='5-Year Monthly P&amp;L'!AZ$2,5)))))</f>
        <v>5</v>
      </c>
      <c r="R688" s="215" t="str">
        <f t="shared" si="116"/>
        <v>0</v>
      </c>
      <c r="S688" s="215" t="str">
        <f t="shared" si="117"/>
        <v>0</v>
      </c>
    </row>
    <row r="689" spans="1:19" x14ac:dyDescent="0.2">
      <c r="A689" s="12">
        <v>678</v>
      </c>
      <c r="B689" s="228" t="str">
        <f>IF(I689&gt;($B$4*$B$6),"0",PMT(H689/$B$6,COUNT(I689:$I$1000),-E688))</f>
        <v>0</v>
      </c>
      <c r="C689" s="228">
        <f t="shared" si="118"/>
        <v>0</v>
      </c>
      <c r="D689" s="228" t="str">
        <f t="shared" si="114"/>
        <v>0</v>
      </c>
      <c r="E689" s="225" t="str">
        <f t="shared" si="112"/>
        <v/>
      </c>
      <c r="F689" s="228" t="str">
        <f t="shared" si="110"/>
        <v/>
      </c>
      <c r="G689" s="228" t="str">
        <f t="shared" si="111"/>
        <v/>
      </c>
      <c r="H689" s="230">
        <f t="shared" si="119"/>
        <v>0.12</v>
      </c>
      <c r="I689" s="226" t="str">
        <f t="shared" si="113"/>
        <v/>
      </c>
      <c r="J689" s="227">
        <f t="shared" si="120"/>
        <v>65259</v>
      </c>
      <c r="K689" s="231" t="str">
        <f t="shared" si="115"/>
        <v>0</v>
      </c>
      <c r="Q689" s="11">
        <f>IF(J689&lt;'5-Year Monthly P&amp;L'!P$2,1,IF(AND('Financing - Injection 1'!J689&gt;='5-Year Monthly P&amp;L'!P$2,'Financing - Injection 1'!J689&lt;'5-Year Monthly P&amp;L'!AB$2),2,IF(AND('Financing - Injection 1'!J689&gt;='5-Year Monthly P&amp;L'!AB$2,'Financing - Injection 1'!J689&lt;'5-Year Monthly P&amp;L'!AN$2),3,IF(AND('Financing - Injection 1'!J689&gt;='5-Year Monthly P&amp;L'!AN$2,'Financing - Injection 1'!J689&lt;'5-Year Monthly P&amp;L'!AZ$2),4,IF('Financing - Injection 1'!J689&gt;='5-Year Monthly P&amp;L'!AZ$2,5)))))</f>
        <v>5</v>
      </c>
      <c r="R689" s="215" t="str">
        <f t="shared" si="116"/>
        <v>0</v>
      </c>
      <c r="S689" s="215" t="str">
        <f t="shared" si="117"/>
        <v>0</v>
      </c>
    </row>
    <row r="690" spans="1:19" x14ac:dyDescent="0.2">
      <c r="A690" s="12">
        <v>679</v>
      </c>
      <c r="B690" s="228" t="str">
        <f>IF(I690&gt;($B$4*$B$6),"0",PMT(H690/$B$6,COUNT(I690:$I$1000),-E689))</f>
        <v>0</v>
      </c>
      <c r="C690" s="228">
        <f t="shared" si="118"/>
        <v>0</v>
      </c>
      <c r="D690" s="228" t="str">
        <f t="shared" si="114"/>
        <v>0</v>
      </c>
      <c r="E690" s="225" t="str">
        <f t="shared" si="112"/>
        <v/>
      </c>
      <c r="F690" s="228" t="str">
        <f t="shared" si="110"/>
        <v/>
      </c>
      <c r="G690" s="228" t="str">
        <f t="shared" si="111"/>
        <v/>
      </c>
      <c r="H690" s="230">
        <f t="shared" si="119"/>
        <v>0.12</v>
      </c>
      <c r="I690" s="226" t="str">
        <f t="shared" si="113"/>
        <v/>
      </c>
      <c r="J690" s="227">
        <f t="shared" si="120"/>
        <v>65289</v>
      </c>
      <c r="K690" s="231" t="str">
        <f t="shared" si="115"/>
        <v>0</v>
      </c>
      <c r="Q690" s="11">
        <f>IF(J690&lt;'5-Year Monthly P&amp;L'!P$2,1,IF(AND('Financing - Injection 1'!J690&gt;='5-Year Monthly P&amp;L'!P$2,'Financing - Injection 1'!J690&lt;'5-Year Monthly P&amp;L'!AB$2),2,IF(AND('Financing - Injection 1'!J690&gt;='5-Year Monthly P&amp;L'!AB$2,'Financing - Injection 1'!J690&lt;'5-Year Monthly P&amp;L'!AN$2),3,IF(AND('Financing - Injection 1'!J690&gt;='5-Year Monthly P&amp;L'!AN$2,'Financing - Injection 1'!J690&lt;'5-Year Monthly P&amp;L'!AZ$2),4,IF('Financing - Injection 1'!J690&gt;='5-Year Monthly P&amp;L'!AZ$2,5)))))</f>
        <v>5</v>
      </c>
      <c r="R690" s="215" t="str">
        <f t="shared" si="116"/>
        <v>0</v>
      </c>
      <c r="S690" s="215" t="str">
        <f t="shared" si="117"/>
        <v>0</v>
      </c>
    </row>
    <row r="691" spans="1:19" x14ac:dyDescent="0.2">
      <c r="A691" s="12">
        <v>680</v>
      </c>
      <c r="B691" s="228" t="str">
        <f>IF(I691&gt;($B$4*$B$6),"0",PMT(H691/$B$6,COUNT(I691:$I$1000),-E690))</f>
        <v>0</v>
      </c>
      <c r="C691" s="228">
        <f t="shared" si="118"/>
        <v>0</v>
      </c>
      <c r="D691" s="228" t="str">
        <f t="shared" si="114"/>
        <v>0</v>
      </c>
      <c r="E691" s="225" t="str">
        <f t="shared" si="112"/>
        <v/>
      </c>
      <c r="F691" s="228" t="str">
        <f t="shared" si="110"/>
        <v/>
      </c>
      <c r="G691" s="228" t="str">
        <f t="shared" si="111"/>
        <v/>
      </c>
      <c r="H691" s="230">
        <f t="shared" si="119"/>
        <v>0.12</v>
      </c>
      <c r="I691" s="226" t="str">
        <f t="shared" si="113"/>
        <v/>
      </c>
      <c r="J691" s="227">
        <f t="shared" si="120"/>
        <v>65320</v>
      </c>
      <c r="K691" s="231" t="str">
        <f t="shared" si="115"/>
        <v>0</v>
      </c>
      <c r="Q691" s="11">
        <f>IF(J691&lt;'5-Year Monthly P&amp;L'!P$2,1,IF(AND('Financing - Injection 1'!J691&gt;='5-Year Monthly P&amp;L'!P$2,'Financing - Injection 1'!J691&lt;'5-Year Monthly P&amp;L'!AB$2),2,IF(AND('Financing - Injection 1'!J691&gt;='5-Year Monthly P&amp;L'!AB$2,'Financing - Injection 1'!J691&lt;'5-Year Monthly P&amp;L'!AN$2),3,IF(AND('Financing - Injection 1'!J691&gt;='5-Year Monthly P&amp;L'!AN$2,'Financing - Injection 1'!J691&lt;'5-Year Monthly P&amp;L'!AZ$2),4,IF('Financing - Injection 1'!J691&gt;='5-Year Monthly P&amp;L'!AZ$2,5)))))</f>
        <v>5</v>
      </c>
      <c r="R691" s="215" t="str">
        <f t="shared" si="116"/>
        <v>0</v>
      </c>
      <c r="S691" s="215" t="str">
        <f t="shared" si="117"/>
        <v>0</v>
      </c>
    </row>
    <row r="692" spans="1:19" x14ac:dyDescent="0.2">
      <c r="A692" s="12">
        <v>681</v>
      </c>
      <c r="B692" s="228" t="str">
        <f>IF(I692&gt;($B$4*$B$6),"0",PMT(H692/$B$6,COUNT(I692:$I$1000),-E691))</f>
        <v>0</v>
      </c>
      <c r="C692" s="228">
        <f t="shared" si="118"/>
        <v>0</v>
      </c>
      <c r="D692" s="228" t="str">
        <f t="shared" si="114"/>
        <v>0</v>
      </c>
      <c r="E692" s="225" t="str">
        <f t="shared" si="112"/>
        <v/>
      </c>
      <c r="F692" s="228" t="str">
        <f t="shared" si="110"/>
        <v/>
      </c>
      <c r="G692" s="228" t="str">
        <f t="shared" si="111"/>
        <v/>
      </c>
      <c r="H692" s="230">
        <f t="shared" si="119"/>
        <v>0.12</v>
      </c>
      <c r="I692" s="226" t="str">
        <f t="shared" si="113"/>
        <v/>
      </c>
      <c r="J692" s="227">
        <f t="shared" si="120"/>
        <v>65350</v>
      </c>
      <c r="K692" s="231" t="str">
        <f t="shared" si="115"/>
        <v>0</v>
      </c>
      <c r="Q692" s="11">
        <f>IF(J692&lt;'5-Year Monthly P&amp;L'!P$2,1,IF(AND('Financing - Injection 1'!J692&gt;='5-Year Monthly P&amp;L'!P$2,'Financing - Injection 1'!J692&lt;'5-Year Monthly P&amp;L'!AB$2),2,IF(AND('Financing - Injection 1'!J692&gt;='5-Year Monthly P&amp;L'!AB$2,'Financing - Injection 1'!J692&lt;'5-Year Monthly P&amp;L'!AN$2),3,IF(AND('Financing - Injection 1'!J692&gt;='5-Year Monthly P&amp;L'!AN$2,'Financing - Injection 1'!J692&lt;'5-Year Monthly P&amp;L'!AZ$2),4,IF('Financing - Injection 1'!J692&gt;='5-Year Monthly P&amp;L'!AZ$2,5)))))</f>
        <v>5</v>
      </c>
      <c r="R692" s="215" t="str">
        <f t="shared" si="116"/>
        <v>0</v>
      </c>
      <c r="S692" s="215" t="str">
        <f t="shared" si="117"/>
        <v>0</v>
      </c>
    </row>
    <row r="693" spans="1:19" x14ac:dyDescent="0.2">
      <c r="A693" s="12">
        <v>682</v>
      </c>
      <c r="B693" s="228" t="str">
        <f>IF(I693&gt;($B$4*$B$6),"0",PMT(H693/$B$6,COUNT(I693:$I$1000),-E692))</f>
        <v>0</v>
      </c>
      <c r="C693" s="228">
        <f t="shared" si="118"/>
        <v>0</v>
      </c>
      <c r="D693" s="228" t="str">
        <f t="shared" si="114"/>
        <v>0</v>
      </c>
      <c r="E693" s="225" t="str">
        <f t="shared" si="112"/>
        <v/>
      </c>
      <c r="F693" s="228" t="str">
        <f t="shared" si="110"/>
        <v/>
      </c>
      <c r="G693" s="228" t="str">
        <f t="shared" si="111"/>
        <v/>
      </c>
      <c r="H693" s="230">
        <f t="shared" si="119"/>
        <v>0.12</v>
      </c>
      <c r="I693" s="226" t="str">
        <f t="shared" si="113"/>
        <v/>
      </c>
      <c r="J693" s="227">
        <f t="shared" si="120"/>
        <v>65381</v>
      </c>
      <c r="K693" s="231" t="str">
        <f t="shared" si="115"/>
        <v>0</v>
      </c>
      <c r="Q693" s="11">
        <f>IF(J693&lt;'5-Year Monthly P&amp;L'!P$2,1,IF(AND('Financing - Injection 1'!J693&gt;='5-Year Monthly P&amp;L'!P$2,'Financing - Injection 1'!J693&lt;'5-Year Monthly P&amp;L'!AB$2),2,IF(AND('Financing - Injection 1'!J693&gt;='5-Year Monthly P&amp;L'!AB$2,'Financing - Injection 1'!J693&lt;'5-Year Monthly P&amp;L'!AN$2),3,IF(AND('Financing - Injection 1'!J693&gt;='5-Year Monthly P&amp;L'!AN$2,'Financing - Injection 1'!J693&lt;'5-Year Monthly P&amp;L'!AZ$2),4,IF('Financing - Injection 1'!J693&gt;='5-Year Monthly P&amp;L'!AZ$2,5)))))</f>
        <v>5</v>
      </c>
      <c r="R693" s="215" t="str">
        <f t="shared" si="116"/>
        <v>0</v>
      </c>
      <c r="S693" s="215" t="str">
        <f t="shared" si="117"/>
        <v>0</v>
      </c>
    </row>
    <row r="694" spans="1:19" x14ac:dyDescent="0.2">
      <c r="A694" s="12">
        <v>683</v>
      </c>
      <c r="B694" s="228" t="str">
        <f>IF(I694&gt;($B$4*$B$6),"0",PMT(H694/$B$6,COUNT(I694:$I$1000),-E693))</f>
        <v>0</v>
      </c>
      <c r="C694" s="228">
        <f t="shared" si="118"/>
        <v>0</v>
      </c>
      <c r="D694" s="228" t="str">
        <f t="shared" si="114"/>
        <v>0</v>
      </c>
      <c r="E694" s="225" t="str">
        <f t="shared" si="112"/>
        <v/>
      </c>
      <c r="F694" s="228" t="str">
        <f t="shared" si="110"/>
        <v/>
      </c>
      <c r="G694" s="228" t="str">
        <f t="shared" si="111"/>
        <v/>
      </c>
      <c r="H694" s="230">
        <f t="shared" si="119"/>
        <v>0.12</v>
      </c>
      <c r="I694" s="226" t="str">
        <f t="shared" si="113"/>
        <v/>
      </c>
      <c r="J694" s="227">
        <f t="shared" si="120"/>
        <v>65412</v>
      </c>
      <c r="K694" s="231" t="str">
        <f t="shared" si="115"/>
        <v>0</v>
      </c>
      <c r="Q694" s="11">
        <f>IF(J694&lt;'5-Year Monthly P&amp;L'!P$2,1,IF(AND('Financing - Injection 1'!J694&gt;='5-Year Monthly P&amp;L'!P$2,'Financing - Injection 1'!J694&lt;'5-Year Monthly P&amp;L'!AB$2),2,IF(AND('Financing - Injection 1'!J694&gt;='5-Year Monthly P&amp;L'!AB$2,'Financing - Injection 1'!J694&lt;'5-Year Monthly P&amp;L'!AN$2),3,IF(AND('Financing - Injection 1'!J694&gt;='5-Year Monthly P&amp;L'!AN$2,'Financing - Injection 1'!J694&lt;'5-Year Monthly P&amp;L'!AZ$2),4,IF('Financing - Injection 1'!J694&gt;='5-Year Monthly P&amp;L'!AZ$2,5)))))</f>
        <v>5</v>
      </c>
      <c r="R694" s="215" t="str">
        <f t="shared" si="116"/>
        <v>0</v>
      </c>
      <c r="S694" s="215" t="str">
        <f t="shared" si="117"/>
        <v>0</v>
      </c>
    </row>
    <row r="695" spans="1:19" x14ac:dyDescent="0.2">
      <c r="A695" s="12">
        <v>684</v>
      </c>
      <c r="B695" s="228" t="str">
        <f>IF(I695&gt;($B$4*$B$6),"0",PMT(H695/$B$6,COUNT(I695:$I$1000),-E694))</f>
        <v>0</v>
      </c>
      <c r="C695" s="228">
        <f t="shared" si="118"/>
        <v>0</v>
      </c>
      <c r="D695" s="228" t="str">
        <f t="shared" si="114"/>
        <v>0</v>
      </c>
      <c r="E695" s="225" t="str">
        <f t="shared" si="112"/>
        <v/>
      </c>
      <c r="F695" s="228" t="str">
        <f t="shared" si="110"/>
        <v/>
      </c>
      <c r="G695" s="228" t="str">
        <f t="shared" si="111"/>
        <v/>
      </c>
      <c r="H695" s="230">
        <f t="shared" si="119"/>
        <v>0.12</v>
      </c>
      <c r="I695" s="226" t="str">
        <f t="shared" si="113"/>
        <v/>
      </c>
      <c r="J695" s="227">
        <f t="shared" si="120"/>
        <v>65440</v>
      </c>
      <c r="K695" s="231" t="str">
        <f t="shared" si="115"/>
        <v>0</v>
      </c>
      <c r="Q695" s="11">
        <f>IF(J695&lt;'5-Year Monthly P&amp;L'!P$2,1,IF(AND('Financing - Injection 1'!J695&gt;='5-Year Monthly P&amp;L'!P$2,'Financing - Injection 1'!J695&lt;'5-Year Monthly P&amp;L'!AB$2),2,IF(AND('Financing - Injection 1'!J695&gt;='5-Year Monthly P&amp;L'!AB$2,'Financing - Injection 1'!J695&lt;'5-Year Monthly P&amp;L'!AN$2),3,IF(AND('Financing - Injection 1'!J695&gt;='5-Year Monthly P&amp;L'!AN$2,'Financing - Injection 1'!J695&lt;'5-Year Monthly P&amp;L'!AZ$2),4,IF('Financing - Injection 1'!J695&gt;='5-Year Monthly P&amp;L'!AZ$2,5)))))</f>
        <v>5</v>
      </c>
      <c r="R695" s="215" t="str">
        <f t="shared" si="116"/>
        <v>0</v>
      </c>
      <c r="S695" s="215" t="str">
        <f t="shared" si="117"/>
        <v>0</v>
      </c>
    </row>
    <row r="696" spans="1:19" x14ac:dyDescent="0.2">
      <c r="A696" s="12">
        <v>685</v>
      </c>
      <c r="B696" s="228" t="str">
        <f>IF(I696&gt;($B$4*$B$6),"0",PMT(H696/$B$6,COUNT(I696:$I$1000),-E695))</f>
        <v>0</v>
      </c>
      <c r="C696" s="228">
        <f t="shared" si="118"/>
        <v>0</v>
      </c>
      <c r="D696" s="228" t="str">
        <f t="shared" si="114"/>
        <v>0</v>
      </c>
      <c r="E696" s="225" t="str">
        <f t="shared" si="112"/>
        <v/>
      </c>
      <c r="F696" s="228" t="str">
        <f t="shared" si="110"/>
        <v/>
      </c>
      <c r="G696" s="228" t="str">
        <f t="shared" si="111"/>
        <v/>
      </c>
      <c r="H696" s="230">
        <f t="shared" si="119"/>
        <v>0.12</v>
      </c>
      <c r="I696" s="226" t="str">
        <f t="shared" si="113"/>
        <v/>
      </c>
      <c r="J696" s="227">
        <f t="shared" si="120"/>
        <v>65471</v>
      </c>
      <c r="K696" s="231" t="str">
        <f t="shared" si="115"/>
        <v>0</v>
      </c>
      <c r="Q696" s="11">
        <f>IF(J696&lt;'5-Year Monthly P&amp;L'!P$2,1,IF(AND('Financing - Injection 1'!J696&gt;='5-Year Monthly P&amp;L'!P$2,'Financing - Injection 1'!J696&lt;'5-Year Monthly P&amp;L'!AB$2),2,IF(AND('Financing - Injection 1'!J696&gt;='5-Year Monthly P&amp;L'!AB$2,'Financing - Injection 1'!J696&lt;'5-Year Monthly P&amp;L'!AN$2),3,IF(AND('Financing - Injection 1'!J696&gt;='5-Year Monthly P&amp;L'!AN$2,'Financing - Injection 1'!J696&lt;'5-Year Monthly P&amp;L'!AZ$2),4,IF('Financing - Injection 1'!J696&gt;='5-Year Monthly P&amp;L'!AZ$2,5)))))</f>
        <v>5</v>
      </c>
      <c r="R696" s="215" t="str">
        <f t="shared" si="116"/>
        <v>0</v>
      </c>
      <c r="S696" s="215" t="str">
        <f t="shared" si="117"/>
        <v>0</v>
      </c>
    </row>
    <row r="697" spans="1:19" x14ac:dyDescent="0.2">
      <c r="A697" s="12">
        <v>686</v>
      </c>
      <c r="B697" s="228" t="str">
        <f>IF(I697&gt;($B$4*$B$6),"0",PMT(H697/$B$6,COUNT(I697:$I$1000),-E696))</f>
        <v>0</v>
      </c>
      <c r="C697" s="228">
        <f t="shared" si="118"/>
        <v>0</v>
      </c>
      <c r="D697" s="228" t="str">
        <f t="shared" si="114"/>
        <v>0</v>
      </c>
      <c r="E697" s="225" t="str">
        <f t="shared" si="112"/>
        <v/>
      </c>
      <c r="F697" s="228" t="str">
        <f t="shared" ref="F697:F760" si="121">IF(A696&gt;=($B$4*$B$6),"",F696+C697)</f>
        <v/>
      </c>
      <c r="G697" s="228" t="str">
        <f t="shared" ref="G697:G760" si="122">IF(A696&gt;=($B$4*$B$6),"",G696+B697)</f>
        <v/>
      </c>
      <c r="H697" s="230">
        <f t="shared" si="119"/>
        <v>0.12</v>
      </c>
      <c r="I697" s="226" t="str">
        <f t="shared" si="113"/>
        <v/>
      </c>
      <c r="J697" s="227">
        <f t="shared" si="120"/>
        <v>65501</v>
      </c>
      <c r="K697" s="231" t="str">
        <f t="shared" si="115"/>
        <v>0</v>
      </c>
      <c r="Q697" s="11">
        <f>IF(J697&lt;'5-Year Monthly P&amp;L'!P$2,1,IF(AND('Financing - Injection 1'!J697&gt;='5-Year Monthly P&amp;L'!P$2,'Financing - Injection 1'!J697&lt;'5-Year Monthly P&amp;L'!AB$2),2,IF(AND('Financing - Injection 1'!J697&gt;='5-Year Monthly P&amp;L'!AB$2,'Financing - Injection 1'!J697&lt;'5-Year Monthly P&amp;L'!AN$2),3,IF(AND('Financing - Injection 1'!J697&gt;='5-Year Monthly P&amp;L'!AN$2,'Financing - Injection 1'!J697&lt;'5-Year Monthly P&amp;L'!AZ$2),4,IF('Financing - Injection 1'!J697&gt;='5-Year Monthly P&amp;L'!AZ$2,5)))))</f>
        <v>5</v>
      </c>
      <c r="R697" s="215" t="str">
        <f t="shared" si="116"/>
        <v>0</v>
      </c>
      <c r="S697" s="215" t="str">
        <f t="shared" si="117"/>
        <v>0</v>
      </c>
    </row>
    <row r="698" spans="1:19" x14ac:dyDescent="0.2">
      <c r="A698" s="12">
        <v>687</v>
      </c>
      <c r="B698" s="228" t="str">
        <f>IF(I698&gt;($B$4*$B$6),"0",PMT(H698/$B$6,COUNT(I698:$I$1000),-E697))</f>
        <v>0</v>
      </c>
      <c r="C698" s="228">
        <f t="shared" si="118"/>
        <v>0</v>
      </c>
      <c r="D698" s="228" t="str">
        <f t="shared" si="114"/>
        <v>0</v>
      </c>
      <c r="E698" s="225" t="str">
        <f t="shared" si="112"/>
        <v/>
      </c>
      <c r="F698" s="228" t="str">
        <f t="shared" si="121"/>
        <v/>
      </c>
      <c r="G698" s="228" t="str">
        <f t="shared" si="122"/>
        <v/>
      </c>
      <c r="H698" s="230">
        <f t="shared" si="119"/>
        <v>0.12</v>
      </c>
      <c r="I698" s="226" t="str">
        <f t="shared" si="113"/>
        <v/>
      </c>
      <c r="J698" s="227">
        <f t="shared" si="120"/>
        <v>65532</v>
      </c>
      <c r="K698" s="231" t="str">
        <f t="shared" si="115"/>
        <v>0</v>
      </c>
      <c r="Q698" s="11">
        <f>IF(J698&lt;'5-Year Monthly P&amp;L'!P$2,1,IF(AND('Financing - Injection 1'!J698&gt;='5-Year Monthly P&amp;L'!P$2,'Financing - Injection 1'!J698&lt;'5-Year Monthly P&amp;L'!AB$2),2,IF(AND('Financing - Injection 1'!J698&gt;='5-Year Monthly P&amp;L'!AB$2,'Financing - Injection 1'!J698&lt;'5-Year Monthly P&amp;L'!AN$2),3,IF(AND('Financing - Injection 1'!J698&gt;='5-Year Monthly P&amp;L'!AN$2,'Financing - Injection 1'!J698&lt;'5-Year Monthly P&amp;L'!AZ$2),4,IF('Financing - Injection 1'!J698&gt;='5-Year Monthly P&amp;L'!AZ$2,5)))))</f>
        <v>5</v>
      </c>
      <c r="R698" s="215" t="str">
        <f t="shared" si="116"/>
        <v>0</v>
      </c>
      <c r="S698" s="215" t="str">
        <f t="shared" si="117"/>
        <v>0</v>
      </c>
    </row>
    <row r="699" spans="1:19" x14ac:dyDescent="0.2">
      <c r="A699" s="12">
        <v>688</v>
      </c>
      <c r="B699" s="228" t="str">
        <f>IF(I699&gt;($B$4*$B$6),"0",PMT(H699/$B$6,COUNT(I699:$I$1000),-E698))</f>
        <v>0</v>
      </c>
      <c r="C699" s="228">
        <f t="shared" si="118"/>
        <v>0</v>
      </c>
      <c r="D699" s="228" t="str">
        <f t="shared" si="114"/>
        <v>0</v>
      </c>
      <c r="E699" s="225" t="str">
        <f t="shared" si="112"/>
        <v/>
      </c>
      <c r="F699" s="228" t="str">
        <f t="shared" si="121"/>
        <v/>
      </c>
      <c r="G699" s="228" t="str">
        <f t="shared" si="122"/>
        <v/>
      </c>
      <c r="H699" s="230">
        <f t="shared" si="119"/>
        <v>0.12</v>
      </c>
      <c r="I699" s="226" t="str">
        <f t="shared" si="113"/>
        <v/>
      </c>
      <c r="J699" s="227">
        <f t="shared" si="120"/>
        <v>65562</v>
      </c>
      <c r="K699" s="231" t="str">
        <f t="shared" si="115"/>
        <v>0</v>
      </c>
      <c r="Q699" s="11">
        <f>IF(J699&lt;'5-Year Monthly P&amp;L'!P$2,1,IF(AND('Financing - Injection 1'!J699&gt;='5-Year Monthly P&amp;L'!P$2,'Financing - Injection 1'!J699&lt;'5-Year Monthly P&amp;L'!AB$2),2,IF(AND('Financing - Injection 1'!J699&gt;='5-Year Monthly P&amp;L'!AB$2,'Financing - Injection 1'!J699&lt;'5-Year Monthly P&amp;L'!AN$2),3,IF(AND('Financing - Injection 1'!J699&gt;='5-Year Monthly P&amp;L'!AN$2,'Financing - Injection 1'!J699&lt;'5-Year Monthly P&amp;L'!AZ$2),4,IF('Financing - Injection 1'!J699&gt;='5-Year Monthly P&amp;L'!AZ$2,5)))))</f>
        <v>5</v>
      </c>
      <c r="R699" s="215" t="str">
        <f t="shared" si="116"/>
        <v>0</v>
      </c>
      <c r="S699" s="215" t="str">
        <f t="shared" si="117"/>
        <v>0</v>
      </c>
    </row>
    <row r="700" spans="1:19" x14ac:dyDescent="0.2">
      <c r="A700" s="12">
        <v>689</v>
      </c>
      <c r="B700" s="228" t="str">
        <f>IF(I700&gt;($B$4*$B$6),"0",PMT(H700/$B$6,COUNT(I700:$I$1000),-E699))</f>
        <v>0</v>
      </c>
      <c r="C700" s="228">
        <f t="shared" si="118"/>
        <v>0</v>
      </c>
      <c r="D700" s="228" t="str">
        <f t="shared" si="114"/>
        <v>0</v>
      </c>
      <c r="E700" s="225" t="str">
        <f t="shared" si="112"/>
        <v/>
      </c>
      <c r="F700" s="228" t="str">
        <f t="shared" si="121"/>
        <v/>
      </c>
      <c r="G700" s="228" t="str">
        <f t="shared" si="122"/>
        <v/>
      </c>
      <c r="H700" s="230">
        <f t="shared" si="119"/>
        <v>0.12</v>
      </c>
      <c r="I700" s="226" t="str">
        <f t="shared" si="113"/>
        <v/>
      </c>
      <c r="J700" s="227">
        <f t="shared" si="120"/>
        <v>65593</v>
      </c>
      <c r="K700" s="231" t="str">
        <f t="shared" si="115"/>
        <v>0</v>
      </c>
      <c r="Q700" s="11">
        <f>IF(J700&lt;'5-Year Monthly P&amp;L'!P$2,1,IF(AND('Financing - Injection 1'!J700&gt;='5-Year Monthly P&amp;L'!P$2,'Financing - Injection 1'!J700&lt;'5-Year Monthly P&amp;L'!AB$2),2,IF(AND('Financing - Injection 1'!J700&gt;='5-Year Monthly P&amp;L'!AB$2,'Financing - Injection 1'!J700&lt;'5-Year Monthly P&amp;L'!AN$2),3,IF(AND('Financing - Injection 1'!J700&gt;='5-Year Monthly P&amp;L'!AN$2,'Financing - Injection 1'!J700&lt;'5-Year Monthly P&amp;L'!AZ$2),4,IF('Financing - Injection 1'!J700&gt;='5-Year Monthly P&amp;L'!AZ$2,5)))))</f>
        <v>5</v>
      </c>
      <c r="R700" s="215" t="str">
        <f t="shared" si="116"/>
        <v>0</v>
      </c>
      <c r="S700" s="215" t="str">
        <f t="shared" si="117"/>
        <v>0</v>
      </c>
    </row>
    <row r="701" spans="1:19" x14ac:dyDescent="0.2">
      <c r="A701" s="12">
        <v>690</v>
      </c>
      <c r="B701" s="228" t="str">
        <f>IF(I701&gt;($B$4*$B$6),"0",PMT(H701/$B$6,COUNT(I701:$I$1000),-E700))</f>
        <v>0</v>
      </c>
      <c r="C701" s="228">
        <f t="shared" si="118"/>
        <v>0</v>
      </c>
      <c r="D701" s="228" t="str">
        <f t="shared" si="114"/>
        <v>0</v>
      </c>
      <c r="E701" s="225" t="str">
        <f t="shared" si="112"/>
        <v/>
      </c>
      <c r="F701" s="228" t="str">
        <f t="shared" si="121"/>
        <v/>
      </c>
      <c r="G701" s="228" t="str">
        <f t="shared" si="122"/>
        <v/>
      </c>
      <c r="H701" s="230">
        <f t="shared" si="119"/>
        <v>0.12</v>
      </c>
      <c r="I701" s="226" t="str">
        <f t="shared" si="113"/>
        <v/>
      </c>
      <c r="J701" s="227">
        <f t="shared" si="120"/>
        <v>65624</v>
      </c>
      <c r="K701" s="231" t="str">
        <f t="shared" si="115"/>
        <v>0</v>
      </c>
      <c r="Q701" s="11">
        <f>IF(J701&lt;'5-Year Monthly P&amp;L'!P$2,1,IF(AND('Financing - Injection 1'!J701&gt;='5-Year Monthly P&amp;L'!P$2,'Financing - Injection 1'!J701&lt;'5-Year Monthly P&amp;L'!AB$2),2,IF(AND('Financing - Injection 1'!J701&gt;='5-Year Monthly P&amp;L'!AB$2,'Financing - Injection 1'!J701&lt;'5-Year Monthly P&amp;L'!AN$2),3,IF(AND('Financing - Injection 1'!J701&gt;='5-Year Monthly P&amp;L'!AN$2,'Financing - Injection 1'!J701&lt;'5-Year Monthly P&amp;L'!AZ$2),4,IF('Financing - Injection 1'!J701&gt;='5-Year Monthly P&amp;L'!AZ$2,5)))))</f>
        <v>5</v>
      </c>
      <c r="R701" s="215" t="str">
        <f t="shared" si="116"/>
        <v>0</v>
      </c>
      <c r="S701" s="215" t="str">
        <f t="shared" si="117"/>
        <v>0</v>
      </c>
    </row>
    <row r="702" spans="1:19" x14ac:dyDescent="0.2">
      <c r="A702" s="12">
        <v>691</v>
      </c>
      <c r="B702" s="228" t="str">
        <f>IF(I702&gt;($B$4*$B$6),"0",PMT(H702/$B$6,COUNT(I702:$I$1000),-E701))</f>
        <v>0</v>
      </c>
      <c r="C702" s="228">
        <f t="shared" si="118"/>
        <v>0</v>
      </c>
      <c r="D702" s="228" t="str">
        <f t="shared" si="114"/>
        <v>0</v>
      </c>
      <c r="E702" s="225" t="str">
        <f t="shared" si="112"/>
        <v/>
      </c>
      <c r="F702" s="228" t="str">
        <f t="shared" si="121"/>
        <v/>
      </c>
      <c r="G702" s="228" t="str">
        <f t="shared" si="122"/>
        <v/>
      </c>
      <c r="H702" s="230">
        <f t="shared" si="119"/>
        <v>0.12</v>
      </c>
      <c r="I702" s="226" t="str">
        <f t="shared" si="113"/>
        <v/>
      </c>
      <c r="J702" s="227">
        <f t="shared" si="120"/>
        <v>65654</v>
      </c>
      <c r="K702" s="231" t="str">
        <f t="shared" si="115"/>
        <v>0</v>
      </c>
      <c r="Q702" s="11">
        <f>IF(J702&lt;'5-Year Monthly P&amp;L'!P$2,1,IF(AND('Financing - Injection 1'!J702&gt;='5-Year Monthly P&amp;L'!P$2,'Financing - Injection 1'!J702&lt;'5-Year Monthly P&amp;L'!AB$2),2,IF(AND('Financing - Injection 1'!J702&gt;='5-Year Monthly P&amp;L'!AB$2,'Financing - Injection 1'!J702&lt;'5-Year Monthly P&amp;L'!AN$2),3,IF(AND('Financing - Injection 1'!J702&gt;='5-Year Monthly P&amp;L'!AN$2,'Financing - Injection 1'!J702&lt;'5-Year Monthly P&amp;L'!AZ$2),4,IF('Financing - Injection 1'!J702&gt;='5-Year Monthly P&amp;L'!AZ$2,5)))))</f>
        <v>5</v>
      </c>
      <c r="R702" s="215" t="str">
        <f t="shared" si="116"/>
        <v>0</v>
      </c>
      <c r="S702" s="215" t="str">
        <f t="shared" si="117"/>
        <v>0</v>
      </c>
    </row>
    <row r="703" spans="1:19" x14ac:dyDescent="0.2">
      <c r="A703" s="12">
        <v>692</v>
      </c>
      <c r="B703" s="228" t="str">
        <f>IF(I703&gt;($B$4*$B$6),"0",PMT(H703/$B$6,COUNT(I703:$I$1000),-E702))</f>
        <v>0</v>
      </c>
      <c r="C703" s="228">
        <f t="shared" si="118"/>
        <v>0</v>
      </c>
      <c r="D703" s="228" t="str">
        <f t="shared" si="114"/>
        <v>0</v>
      </c>
      <c r="E703" s="225" t="str">
        <f t="shared" si="112"/>
        <v/>
      </c>
      <c r="F703" s="228" t="str">
        <f t="shared" si="121"/>
        <v/>
      </c>
      <c r="G703" s="228" t="str">
        <f t="shared" si="122"/>
        <v/>
      </c>
      <c r="H703" s="230">
        <f t="shared" si="119"/>
        <v>0.12</v>
      </c>
      <c r="I703" s="226" t="str">
        <f t="shared" si="113"/>
        <v/>
      </c>
      <c r="J703" s="227">
        <f t="shared" si="120"/>
        <v>65685</v>
      </c>
      <c r="K703" s="231" t="str">
        <f t="shared" si="115"/>
        <v>0</v>
      </c>
      <c r="Q703" s="11">
        <f>IF(J703&lt;'5-Year Monthly P&amp;L'!P$2,1,IF(AND('Financing - Injection 1'!J703&gt;='5-Year Monthly P&amp;L'!P$2,'Financing - Injection 1'!J703&lt;'5-Year Monthly P&amp;L'!AB$2),2,IF(AND('Financing - Injection 1'!J703&gt;='5-Year Monthly P&amp;L'!AB$2,'Financing - Injection 1'!J703&lt;'5-Year Monthly P&amp;L'!AN$2),3,IF(AND('Financing - Injection 1'!J703&gt;='5-Year Monthly P&amp;L'!AN$2,'Financing - Injection 1'!J703&lt;'5-Year Monthly P&amp;L'!AZ$2),4,IF('Financing - Injection 1'!J703&gt;='5-Year Monthly P&amp;L'!AZ$2,5)))))</f>
        <v>5</v>
      </c>
      <c r="R703" s="215" t="str">
        <f t="shared" si="116"/>
        <v>0</v>
      </c>
      <c r="S703" s="215" t="str">
        <f t="shared" si="117"/>
        <v>0</v>
      </c>
    </row>
    <row r="704" spans="1:19" x14ac:dyDescent="0.2">
      <c r="A704" s="12">
        <v>693</v>
      </c>
      <c r="B704" s="228" t="str">
        <f>IF(I704&gt;($B$4*$B$6),"0",PMT(H704/$B$6,COUNT(I704:$I$1000),-E703))</f>
        <v>0</v>
      </c>
      <c r="C704" s="228">
        <f t="shared" si="118"/>
        <v>0</v>
      </c>
      <c r="D704" s="228" t="str">
        <f t="shared" si="114"/>
        <v>0</v>
      </c>
      <c r="E704" s="225" t="str">
        <f t="shared" si="112"/>
        <v/>
      </c>
      <c r="F704" s="228" t="str">
        <f t="shared" si="121"/>
        <v/>
      </c>
      <c r="G704" s="228" t="str">
        <f t="shared" si="122"/>
        <v/>
      </c>
      <c r="H704" s="230">
        <f t="shared" si="119"/>
        <v>0.12</v>
      </c>
      <c r="I704" s="226" t="str">
        <f t="shared" si="113"/>
        <v/>
      </c>
      <c r="J704" s="227">
        <f t="shared" si="120"/>
        <v>65715</v>
      </c>
      <c r="K704" s="231" t="str">
        <f t="shared" si="115"/>
        <v>0</v>
      </c>
      <c r="Q704" s="11">
        <f>IF(J704&lt;'5-Year Monthly P&amp;L'!P$2,1,IF(AND('Financing - Injection 1'!J704&gt;='5-Year Monthly P&amp;L'!P$2,'Financing - Injection 1'!J704&lt;'5-Year Monthly P&amp;L'!AB$2),2,IF(AND('Financing - Injection 1'!J704&gt;='5-Year Monthly P&amp;L'!AB$2,'Financing - Injection 1'!J704&lt;'5-Year Monthly P&amp;L'!AN$2),3,IF(AND('Financing - Injection 1'!J704&gt;='5-Year Monthly P&amp;L'!AN$2,'Financing - Injection 1'!J704&lt;'5-Year Monthly P&amp;L'!AZ$2),4,IF('Financing - Injection 1'!J704&gt;='5-Year Monthly P&amp;L'!AZ$2,5)))))</f>
        <v>5</v>
      </c>
      <c r="R704" s="215" t="str">
        <f t="shared" si="116"/>
        <v>0</v>
      </c>
      <c r="S704" s="215" t="str">
        <f t="shared" si="117"/>
        <v>0</v>
      </c>
    </row>
    <row r="705" spans="1:19" x14ac:dyDescent="0.2">
      <c r="A705" s="12">
        <v>694</v>
      </c>
      <c r="B705" s="228" t="str">
        <f>IF(I705&gt;($B$4*$B$6),"0",PMT(H705/$B$6,COUNT(I705:$I$1000),-E704))</f>
        <v>0</v>
      </c>
      <c r="C705" s="228">
        <f t="shared" si="118"/>
        <v>0</v>
      </c>
      <c r="D705" s="228" t="str">
        <f t="shared" si="114"/>
        <v>0</v>
      </c>
      <c r="E705" s="225" t="str">
        <f t="shared" si="112"/>
        <v/>
      </c>
      <c r="F705" s="228" t="str">
        <f t="shared" si="121"/>
        <v/>
      </c>
      <c r="G705" s="228" t="str">
        <f t="shared" si="122"/>
        <v/>
      </c>
      <c r="H705" s="230">
        <f t="shared" si="119"/>
        <v>0.12</v>
      </c>
      <c r="I705" s="226" t="str">
        <f t="shared" si="113"/>
        <v/>
      </c>
      <c r="J705" s="227">
        <f t="shared" si="120"/>
        <v>65746</v>
      </c>
      <c r="K705" s="231" t="str">
        <f t="shared" si="115"/>
        <v>0</v>
      </c>
      <c r="Q705" s="11">
        <f>IF(J705&lt;'5-Year Monthly P&amp;L'!P$2,1,IF(AND('Financing - Injection 1'!J705&gt;='5-Year Monthly P&amp;L'!P$2,'Financing - Injection 1'!J705&lt;'5-Year Monthly P&amp;L'!AB$2),2,IF(AND('Financing - Injection 1'!J705&gt;='5-Year Monthly P&amp;L'!AB$2,'Financing - Injection 1'!J705&lt;'5-Year Monthly P&amp;L'!AN$2),3,IF(AND('Financing - Injection 1'!J705&gt;='5-Year Monthly P&amp;L'!AN$2,'Financing - Injection 1'!J705&lt;'5-Year Monthly P&amp;L'!AZ$2),4,IF('Financing - Injection 1'!J705&gt;='5-Year Monthly P&amp;L'!AZ$2,5)))))</f>
        <v>5</v>
      </c>
      <c r="R705" s="215" t="str">
        <f t="shared" si="116"/>
        <v>0</v>
      </c>
      <c r="S705" s="215" t="str">
        <f t="shared" si="117"/>
        <v>0</v>
      </c>
    </row>
    <row r="706" spans="1:19" x14ac:dyDescent="0.2">
      <c r="A706" s="12">
        <v>695</v>
      </c>
      <c r="B706" s="228" t="str">
        <f>IF(I706&gt;($B$4*$B$6),"0",PMT(H706/$B$6,COUNT(I706:$I$1000),-E705))</f>
        <v>0</v>
      </c>
      <c r="C706" s="228">
        <f t="shared" si="118"/>
        <v>0</v>
      </c>
      <c r="D706" s="228" t="str">
        <f t="shared" si="114"/>
        <v>0</v>
      </c>
      <c r="E706" s="225" t="str">
        <f t="shared" si="112"/>
        <v/>
      </c>
      <c r="F706" s="228" t="str">
        <f t="shared" si="121"/>
        <v/>
      </c>
      <c r="G706" s="228" t="str">
        <f t="shared" si="122"/>
        <v/>
      </c>
      <c r="H706" s="230">
        <f t="shared" si="119"/>
        <v>0.12</v>
      </c>
      <c r="I706" s="226" t="str">
        <f t="shared" si="113"/>
        <v/>
      </c>
      <c r="J706" s="227">
        <f t="shared" si="120"/>
        <v>65777</v>
      </c>
      <c r="K706" s="231" t="str">
        <f t="shared" si="115"/>
        <v>0</v>
      </c>
      <c r="Q706" s="11">
        <f>IF(J706&lt;'5-Year Monthly P&amp;L'!P$2,1,IF(AND('Financing - Injection 1'!J706&gt;='5-Year Monthly P&amp;L'!P$2,'Financing - Injection 1'!J706&lt;'5-Year Monthly P&amp;L'!AB$2),2,IF(AND('Financing - Injection 1'!J706&gt;='5-Year Monthly P&amp;L'!AB$2,'Financing - Injection 1'!J706&lt;'5-Year Monthly P&amp;L'!AN$2),3,IF(AND('Financing - Injection 1'!J706&gt;='5-Year Monthly P&amp;L'!AN$2,'Financing - Injection 1'!J706&lt;'5-Year Monthly P&amp;L'!AZ$2),4,IF('Financing - Injection 1'!J706&gt;='5-Year Monthly P&amp;L'!AZ$2,5)))))</f>
        <v>5</v>
      </c>
      <c r="R706" s="215" t="str">
        <f t="shared" si="116"/>
        <v>0</v>
      </c>
      <c r="S706" s="215" t="str">
        <f t="shared" si="117"/>
        <v>0</v>
      </c>
    </row>
    <row r="707" spans="1:19" x14ac:dyDescent="0.2">
      <c r="A707" s="12">
        <v>696</v>
      </c>
      <c r="B707" s="228" t="str">
        <f>IF(I707&gt;($B$4*$B$6),"0",PMT(H707/$B$6,COUNT(I707:$I$1000),-E706))</f>
        <v>0</v>
      </c>
      <c r="C707" s="228">
        <f t="shared" si="118"/>
        <v>0</v>
      </c>
      <c r="D707" s="228" t="str">
        <f t="shared" si="114"/>
        <v>0</v>
      </c>
      <c r="E707" s="225" t="str">
        <f t="shared" si="112"/>
        <v/>
      </c>
      <c r="F707" s="228" t="str">
        <f t="shared" si="121"/>
        <v/>
      </c>
      <c r="G707" s="228" t="str">
        <f t="shared" si="122"/>
        <v/>
      </c>
      <c r="H707" s="230">
        <f t="shared" si="119"/>
        <v>0.12</v>
      </c>
      <c r="I707" s="226" t="str">
        <f t="shared" si="113"/>
        <v/>
      </c>
      <c r="J707" s="227">
        <f t="shared" si="120"/>
        <v>65806</v>
      </c>
      <c r="K707" s="231" t="str">
        <f t="shared" si="115"/>
        <v>0</v>
      </c>
      <c r="Q707" s="11">
        <f>IF(J707&lt;'5-Year Monthly P&amp;L'!P$2,1,IF(AND('Financing - Injection 1'!J707&gt;='5-Year Monthly P&amp;L'!P$2,'Financing - Injection 1'!J707&lt;'5-Year Monthly P&amp;L'!AB$2),2,IF(AND('Financing - Injection 1'!J707&gt;='5-Year Monthly P&amp;L'!AB$2,'Financing - Injection 1'!J707&lt;'5-Year Monthly P&amp;L'!AN$2),3,IF(AND('Financing - Injection 1'!J707&gt;='5-Year Monthly P&amp;L'!AN$2,'Financing - Injection 1'!J707&lt;'5-Year Monthly P&amp;L'!AZ$2),4,IF('Financing - Injection 1'!J707&gt;='5-Year Monthly P&amp;L'!AZ$2,5)))))</f>
        <v>5</v>
      </c>
      <c r="R707" s="215" t="str">
        <f t="shared" si="116"/>
        <v>0</v>
      </c>
      <c r="S707" s="215" t="str">
        <f t="shared" si="117"/>
        <v>0</v>
      </c>
    </row>
    <row r="708" spans="1:19" x14ac:dyDescent="0.2">
      <c r="A708" s="12">
        <v>697</v>
      </c>
      <c r="B708" s="228" t="str">
        <f>IF(I708&gt;($B$4*$B$6),"0",PMT(H708/$B$6,COUNT(I708:$I$1000),-E707))</f>
        <v>0</v>
      </c>
      <c r="C708" s="228">
        <f t="shared" si="118"/>
        <v>0</v>
      </c>
      <c r="D708" s="228" t="str">
        <f t="shared" si="114"/>
        <v>0</v>
      </c>
      <c r="E708" s="225" t="str">
        <f t="shared" si="112"/>
        <v/>
      </c>
      <c r="F708" s="228" t="str">
        <f t="shared" si="121"/>
        <v/>
      </c>
      <c r="G708" s="228" t="str">
        <f t="shared" si="122"/>
        <v/>
      </c>
      <c r="H708" s="230">
        <f t="shared" si="119"/>
        <v>0.12</v>
      </c>
      <c r="I708" s="226" t="str">
        <f t="shared" si="113"/>
        <v/>
      </c>
      <c r="J708" s="227">
        <f t="shared" si="120"/>
        <v>65837</v>
      </c>
      <c r="K708" s="231" t="str">
        <f t="shared" si="115"/>
        <v>0</v>
      </c>
      <c r="Q708" s="11">
        <f>IF(J708&lt;'5-Year Monthly P&amp;L'!P$2,1,IF(AND('Financing - Injection 1'!J708&gt;='5-Year Monthly P&amp;L'!P$2,'Financing - Injection 1'!J708&lt;'5-Year Monthly P&amp;L'!AB$2),2,IF(AND('Financing - Injection 1'!J708&gt;='5-Year Monthly P&amp;L'!AB$2,'Financing - Injection 1'!J708&lt;'5-Year Monthly P&amp;L'!AN$2),3,IF(AND('Financing - Injection 1'!J708&gt;='5-Year Monthly P&amp;L'!AN$2,'Financing - Injection 1'!J708&lt;'5-Year Monthly P&amp;L'!AZ$2),4,IF('Financing - Injection 1'!J708&gt;='5-Year Monthly P&amp;L'!AZ$2,5)))))</f>
        <v>5</v>
      </c>
      <c r="R708" s="215" t="str">
        <f t="shared" si="116"/>
        <v>0</v>
      </c>
      <c r="S708" s="215" t="str">
        <f t="shared" si="117"/>
        <v>0</v>
      </c>
    </row>
    <row r="709" spans="1:19" x14ac:dyDescent="0.2">
      <c r="A709" s="12">
        <v>698</v>
      </c>
      <c r="B709" s="228" t="str">
        <f>IF(I709&gt;($B$4*$B$6),"0",PMT(H709/$B$6,COUNT(I709:$I$1000),-E708))</f>
        <v>0</v>
      </c>
      <c r="C709" s="228">
        <f t="shared" si="118"/>
        <v>0</v>
      </c>
      <c r="D709" s="228" t="str">
        <f t="shared" si="114"/>
        <v>0</v>
      </c>
      <c r="E709" s="225" t="str">
        <f t="shared" si="112"/>
        <v/>
      </c>
      <c r="F709" s="228" t="str">
        <f t="shared" si="121"/>
        <v/>
      </c>
      <c r="G709" s="228" t="str">
        <f t="shared" si="122"/>
        <v/>
      </c>
      <c r="H709" s="230">
        <f t="shared" si="119"/>
        <v>0.12</v>
      </c>
      <c r="I709" s="226" t="str">
        <f t="shared" si="113"/>
        <v/>
      </c>
      <c r="J709" s="227">
        <f t="shared" si="120"/>
        <v>65867</v>
      </c>
      <c r="K709" s="231" t="str">
        <f t="shared" si="115"/>
        <v>0</v>
      </c>
      <c r="Q709" s="11">
        <f>IF(J709&lt;'5-Year Monthly P&amp;L'!P$2,1,IF(AND('Financing - Injection 1'!J709&gt;='5-Year Monthly P&amp;L'!P$2,'Financing - Injection 1'!J709&lt;'5-Year Monthly P&amp;L'!AB$2),2,IF(AND('Financing - Injection 1'!J709&gt;='5-Year Monthly P&amp;L'!AB$2,'Financing - Injection 1'!J709&lt;'5-Year Monthly P&amp;L'!AN$2),3,IF(AND('Financing - Injection 1'!J709&gt;='5-Year Monthly P&amp;L'!AN$2,'Financing - Injection 1'!J709&lt;'5-Year Monthly P&amp;L'!AZ$2),4,IF('Financing - Injection 1'!J709&gt;='5-Year Monthly P&amp;L'!AZ$2,5)))))</f>
        <v>5</v>
      </c>
      <c r="R709" s="215" t="str">
        <f t="shared" si="116"/>
        <v>0</v>
      </c>
      <c r="S709" s="215" t="str">
        <f t="shared" si="117"/>
        <v>0</v>
      </c>
    </row>
    <row r="710" spans="1:19" x14ac:dyDescent="0.2">
      <c r="A710" s="12">
        <v>699</v>
      </c>
      <c r="B710" s="228" t="str">
        <f>IF(I710&gt;($B$4*$B$6),"0",PMT(H710/$B$6,COUNT(I710:$I$1000),-E709))</f>
        <v>0</v>
      </c>
      <c r="C710" s="228">
        <f t="shared" si="118"/>
        <v>0</v>
      </c>
      <c r="D710" s="228" t="str">
        <f t="shared" si="114"/>
        <v>0</v>
      </c>
      <c r="E710" s="225" t="str">
        <f t="shared" si="112"/>
        <v/>
      </c>
      <c r="F710" s="228" t="str">
        <f t="shared" si="121"/>
        <v/>
      </c>
      <c r="G710" s="228" t="str">
        <f t="shared" si="122"/>
        <v/>
      </c>
      <c r="H710" s="230">
        <f t="shared" si="119"/>
        <v>0.12</v>
      </c>
      <c r="I710" s="226" t="str">
        <f t="shared" si="113"/>
        <v/>
      </c>
      <c r="J710" s="227">
        <f t="shared" si="120"/>
        <v>65898</v>
      </c>
      <c r="K710" s="231" t="str">
        <f t="shared" si="115"/>
        <v>0</v>
      </c>
      <c r="Q710" s="11">
        <f>IF(J710&lt;'5-Year Monthly P&amp;L'!P$2,1,IF(AND('Financing - Injection 1'!J710&gt;='5-Year Monthly P&amp;L'!P$2,'Financing - Injection 1'!J710&lt;'5-Year Monthly P&amp;L'!AB$2),2,IF(AND('Financing - Injection 1'!J710&gt;='5-Year Monthly P&amp;L'!AB$2,'Financing - Injection 1'!J710&lt;'5-Year Monthly P&amp;L'!AN$2),3,IF(AND('Financing - Injection 1'!J710&gt;='5-Year Monthly P&amp;L'!AN$2,'Financing - Injection 1'!J710&lt;'5-Year Monthly P&amp;L'!AZ$2),4,IF('Financing - Injection 1'!J710&gt;='5-Year Monthly P&amp;L'!AZ$2,5)))))</f>
        <v>5</v>
      </c>
      <c r="R710" s="215" t="str">
        <f t="shared" si="116"/>
        <v>0</v>
      </c>
      <c r="S710" s="215" t="str">
        <f t="shared" si="117"/>
        <v>0</v>
      </c>
    </row>
    <row r="711" spans="1:19" x14ac:dyDescent="0.2">
      <c r="A711" s="12">
        <v>700</v>
      </c>
      <c r="B711" s="228" t="str">
        <f>IF(I711&gt;($B$4*$B$6),"0",PMT(H711/$B$6,COUNT(I711:$I$1000),-E710))</f>
        <v>0</v>
      </c>
      <c r="C711" s="228">
        <f t="shared" si="118"/>
        <v>0</v>
      </c>
      <c r="D711" s="228" t="str">
        <f t="shared" si="114"/>
        <v>0</v>
      </c>
      <c r="E711" s="225" t="str">
        <f t="shared" si="112"/>
        <v/>
      </c>
      <c r="F711" s="228" t="str">
        <f t="shared" si="121"/>
        <v/>
      </c>
      <c r="G711" s="228" t="str">
        <f t="shared" si="122"/>
        <v/>
      </c>
      <c r="H711" s="230">
        <f t="shared" si="119"/>
        <v>0.12</v>
      </c>
      <c r="I711" s="226" t="str">
        <f t="shared" si="113"/>
        <v/>
      </c>
      <c r="J711" s="227">
        <f t="shared" si="120"/>
        <v>65928</v>
      </c>
      <c r="K711" s="231" t="str">
        <f t="shared" si="115"/>
        <v>0</v>
      </c>
      <c r="Q711" s="11">
        <f>IF(J711&lt;'5-Year Monthly P&amp;L'!P$2,1,IF(AND('Financing - Injection 1'!J711&gt;='5-Year Monthly P&amp;L'!P$2,'Financing - Injection 1'!J711&lt;'5-Year Monthly P&amp;L'!AB$2),2,IF(AND('Financing - Injection 1'!J711&gt;='5-Year Monthly P&amp;L'!AB$2,'Financing - Injection 1'!J711&lt;'5-Year Monthly P&amp;L'!AN$2),3,IF(AND('Financing - Injection 1'!J711&gt;='5-Year Monthly P&amp;L'!AN$2,'Financing - Injection 1'!J711&lt;'5-Year Monthly P&amp;L'!AZ$2),4,IF('Financing - Injection 1'!J711&gt;='5-Year Monthly P&amp;L'!AZ$2,5)))))</f>
        <v>5</v>
      </c>
      <c r="R711" s="215" t="str">
        <f t="shared" si="116"/>
        <v>0</v>
      </c>
      <c r="S711" s="215" t="str">
        <f t="shared" si="117"/>
        <v>0</v>
      </c>
    </row>
    <row r="712" spans="1:19" x14ac:dyDescent="0.2">
      <c r="A712" s="12">
        <v>701</v>
      </c>
      <c r="B712" s="228" t="str">
        <f>IF(I712&gt;($B$4*$B$6),"0",PMT(H712/$B$6,COUNT(I712:$I$1000),-E711))</f>
        <v>0</v>
      </c>
      <c r="C712" s="228">
        <f t="shared" si="118"/>
        <v>0</v>
      </c>
      <c r="D712" s="228" t="str">
        <f t="shared" si="114"/>
        <v>0</v>
      </c>
      <c r="E712" s="225" t="str">
        <f t="shared" si="112"/>
        <v/>
      </c>
      <c r="F712" s="228" t="str">
        <f t="shared" si="121"/>
        <v/>
      </c>
      <c r="G712" s="228" t="str">
        <f t="shared" si="122"/>
        <v/>
      </c>
      <c r="H712" s="230">
        <f t="shared" si="119"/>
        <v>0.12</v>
      </c>
      <c r="I712" s="226" t="str">
        <f t="shared" si="113"/>
        <v/>
      </c>
      <c r="J712" s="227">
        <f t="shared" si="120"/>
        <v>65959</v>
      </c>
      <c r="K712" s="231" t="str">
        <f t="shared" si="115"/>
        <v>0</v>
      </c>
      <c r="Q712" s="11">
        <f>IF(J712&lt;'5-Year Monthly P&amp;L'!P$2,1,IF(AND('Financing - Injection 1'!J712&gt;='5-Year Monthly P&amp;L'!P$2,'Financing - Injection 1'!J712&lt;'5-Year Monthly P&amp;L'!AB$2),2,IF(AND('Financing - Injection 1'!J712&gt;='5-Year Monthly P&amp;L'!AB$2,'Financing - Injection 1'!J712&lt;'5-Year Monthly P&amp;L'!AN$2),3,IF(AND('Financing - Injection 1'!J712&gt;='5-Year Monthly P&amp;L'!AN$2,'Financing - Injection 1'!J712&lt;'5-Year Monthly P&amp;L'!AZ$2),4,IF('Financing - Injection 1'!J712&gt;='5-Year Monthly P&amp;L'!AZ$2,5)))))</f>
        <v>5</v>
      </c>
      <c r="R712" s="215" t="str">
        <f t="shared" si="116"/>
        <v>0</v>
      </c>
      <c r="S712" s="215" t="str">
        <f t="shared" si="117"/>
        <v>0</v>
      </c>
    </row>
    <row r="713" spans="1:19" x14ac:dyDescent="0.2">
      <c r="A713" s="12">
        <v>702</v>
      </c>
      <c r="B713" s="228" t="str">
        <f>IF(I713&gt;($B$4*$B$6),"0",PMT(H713/$B$6,COUNT(I713:$I$1000),-E712))</f>
        <v>0</v>
      </c>
      <c r="C713" s="228">
        <f t="shared" si="118"/>
        <v>0</v>
      </c>
      <c r="D713" s="228" t="str">
        <f t="shared" si="114"/>
        <v>0</v>
      </c>
      <c r="E713" s="225" t="str">
        <f t="shared" si="112"/>
        <v/>
      </c>
      <c r="F713" s="228" t="str">
        <f t="shared" si="121"/>
        <v/>
      </c>
      <c r="G713" s="228" t="str">
        <f t="shared" si="122"/>
        <v/>
      </c>
      <c r="H713" s="230">
        <f t="shared" si="119"/>
        <v>0.12</v>
      </c>
      <c r="I713" s="226" t="str">
        <f t="shared" si="113"/>
        <v/>
      </c>
      <c r="J713" s="227">
        <f t="shared" si="120"/>
        <v>65990</v>
      </c>
      <c r="K713" s="231" t="str">
        <f t="shared" si="115"/>
        <v>0</v>
      </c>
      <c r="Q713" s="11">
        <f>IF(J713&lt;'5-Year Monthly P&amp;L'!P$2,1,IF(AND('Financing - Injection 1'!J713&gt;='5-Year Monthly P&amp;L'!P$2,'Financing - Injection 1'!J713&lt;'5-Year Monthly P&amp;L'!AB$2),2,IF(AND('Financing - Injection 1'!J713&gt;='5-Year Monthly P&amp;L'!AB$2,'Financing - Injection 1'!J713&lt;'5-Year Monthly P&amp;L'!AN$2),3,IF(AND('Financing - Injection 1'!J713&gt;='5-Year Monthly P&amp;L'!AN$2,'Financing - Injection 1'!J713&lt;'5-Year Monthly P&amp;L'!AZ$2),4,IF('Financing - Injection 1'!J713&gt;='5-Year Monthly P&amp;L'!AZ$2,5)))))</f>
        <v>5</v>
      </c>
      <c r="R713" s="215" t="str">
        <f t="shared" si="116"/>
        <v>0</v>
      </c>
      <c r="S713" s="215" t="str">
        <f t="shared" si="117"/>
        <v>0</v>
      </c>
    </row>
    <row r="714" spans="1:19" x14ac:dyDescent="0.2">
      <c r="A714" s="12">
        <v>703</v>
      </c>
      <c r="B714" s="228" t="str">
        <f>IF(I714&gt;($B$4*$B$6),"0",PMT(H714/$B$6,COUNT(I714:$I$1000),-E713))</f>
        <v>0</v>
      </c>
      <c r="C714" s="228">
        <f t="shared" si="118"/>
        <v>0</v>
      </c>
      <c r="D714" s="228" t="str">
        <f t="shared" si="114"/>
        <v>0</v>
      </c>
      <c r="E714" s="225" t="str">
        <f t="shared" si="112"/>
        <v/>
      </c>
      <c r="F714" s="228" t="str">
        <f t="shared" si="121"/>
        <v/>
      </c>
      <c r="G714" s="228" t="str">
        <f t="shared" si="122"/>
        <v/>
      </c>
      <c r="H714" s="230">
        <f t="shared" si="119"/>
        <v>0.12</v>
      </c>
      <c r="I714" s="226" t="str">
        <f t="shared" si="113"/>
        <v/>
      </c>
      <c r="J714" s="227">
        <f t="shared" si="120"/>
        <v>66020</v>
      </c>
      <c r="K714" s="231" t="str">
        <f t="shared" si="115"/>
        <v>0</v>
      </c>
      <c r="Q714" s="11">
        <f>IF(J714&lt;'5-Year Monthly P&amp;L'!P$2,1,IF(AND('Financing - Injection 1'!J714&gt;='5-Year Monthly P&amp;L'!P$2,'Financing - Injection 1'!J714&lt;'5-Year Monthly P&amp;L'!AB$2),2,IF(AND('Financing - Injection 1'!J714&gt;='5-Year Monthly P&amp;L'!AB$2,'Financing - Injection 1'!J714&lt;'5-Year Monthly P&amp;L'!AN$2),3,IF(AND('Financing - Injection 1'!J714&gt;='5-Year Monthly P&amp;L'!AN$2,'Financing - Injection 1'!J714&lt;'5-Year Monthly P&amp;L'!AZ$2),4,IF('Financing - Injection 1'!J714&gt;='5-Year Monthly P&amp;L'!AZ$2,5)))))</f>
        <v>5</v>
      </c>
      <c r="R714" s="215" t="str">
        <f t="shared" si="116"/>
        <v>0</v>
      </c>
      <c r="S714" s="215" t="str">
        <f t="shared" si="117"/>
        <v>0</v>
      </c>
    </row>
    <row r="715" spans="1:19" x14ac:dyDescent="0.2">
      <c r="A715" s="12">
        <v>704</v>
      </c>
      <c r="B715" s="228" t="str">
        <f>IF(I715&gt;($B$4*$B$6),"0",PMT(H715/$B$6,COUNT(I715:$I$1000),-E714))</f>
        <v>0</v>
      </c>
      <c r="C715" s="228">
        <f t="shared" si="118"/>
        <v>0</v>
      </c>
      <c r="D715" s="228" t="str">
        <f t="shared" si="114"/>
        <v>0</v>
      </c>
      <c r="E715" s="225" t="str">
        <f t="shared" si="112"/>
        <v/>
      </c>
      <c r="F715" s="228" t="str">
        <f t="shared" si="121"/>
        <v/>
      </c>
      <c r="G715" s="228" t="str">
        <f t="shared" si="122"/>
        <v/>
      </c>
      <c r="H715" s="230">
        <f t="shared" si="119"/>
        <v>0.12</v>
      </c>
      <c r="I715" s="226" t="str">
        <f t="shared" si="113"/>
        <v/>
      </c>
      <c r="J715" s="227">
        <f t="shared" si="120"/>
        <v>66051</v>
      </c>
      <c r="K715" s="231" t="str">
        <f t="shared" si="115"/>
        <v>0</v>
      </c>
      <c r="Q715" s="11">
        <f>IF(J715&lt;'5-Year Monthly P&amp;L'!P$2,1,IF(AND('Financing - Injection 1'!J715&gt;='5-Year Monthly P&amp;L'!P$2,'Financing - Injection 1'!J715&lt;'5-Year Monthly P&amp;L'!AB$2),2,IF(AND('Financing - Injection 1'!J715&gt;='5-Year Monthly P&amp;L'!AB$2,'Financing - Injection 1'!J715&lt;'5-Year Monthly P&amp;L'!AN$2),3,IF(AND('Financing - Injection 1'!J715&gt;='5-Year Monthly P&amp;L'!AN$2,'Financing - Injection 1'!J715&lt;'5-Year Monthly P&amp;L'!AZ$2),4,IF('Financing - Injection 1'!J715&gt;='5-Year Monthly P&amp;L'!AZ$2,5)))))</f>
        <v>5</v>
      </c>
      <c r="R715" s="215" t="str">
        <f t="shared" si="116"/>
        <v>0</v>
      </c>
      <c r="S715" s="215" t="str">
        <f t="shared" si="117"/>
        <v>0</v>
      </c>
    </row>
    <row r="716" spans="1:19" x14ac:dyDescent="0.2">
      <c r="A716" s="12">
        <v>705</v>
      </c>
      <c r="B716" s="228" t="str">
        <f>IF(I716&gt;($B$4*$B$6),"0",PMT(H716/$B$6,COUNT(I716:$I$1000),-E715))</f>
        <v>0</v>
      </c>
      <c r="C716" s="228">
        <f t="shared" si="118"/>
        <v>0</v>
      </c>
      <c r="D716" s="228" t="str">
        <f t="shared" si="114"/>
        <v>0</v>
      </c>
      <c r="E716" s="225" t="str">
        <f t="shared" ref="E716:E779" si="123">IF(A716&gt;($B$4*$B$6),"",E715-D716)</f>
        <v/>
      </c>
      <c r="F716" s="228" t="str">
        <f t="shared" si="121"/>
        <v/>
      </c>
      <c r="G716" s="228" t="str">
        <f t="shared" si="122"/>
        <v/>
      </c>
      <c r="H716" s="230">
        <f t="shared" si="119"/>
        <v>0.12</v>
      </c>
      <c r="I716" s="226" t="str">
        <f t="shared" ref="I716:I779" si="124">IF($B$4*$B$6&lt;A716,"",A716)</f>
        <v/>
      </c>
      <c r="J716" s="227">
        <f t="shared" si="120"/>
        <v>66081</v>
      </c>
      <c r="K716" s="231" t="str">
        <f t="shared" si="115"/>
        <v>0</v>
      </c>
      <c r="Q716" s="11">
        <f>IF(J716&lt;'5-Year Monthly P&amp;L'!P$2,1,IF(AND('Financing - Injection 1'!J716&gt;='5-Year Monthly P&amp;L'!P$2,'Financing - Injection 1'!J716&lt;'5-Year Monthly P&amp;L'!AB$2),2,IF(AND('Financing - Injection 1'!J716&gt;='5-Year Monthly P&amp;L'!AB$2,'Financing - Injection 1'!J716&lt;'5-Year Monthly P&amp;L'!AN$2),3,IF(AND('Financing - Injection 1'!J716&gt;='5-Year Monthly P&amp;L'!AN$2,'Financing - Injection 1'!J716&lt;'5-Year Monthly P&amp;L'!AZ$2),4,IF('Financing - Injection 1'!J716&gt;='5-Year Monthly P&amp;L'!AZ$2,5)))))</f>
        <v>5</v>
      </c>
      <c r="R716" s="215" t="str">
        <f t="shared" si="116"/>
        <v>0</v>
      </c>
      <c r="S716" s="215" t="str">
        <f t="shared" si="117"/>
        <v>0</v>
      </c>
    </row>
    <row r="717" spans="1:19" x14ac:dyDescent="0.2">
      <c r="A717" s="12">
        <v>706</v>
      </c>
      <c r="B717" s="228" t="str">
        <f>IF(I717&gt;($B$4*$B$6),"0",PMT(H717/$B$6,COUNT(I717:$I$1000),-E716))</f>
        <v>0</v>
      </c>
      <c r="C717" s="228">
        <f t="shared" si="118"/>
        <v>0</v>
      </c>
      <c r="D717" s="228" t="str">
        <f t="shared" ref="D717:D780" si="125">IF(A717&gt;($B$4*$B$6),"0",B717-C717)</f>
        <v>0</v>
      </c>
      <c r="E717" s="225" t="str">
        <f t="shared" si="123"/>
        <v/>
      </c>
      <c r="F717" s="228" t="str">
        <f t="shared" si="121"/>
        <v/>
      </c>
      <c r="G717" s="228" t="str">
        <f t="shared" si="122"/>
        <v/>
      </c>
      <c r="H717" s="230">
        <f t="shared" si="119"/>
        <v>0.12</v>
      </c>
      <c r="I717" s="226" t="str">
        <f t="shared" si="124"/>
        <v/>
      </c>
      <c r="J717" s="227">
        <f t="shared" si="120"/>
        <v>66112</v>
      </c>
      <c r="K717" s="231" t="str">
        <f t="shared" ref="K717:K780" si="126">B717</f>
        <v>0</v>
      </c>
      <c r="Q717" s="11">
        <f>IF(J717&lt;'5-Year Monthly P&amp;L'!P$2,1,IF(AND('Financing - Injection 1'!J717&gt;='5-Year Monthly P&amp;L'!P$2,'Financing - Injection 1'!J717&lt;'5-Year Monthly P&amp;L'!AB$2),2,IF(AND('Financing - Injection 1'!J717&gt;='5-Year Monthly P&amp;L'!AB$2,'Financing - Injection 1'!J717&lt;'5-Year Monthly P&amp;L'!AN$2),3,IF(AND('Financing - Injection 1'!J717&gt;='5-Year Monthly P&amp;L'!AN$2,'Financing - Injection 1'!J717&lt;'5-Year Monthly P&amp;L'!AZ$2),4,IF('Financing - Injection 1'!J717&gt;='5-Year Monthly P&amp;L'!AZ$2,5)))))</f>
        <v>5</v>
      </c>
      <c r="R717" s="215" t="str">
        <f t="shared" ref="R717:R780" si="127">D717</f>
        <v>0</v>
      </c>
      <c r="S717" s="215" t="str">
        <f t="shared" ref="S717:S780" si="128">B717</f>
        <v>0</v>
      </c>
    </row>
    <row r="718" spans="1:19" x14ac:dyDescent="0.2">
      <c r="A718" s="12">
        <v>707</v>
      </c>
      <c r="B718" s="228" t="str">
        <f>IF(I718&gt;($B$4*$B$6),"0",PMT(H718/$B$6,COUNT(I718:$I$1000),-E717))</f>
        <v>0</v>
      </c>
      <c r="C718" s="228">
        <f t="shared" ref="C718:C781" si="129">IFERROR(E717*H718/$B$6,0)</f>
        <v>0</v>
      </c>
      <c r="D718" s="228" t="str">
        <f t="shared" si="125"/>
        <v>0</v>
      </c>
      <c r="E718" s="225" t="str">
        <f t="shared" si="123"/>
        <v/>
      </c>
      <c r="F718" s="228" t="str">
        <f t="shared" si="121"/>
        <v/>
      </c>
      <c r="G718" s="228" t="str">
        <f t="shared" si="122"/>
        <v/>
      </c>
      <c r="H718" s="230">
        <f t="shared" ref="H718:H781" si="130">H717</f>
        <v>0.12</v>
      </c>
      <c r="I718" s="226" t="str">
        <f t="shared" si="124"/>
        <v/>
      </c>
      <c r="J718" s="227">
        <f t="shared" ref="J718:J781" si="131">EDATE(J717,1)</f>
        <v>66143</v>
      </c>
      <c r="K718" s="231" t="str">
        <f t="shared" si="126"/>
        <v>0</v>
      </c>
      <c r="Q718" s="11">
        <f>IF(J718&lt;'5-Year Monthly P&amp;L'!P$2,1,IF(AND('Financing - Injection 1'!J718&gt;='5-Year Monthly P&amp;L'!P$2,'Financing - Injection 1'!J718&lt;'5-Year Monthly P&amp;L'!AB$2),2,IF(AND('Financing - Injection 1'!J718&gt;='5-Year Monthly P&amp;L'!AB$2,'Financing - Injection 1'!J718&lt;'5-Year Monthly P&amp;L'!AN$2),3,IF(AND('Financing - Injection 1'!J718&gt;='5-Year Monthly P&amp;L'!AN$2,'Financing - Injection 1'!J718&lt;'5-Year Monthly P&amp;L'!AZ$2),4,IF('Financing - Injection 1'!J718&gt;='5-Year Monthly P&amp;L'!AZ$2,5)))))</f>
        <v>5</v>
      </c>
      <c r="R718" s="215" t="str">
        <f t="shared" si="127"/>
        <v>0</v>
      </c>
      <c r="S718" s="215" t="str">
        <f t="shared" si="128"/>
        <v>0</v>
      </c>
    </row>
    <row r="719" spans="1:19" x14ac:dyDescent="0.2">
      <c r="A719" s="12">
        <v>708</v>
      </c>
      <c r="B719" s="228" t="str">
        <f>IF(I719&gt;($B$4*$B$6),"0",PMT(H719/$B$6,COUNT(I719:$I$1000),-E718))</f>
        <v>0</v>
      </c>
      <c r="C719" s="228">
        <f t="shared" si="129"/>
        <v>0</v>
      </c>
      <c r="D719" s="228" t="str">
        <f t="shared" si="125"/>
        <v>0</v>
      </c>
      <c r="E719" s="225" t="str">
        <f t="shared" si="123"/>
        <v/>
      </c>
      <c r="F719" s="228" t="str">
        <f t="shared" si="121"/>
        <v/>
      </c>
      <c r="G719" s="228" t="str">
        <f t="shared" si="122"/>
        <v/>
      </c>
      <c r="H719" s="230">
        <f t="shared" si="130"/>
        <v>0.12</v>
      </c>
      <c r="I719" s="226" t="str">
        <f t="shared" si="124"/>
        <v/>
      </c>
      <c r="J719" s="227">
        <f t="shared" si="131"/>
        <v>66171</v>
      </c>
      <c r="K719" s="231" t="str">
        <f t="shared" si="126"/>
        <v>0</v>
      </c>
      <c r="Q719" s="11">
        <f>IF(J719&lt;'5-Year Monthly P&amp;L'!P$2,1,IF(AND('Financing - Injection 1'!J719&gt;='5-Year Monthly P&amp;L'!P$2,'Financing - Injection 1'!J719&lt;'5-Year Monthly P&amp;L'!AB$2),2,IF(AND('Financing - Injection 1'!J719&gt;='5-Year Monthly P&amp;L'!AB$2,'Financing - Injection 1'!J719&lt;'5-Year Monthly P&amp;L'!AN$2),3,IF(AND('Financing - Injection 1'!J719&gt;='5-Year Monthly P&amp;L'!AN$2,'Financing - Injection 1'!J719&lt;'5-Year Monthly P&amp;L'!AZ$2),4,IF('Financing - Injection 1'!J719&gt;='5-Year Monthly P&amp;L'!AZ$2,5)))))</f>
        <v>5</v>
      </c>
      <c r="R719" s="215" t="str">
        <f t="shared" si="127"/>
        <v>0</v>
      </c>
      <c r="S719" s="215" t="str">
        <f t="shared" si="128"/>
        <v>0</v>
      </c>
    </row>
    <row r="720" spans="1:19" x14ac:dyDescent="0.2">
      <c r="A720" s="12">
        <v>709</v>
      </c>
      <c r="B720" s="228" t="str">
        <f>IF(I720&gt;($B$4*$B$6),"0",PMT(H720/$B$6,COUNT(I720:$I$1000),-E719))</f>
        <v>0</v>
      </c>
      <c r="C720" s="228">
        <f t="shared" si="129"/>
        <v>0</v>
      </c>
      <c r="D720" s="228" t="str">
        <f t="shared" si="125"/>
        <v>0</v>
      </c>
      <c r="E720" s="225" t="str">
        <f t="shared" si="123"/>
        <v/>
      </c>
      <c r="F720" s="228" t="str">
        <f t="shared" si="121"/>
        <v/>
      </c>
      <c r="G720" s="228" t="str">
        <f t="shared" si="122"/>
        <v/>
      </c>
      <c r="H720" s="230">
        <f t="shared" si="130"/>
        <v>0.12</v>
      </c>
      <c r="I720" s="226" t="str">
        <f t="shared" si="124"/>
        <v/>
      </c>
      <c r="J720" s="227">
        <f t="shared" si="131"/>
        <v>66202</v>
      </c>
      <c r="K720" s="231" t="str">
        <f t="shared" si="126"/>
        <v>0</v>
      </c>
      <c r="Q720" s="11">
        <f>IF(J720&lt;'5-Year Monthly P&amp;L'!P$2,1,IF(AND('Financing - Injection 1'!J720&gt;='5-Year Monthly P&amp;L'!P$2,'Financing - Injection 1'!J720&lt;'5-Year Monthly P&amp;L'!AB$2),2,IF(AND('Financing - Injection 1'!J720&gt;='5-Year Monthly P&amp;L'!AB$2,'Financing - Injection 1'!J720&lt;'5-Year Monthly P&amp;L'!AN$2),3,IF(AND('Financing - Injection 1'!J720&gt;='5-Year Monthly P&amp;L'!AN$2,'Financing - Injection 1'!J720&lt;'5-Year Monthly P&amp;L'!AZ$2),4,IF('Financing - Injection 1'!J720&gt;='5-Year Monthly P&amp;L'!AZ$2,5)))))</f>
        <v>5</v>
      </c>
      <c r="R720" s="215" t="str">
        <f t="shared" si="127"/>
        <v>0</v>
      </c>
      <c r="S720" s="215" t="str">
        <f t="shared" si="128"/>
        <v>0</v>
      </c>
    </row>
    <row r="721" spans="1:19" x14ac:dyDescent="0.2">
      <c r="A721" s="12">
        <v>710</v>
      </c>
      <c r="B721" s="228" t="str">
        <f>IF(I721&gt;($B$4*$B$6),"0",PMT(H721/$B$6,COUNT(I721:$I$1000),-E720))</f>
        <v>0</v>
      </c>
      <c r="C721" s="228">
        <f t="shared" si="129"/>
        <v>0</v>
      </c>
      <c r="D721" s="228" t="str">
        <f t="shared" si="125"/>
        <v>0</v>
      </c>
      <c r="E721" s="225" t="str">
        <f t="shared" si="123"/>
        <v/>
      </c>
      <c r="F721" s="228" t="str">
        <f t="shared" si="121"/>
        <v/>
      </c>
      <c r="G721" s="228" t="str">
        <f t="shared" si="122"/>
        <v/>
      </c>
      <c r="H721" s="230">
        <f t="shared" si="130"/>
        <v>0.12</v>
      </c>
      <c r="I721" s="226" t="str">
        <f t="shared" si="124"/>
        <v/>
      </c>
      <c r="J721" s="227">
        <f t="shared" si="131"/>
        <v>66232</v>
      </c>
      <c r="K721" s="231" t="str">
        <f t="shared" si="126"/>
        <v>0</v>
      </c>
      <c r="Q721" s="11">
        <f>IF(J721&lt;'5-Year Monthly P&amp;L'!P$2,1,IF(AND('Financing - Injection 1'!J721&gt;='5-Year Monthly P&amp;L'!P$2,'Financing - Injection 1'!J721&lt;'5-Year Monthly P&amp;L'!AB$2),2,IF(AND('Financing - Injection 1'!J721&gt;='5-Year Monthly P&amp;L'!AB$2,'Financing - Injection 1'!J721&lt;'5-Year Monthly P&amp;L'!AN$2),3,IF(AND('Financing - Injection 1'!J721&gt;='5-Year Monthly P&amp;L'!AN$2,'Financing - Injection 1'!J721&lt;'5-Year Monthly P&amp;L'!AZ$2),4,IF('Financing - Injection 1'!J721&gt;='5-Year Monthly P&amp;L'!AZ$2,5)))))</f>
        <v>5</v>
      </c>
      <c r="R721" s="215" t="str">
        <f t="shared" si="127"/>
        <v>0</v>
      </c>
      <c r="S721" s="215" t="str">
        <f t="shared" si="128"/>
        <v>0</v>
      </c>
    </row>
    <row r="722" spans="1:19" x14ac:dyDescent="0.2">
      <c r="A722" s="12">
        <v>711</v>
      </c>
      <c r="B722" s="228" t="str">
        <f>IF(I722&gt;($B$4*$B$6),"0",PMT(H722/$B$6,COUNT(I722:$I$1000),-E721))</f>
        <v>0</v>
      </c>
      <c r="C722" s="228">
        <f t="shared" si="129"/>
        <v>0</v>
      </c>
      <c r="D722" s="228" t="str">
        <f t="shared" si="125"/>
        <v>0</v>
      </c>
      <c r="E722" s="225" t="str">
        <f t="shared" si="123"/>
        <v/>
      </c>
      <c r="F722" s="228" t="str">
        <f t="shared" si="121"/>
        <v/>
      </c>
      <c r="G722" s="228" t="str">
        <f t="shared" si="122"/>
        <v/>
      </c>
      <c r="H722" s="230">
        <f t="shared" si="130"/>
        <v>0.12</v>
      </c>
      <c r="I722" s="226" t="str">
        <f t="shared" si="124"/>
        <v/>
      </c>
      <c r="J722" s="227">
        <f t="shared" si="131"/>
        <v>66263</v>
      </c>
      <c r="K722" s="231" t="str">
        <f t="shared" si="126"/>
        <v>0</v>
      </c>
      <c r="Q722" s="11">
        <f>IF(J722&lt;'5-Year Monthly P&amp;L'!P$2,1,IF(AND('Financing - Injection 1'!J722&gt;='5-Year Monthly P&amp;L'!P$2,'Financing - Injection 1'!J722&lt;'5-Year Monthly P&amp;L'!AB$2),2,IF(AND('Financing - Injection 1'!J722&gt;='5-Year Monthly P&amp;L'!AB$2,'Financing - Injection 1'!J722&lt;'5-Year Monthly P&amp;L'!AN$2),3,IF(AND('Financing - Injection 1'!J722&gt;='5-Year Monthly P&amp;L'!AN$2,'Financing - Injection 1'!J722&lt;'5-Year Monthly P&amp;L'!AZ$2),4,IF('Financing - Injection 1'!J722&gt;='5-Year Monthly P&amp;L'!AZ$2,5)))))</f>
        <v>5</v>
      </c>
      <c r="R722" s="215" t="str">
        <f t="shared" si="127"/>
        <v>0</v>
      </c>
      <c r="S722" s="215" t="str">
        <f t="shared" si="128"/>
        <v>0</v>
      </c>
    </row>
    <row r="723" spans="1:19" x14ac:dyDescent="0.2">
      <c r="A723" s="12">
        <v>712</v>
      </c>
      <c r="B723" s="228" t="str">
        <f>IF(I723&gt;($B$4*$B$6),"0",PMT(H723/$B$6,COUNT(I723:$I$1000),-E722))</f>
        <v>0</v>
      </c>
      <c r="C723" s="228">
        <f t="shared" si="129"/>
        <v>0</v>
      </c>
      <c r="D723" s="228" t="str">
        <f t="shared" si="125"/>
        <v>0</v>
      </c>
      <c r="E723" s="225" t="str">
        <f t="shared" si="123"/>
        <v/>
      </c>
      <c r="F723" s="228" t="str">
        <f t="shared" si="121"/>
        <v/>
      </c>
      <c r="G723" s="228" t="str">
        <f t="shared" si="122"/>
        <v/>
      </c>
      <c r="H723" s="230">
        <f t="shared" si="130"/>
        <v>0.12</v>
      </c>
      <c r="I723" s="226" t="str">
        <f t="shared" si="124"/>
        <v/>
      </c>
      <c r="J723" s="227">
        <f t="shared" si="131"/>
        <v>66293</v>
      </c>
      <c r="K723" s="231" t="str">
        <f t="shared" si="126"/>
        <v>0</v>
      </c>
      <c r="Q723" s="11">
        <f>IF(J723&lt;'5-Year Monthly P&amp;L'!P$2,1,IF(AND('Financing - Injection 1'!J723&gt;='5-Year Monthly P&amp;L'!P$2,'Financing - Injection 1'!J723&lt;'5-Year Monthly P&amp;L'!AB$2),2,IF(AND('Financing - Injection 1'!J723&gt;='5-Year Monthly P&amp;L'!AB$2,'Financing - Injection 1'!J723&lt;'5-Year Monthly P&amp;L'!AN$2),3,IF(AND('Financing - Injection 1'!J723&gt;='5-Year Monthly P&amp;L'!AN$2,'Financing - Injection 1'!J723&lt;'5-Year Monthly P&amp;L'!AZ$2),4,IF('Financing - Injection 1'!J723&gt;='5-Year Monthly P&amp;L'!AZ$2,5)))))</f>
        <v>5</v>
      </c>
      <c r="R723" s="215" t="str">
        <f t="shared" si="127"/>
        <v>0</v>
      </c>
      <c r="S723" s="215" t="str">
        <f t="shared" si="128"/>
        <v>0</v>
      </c>
    </row>
    <row r="724" spans="1:19" x14ac:dyDescent="0.2">
      <c r="A724" s="12">
        <v>713</v>
      </c>
      <c r="B724" s="228" t="str">
        <f>IF(I724&gt;($B$4*$B$6),"0",PMT(H724/$B$6,COUNT(I724:$I$1000),-E723))</f>
        <v>0</v>
      </c>
      <c r="C724" s="228">
        <f t="shared" si="129"/>
        <v>0</v>
      </c>
      <c r="D724" s="228" t="str">
        <f t="shared" si="125"/>
        <v>0</v>
      </c>
      <c r="E724" s="225" t="str">
        <f t="shared" si="123"/>
        <v/>
      </c>
      <c r="F724" s="228" t="str">
        <f t="shared" si="121"/>
        <v/>
      </c>
      <c r="G724" s="228" t="str">
        <f t="shared" si="122"/>
        <v/>
      </c>
      <c r="H724" s="230">
        <f t="shared" si="130"/>
        <v>0.12</v>
      </c>
      <c r="I724" s="226" t="str">
        <f t="shared" si="124"/>
        <v/>
      </c>
      <c r="J724" s="227">
        <f t="shared" si="131"/>
        <v>66324</v>
      </c>
      <c r="K724" s="231" t="str">
        <f t="shared" si="126"/>
        <v>0</v>
      </c>
      <c r="Q724" s="11">
        <f>IF(J724&lt;'5-Year Monthly P&amp;L'!P$2,1,IF(AND('Financing - Injection 1'!J724&gt;='5-Year Monthly P&amp;L'!P$2,'Financing - Injection 1'!J724&lt;'5-Year Monthly P&amp;L'!AB$2),2,IF(AND('Financing - Injection 1'!J724&gt;='5-Year Monthly P&amp;L'!AB$2,'Financing - Injection 1'!J724&lt;'5-Year Monthly P&amp;L'!AN$2),3,IF(AND('Financing - Injection 1'!J724&gt;='5-Year Monthly P&amp;L'!AN$2,'Financing - Injection 1'!J724&lt;'5-Year Monthly P&amp;L'!AZ$2),4,IF('Financing - Injection 1'!J724&gt;='5-Year Monthly P&amp;L'!AZ$2,5)))))</f>
        <v>5</v>
      </c>
      <c r="R724" s="215" t="str">
        <f t="shared" si="127"/>
        <v>0</v>
      </c>
      <c r="S724" s="215" t="str">
        <f t="shared" si="128"/>
        <v>0</v>
      </c>
    </row>
    <row r="725" spans="1:19" x14ac:dyDescent="0.2">
      <c r="A725" s="12">
        <v>714</v>
      </c>
      <c r="B725" s="228" t="str">
        <f>IF(I725&gt;($B$4*$B$6),"0",PMT(H725/$B$6,COUNT(I725:$I$1000),-E724))</f>
        <v>0</v>
      </c>
      <c r="C725" s="228">
        <f t="shared" si="129"/>
        <v>0</v>
      </c>
      <c r="D725" s="228" t="str">
        <f t="shared" si="125"/>
        <v>0</v>
      </c>
      <c r="E725" s="225" t="str">
        <f t="shared" si="123"/>
        <v/>
      </c>
      <c r="F725" s="228" t="str">
        <f t="shared" si="121"/>
        <v/>
      </c>
      <c r="G725" s="228" t="str">
        <f t="shared" si="122"/>
        <v/>
      </c>
      <c r="H725" s="230">
        <f t="shared" si="130"/>
        <v>0.12</v>
      </c>
      <c r="I725" s="226" t="str">
        <f t="shared" si="124"/>
        <v/>
      </c>
      <c r="J725" s="227">
        <f t="shared" si="131"/>
        <v>66355</v>
      </c>
      <c r="K725" s="231" t="str">
        <f t="shared" si="126"/>
        <v>0</v>
      </c>
      <c r="Q725" s="11">
        <f>IF(J725&lt;'5-Year Monthly P&amp;L'!P$2,1,IF(AND('Financing - Injection 1'!J725&gt;='5-Year Monthly P&amp;L'!P$2,'Financing - Injection 1'!J725&lt;'5-Year Monthly P&amp;L'!AB$2),2,IF(AND('Financing - Injection 1'!J725&gt;='5-Year Monthly P&amp;L'!AB$2,'Financing - Injection 1'!J725&lt;'5-Year Monthly P&amp;L'!AN$2),3,IF(AND('Financing - Injection 1'!J725&gt;='5-Year Monthly P&amp;L'!AN$2,'Financing - Injection 1'!J725&lt;'5-Year Monthly P&amp;L'!AZ$2),4,IF('Financing - Injection 1'!J725&gt;='5-Year Monthly P&amp;L'!AZ$2,5)))))</f>
        <v>5</v>
      </c>
      <c r="R725" s="215" t="str">
        <f t="shared" si="127"/>
        <v>0</v>
      </c>
      <c r="S725" s="215" t="str">
        <f t="shared" si="128"/>
        <v>0</v>
      </c>
    </row>
    <row r="726" spans="1:19" x14ac:dyDescent="0.2">
      <c r="A726" s="12">
        <v>715</v>
      </c>
      <c r="B726" s="228" t="str">
        <f>IF(I726&gt;($B$4*$B$6),"0",PMT(H726/$B$6,COUNT(I726:$I$1000),-E725))</f>
        <v>0</v>
      </c>
      <c r="C726" s="228">
        <f t="shared" si="129"/>
        <v>0</v>
      </c>
      <c r="D726" s="228" t="str">
        <f t="shared" si="125"/>
        <v>0</v>
      </c>
      <c r="E726" s="225" t="str">
        <f t="shared" si="123"/>
        <v/>
      </c>
      <c r="F726" s="228" t="str">
        <f t="shared" si="121"/>
        <v/>
      </c>
      <c r="G726" s="228" t="str">
        <f t="shared" si="122"/>
        <v/>
      </c>
      <c r="H726" s="230">
        <f t="shared" si="130"/>
        <v>0.12</v>
      </c>
      <c r="I726" s="226" t="str">
        <f t="shared" si="124"/>
        <v/>
      </c>
      <c r="J726" s="227">
        <f t="shared" si="131"/>
        <v>66385</v>
      </c>
      <c r="K726" s="231" t="str">
        <f t="shared" si="126"/>
        <v>0</v>
      </c>
      <c r="Q726" s="11">
        <f>IF(J726&lt;'5-Year Monthly P&amp;L'!P$2,1,IF(AND('Financing - Injection 1'!J726&gt;='5-Year Monthly P&amp;L'!P$2,'Financing - Injection 1'!J726&lt;'5-Year Monthly P&amp;L'!AB$2),2,IF(AND('Financing - Injection 1'!J726&gt;='5-Year Monthly P&amp;L'!AB$2,'Financing - Injection 1'!J726&lt;'5-Year Monthly P&amp;L'!AN$2),3,IF(AND('Financing - Injection 1'!J726&gt;='5-Year Monthly P&amp;L'!AN$2,'Financing - Injection 1'!J726&lt;'5-Year Monthly P&amp;L'!AZ$2),4,IF('Financing - Injection 1'!J726&gt;='5-Year Monthly P&amp;L'!AZ$2,5)))))</f>
        <v>5</v>
      </c>
      <c r="R726" s="215" t="str">
        <f t="shared" si="127"/>
        <v>0</v>
      </c>
      <c r="S726" s="215" t="str">
        <f t="shared" si="128"/>
        <v>0</v>
      </c>
    </row>
    <row r="727" spans="1:19" x14ac:dyDescent="0.2">
      <c r="A727" s="12">
        <v>716</v>
      </c>
      <c r="B727" s="228" t="str">
        <f>IF(I727&gt;($B$4*$B$6),"0",PMT(H727/$B$6,COUNT(I727:$I$1000),-E726))</f>
        <v>0</v>
      </c>
      <c r="C727" s="228">
        <f t="shared" si="129"/>
        <v>0</v>
      </c>
      <c r="D727" s="228" t="str">
        <f t="shared" si="125"/>
        <v>0</v>
      </c>
      <c r="E727" s="225" t="str">
        <f t="shared" si="123"/>
        <v/>
      </c>
      <c r="F727" s="228" t="str">
        <f t="shared" si="121"/>
        <v/>
      </c>
      <c r="G727" s="228" t="str">
        <f t="shared" si="122"/>
        <v/>
      </c>
      <c r="H727" s="230">
        <f t="shared" si="130"/>
        <v>0.12</v>
      </c>
      <c r="I727" s="226" t="str">
        <f t="shared" si="124"/>
        <v/>
      </c>
      <c r="J727" s="227">
        <f t="shared" si="131"/>
        <v>66416</v>
      </c>
      <c r="K727" s="231" t="str">
        <f t="shared" si="126"/>
        <v>0</v>
      </c>
      <c r="Q727" s="11">
        <f>IF(J727&lt;'5-Year Monthly P&amp;L'!P$2,1,IF(AND('Financing - Injection 1'!J727&gt;='5-Year Monthly P&amp;L'!P$2,'Financing - Injection 1'!J727&lt;'5-Year Monthly P&amp;L'!AB$2),2,IF(AND('Financing - Injection 1'!J727&gt;='5-Year Monthly P&amp;L'!AB$2,'Financing - Injection 1'!J727&lt;'5-Year Monthly P&amp;L'!AN$2),3,IF(AND('Financing - Injection 1'!J727&gt;='5-Year Monthly P&amp;L'!AN$2,'Financing - Injection 1'!J727&lt;'5-Year Monthly P&amp;L'!AZ$2),4,IF('Financing - Injection 1'!J727&gt;='5-Year Monthly P&amp;L'!AZ$2,5)))))</f>
        <v>5</v>
      </c>
      <c r="R727" s="215" t="str">
        <f t="shared" si="127"/>
        <v>0</v>
      </c>
      <c r="S727" s="215" t="str">
        <f t="shared" si="128"/>
        <v>0</v>
      </c>
    </row>
    <row r="728" spans="1:19" x14ac:dyDescent="0.2">
      <c r="A728" s="12">
        <v>717</v>
      </c>
      <c r="B728" s="228" t="str">
        <f>IF(I728&gt;($B$4*$B$6),"0",PMT(H728/$B$6,COUNT(I728:$I$1000),-E727))</f>
        <v>0</v>
      </c>
      <c r="C728" s="228">
        <f t="shared" si="129"/>
        <v>0</v>
      </c>
      <c r="D728" s="228" t="str">
        <f t="shared" si="125"/>
        <v>0</v>
      </c>
      <c r="E728" s="225" t="str">
        <f t="shared" si="123"/>
        <v/>
      </c>
      <c r="F728" s="228" t="str">
        <f t="shared" si="121"/>
        <v/>
      </c>
      <c r="G728" s="228" t="str">
        <f t="shared" si="122"/>
        <v/>
      </c>
      <c r="H728" s="230">
        <f t="shared" si="130"/>
        <v>0.12</v>
      </c>
      <c r="I728" s="226" t="str">
        <f t="shared" si="124"/>
        <v/>
      </c>
      <c r="J728" s="227">
        <f t="shared" si="131"/>
        <v>66446</v>
      </c>
      <c r="K728" s="231" t="str">
        <f t="shared" si="126"/>
        <v>0</v>
      </c>
      <c r="Q728" s="11">
        <f>IF(J728&lt;'5-Year Monthly P&amp;L'!P$2,1,IF(AND('Financing - Injection 1'!J728&gt;='5-Year Monthly P&amp;L'!P$2,'Financing - Injection 1'!J728&lt;'5-Year Monthly P&amp;L'!AB$2),2,IF(AND('Financing - Injection 1'!J728&gt;='5-Year Monthly P&amp;L'!AB$2,'Financing - Injection 1'!J728&lt;'5-Year Monthly P&amp;L'!AN$2),3,IF(AND('Financing - Injection 1'!J728&gt;='5-Year Monthly P&amp;L'!AN$2,'Financing - Injection 1'!J728&lt;'5-Year Monthly P&amp;L'!AZ$2),4,IF('Financing - Injection 1'!J728&gt;='5-Year Monthly P&amp;L'!AZ$2,5)))))</f>
        <v>5</v>
      </c>
      <c r="R728" s="215" t="str">
        <f t="shared" si="127"/>
        <v>0</v>
      </c>
      <c r="S728" s="215" t="str">
        <f t="shared" si="128"/>
        <v>0</v>
      </c>
    </row>
    <row r="729" spans="1:19" x14ac:dyDescent="0.2">
      <c r="A729" s="12">
        <v>718</v>
      </c>
      <c r="B729" s="228" t="str">
        <f>IF(I729&gt;($B$4*$B$6),"0",PMT(H729/$B$6,COUNT(I729:$I$1000),-E728))</f>
        <v>0</v>
      </c>
      <c r="C729" s="228">
        <f t="shared" si="129"/>
        <v>0</v>
      </c>
      <c r="D729" s="228" t="str">
        <f t="shared" si="125"/>
        <v>0</v>
      </c>
      <c r="E729" s="225" t="str">
        <f t="shared" si="123"/>
        <v/>
      </c>
      <c r="F729" s="228" t="str">
        <f t="shared" si="121"/>
        <v/>
      </c>
      <c r="G729" s="228" t="str">
        <f t="shared" si="122"/>
        <v/>
      </c>
      <c r="H729" s="230">
        <f t="shared" si="130"/>
        <v>0.12</v>
      </c>
      <c r="I729" s="226" t="str">
        <f t="shared" si="124"/>
        <v/>
      </c>
      <c r="J729" s="227">
        <f t="shared" si="131"/>
        <v>66477</v>
      </c>
      <c r="K729" s="231" t="str">
        <f t="shared" si="126"/>
        <v>0</v>
      </c>
      <c r="Q729" s="11">
        <f>IF(J729&lt;'5-Year Monthly P&amp;L'!P$2,1,IF(AND('Financing - Injection 1'!J729&gt;='5-Year Monthly P&amp;L'!P$2,'Financing - Injection 1'!J729&lt;'5-Year Monthly P&amp;L'!AB$2),2,IF(AND('Financing - Injection 1'!J729&gt;='5-Year Monthly P&amp;L'!AB$2,'Financing - Injection 1'!J729&lt;'5-Year Monthly P&amp;L'!AN$2),3,IF(AND('Financing - Injection 1'!J729&gt;='5-Year Monthly P&amp;L'!AN$2,'Financing - Injection 1'!J729&lt;'5-Year Monthly P&amp;L'!AZ$2),4,IF('Financing - Injection 1'!J729&gt;='5-Year Monthly P&amp;L'!AZ$2,5)))))</f>
        <v>5</v>
      </c>
      <c r="R729" s="215" t="str">
        <f t="shared" si="127"/>
        <v>0</v>
      </c>
      <c r="S729" s="215" t="str">
        <f t="shared" si="128"/>
        <v>0</v>
      </c>
    </row>
    <row r="730" spans="1:19" x14ac:dyDescent="0.2">
      <c r="A730" s="12">
        <v>719</v>
      </c>
      <c r="B730" s="228" t="str">
        <f>IF(I730&gt;($B$4*$B$6),"0",PMT(H730/$B$6,COUNT(I730:$I$1000),-E729))</f>
        <v>0</v>
      </c>
      <c r="C730" s="228">
        <f t="shared" si="129"/>
        <v>0</v>
      </c>
      <c r="D730" s="228" t="str">
        <f t="shared" si="125"/>
        <v>0</v>
      </c>
      <c r="E730" s="225" t="str">
        <f t="shared" si="123"/>
        <v/>
      </c>
      <c r="F730" s="228" t="str">
        <f t="shared" si="121"/>
        <v/>
      </c>
      <c r="G730" s="228" t="str">
        <f t="shared" si="122"/>
        <v/>
      </c>
      <c r="H730" s="230">
        <f t="shared" si="130"/>
        <v>0.12</v>
      </c>
      <c r="I730" s="226" t="str">
        <f t="shared" si="124"/>
        <v/>
      </c>
      <c r="J730" s="227">
        <f t="shared" si="131"/>
        <v>66508</v>
      </c>
      <c r="K730" s="231" t="str">
        <f t="shared" si="126"/>
        <v>0</v>
      </c>
      <c r="Q730" s="11">
        <f>IF(J730&lt;'5-Year Monthly P&amp;L'!P$2,1,IF(AND('Financing - Injection 1'!J730&gt;='5-Year Monthly P&amp;L'!P$2,'Financing - Injection 1'!J730&lt;'5-Year Monthly P&amp;L'!AB$2),2,IF(AND('Financing - Injection 1'!J730&gt;='5-Year Monthly P&amp;L'!AB$2,'Financing - Injection 1'!J730&lt;'5-Year Monthly P&amp;L'!AN$2),3,IF(AND('Financing - Injection 1'!J730&gt;='5-Year Monthly P&amp;L'!AN$2,'Financing - Injection 1'!J730&lt;'5-Year Monthly P&amp;L'!AZ$2),4,IF('Financing - Injection 1'!J730&gt;='5-Year Monthly P&amp;L'!AZ$2,5)))))</f>
        <v>5</v>
      </c>
      <c r="R730" s="215" t="str">
        <f t="shared" si="127"/>
        <v>0</v>
      </c>
      <c r="S730" s="215" t="str">
        <f t="shared" si="128"/>
        <v>0</v>
      </c>
    </row>
    <row r="731" spans="1:19" x14ac:dyDescent="0.2">
      <c r="A731" s="12">
        <v>720</v>
      </c>
      <c r="B731" s="228" t="str">
        <f>IF(I731&gt;($B$4*$B$6),"0",PMT(H731/$B$6,COUNT(I731:$I$1000),-E730))</f>
        <v>0</v>
      </c>
      <c r="C731" s="228">
        <f t="shared" si="129"/>
        <v>0</v>
      </c>
      <c r="D731" s="228" t="str">
        <f t="shared" si="125"/>
        <v>0</v>
      </c>
      <c r="E731" s="225" t="str">
        <f t="shared" si="123"/>
        <v/>
      </c>
      <c r="F731" s="228" t="str">
        <f t="shared" si="121"/>
        <v/>
      </c>
      <c r="G731" s="228" t="str">
        <f t="shared" si="122"/>
        <v/>
      </c>
      <c r="H731" s="230">
        <f t="shared" si="130"/>
        <v>0.12</v>
      </c>
      <c r="I731" s="226" t="str">
        <f t="shared" si="124"/>
        <v/>
      </c>
      <c r="J731" s="227">
        <f t="shared" si="131"/>
        <v>66536</v>
      </c>
      <c r="K731" s="231" t="str">
        <f t="shared" si="126"/>
        <v>0</v>
      </c>
      <c r="Q731" s="11">
        <f>IF(J731&lt;'5-Year Monthly P&amp;L'!P$2,1,IF(AND('Financing - Injection 1'!J731&gt;='5-Year Monthly P&amp;L'!P$2,'Financing - Injection 1'!J731&lt;'5-Year Monthly P&amp;L'!AB$2),2,IF(AND('Financing - Injection 1'!J731&gt;='5-Year Monthly P&amp;L'!AB$2,'Financing - Injection 1'!J731&lt;'5-Year Monthly P&amp;L'!AN$2),3,IF(AND('Financing - Injection 1'!J731&gt;='5-Year Monthly P&amp;L'!AN$2,'Financing - Injection 1'!J731&lt;'5-Year Monthly P&amp;L'!AZ$2),4,IF('Financing - Injection 1'!J731&gt;='5-Year Monthly P&amp;L'!AZ$2,5)))))</f>
        <v>5</v>
      </c>
      <c r="R731" s="215" t="str">
        <f t="shared" si="127"/>
        <v>0</v>
      </c>
      <c r="S731" s="215" t="str">
        <f t="shared" si="128"/>
        <v>0</v>
      </c>
    </row>
    <row r="732" spans="1:19" x14ac:dyDescent="0.2">
      <c r="A732" s="12">
        <v>721</v>
      </c>
      <c r="B732" s="228" t="str">
        <f>IF(I732&gt;($B$4*$B$6),"0",PMT(H732/$B$6,COUNT(I732:$I$1000),-E731))</f>
        <v>0</v>
      </c>
      <c r="C732" s="228">
        <f t="shared" si="129"/>
        <v>0</v>
      </c>
      <c r="D732" s="228" t="str">
        <f t="shared" si="125"/>
        <v>0</v>
      </c>
      <c r="E732" s="225" t="str">
        <f t="shared" si="123"/>
        <v/>
      </c>
      <c r="F732" s="228" t="str">
        <f t="shared" si="121"/>
        <v/>
      </c>
      <c r="G732" s="228" t="str">
        <f t="shared" si="122"/>
        <v/>
      </c>
      <c r="H732" s="230">
        <f t="shared" si="130"/>
        <v>0.12</v>
      </c>
      <c r="I732" s="226" t="str">
        <f t="shared" si="124"/>
        <v/>
      </c>
      <c r="J732" s="227">
        <f t="shared" si="131"/>
        <v>66567</v>
      </c>
      <c r="K732" s="231" t="str">
        <f t="shared" si="126"/>
        <v>0</v>
      </c>
      <c r="Q732" s="11">
        <f>IF(J732&lt;'5-Year Monthly P&amp;L'!P$2,1,IF(AND('Financing - Injection 1'!J732&gt;='5-Year Monthly P&amp;L'!P$2,'Financing - Injection 1'!J732&lt;'5-Year Monthly P&amp;L'!AB$2),2,IF(AND('Financing - Injection 1'!J732&gt;='5-Year Monthly P&amp;L'!AB$2,'Financing - Injection 1'!J732&lt;'5-Year Monthly P&amp;L'!AN$2),3,IF(AND('Financing - Injection 1'!J732&gt;='5-Year Monthly P&amp;L'!AN$2,'Financing - Injection 1'!J732&lt;'5-Year Monthly P&amp;L'!AZ$2),4,IF('Financing - Injection 1'!J732&gt;='5-Year Monthly P&amp;L'!AZ$2,5)))))</f>
        <v>5</v>
      </c>
      <c r="R732" s="215" t="str">
        <f t="shared" si="127"/>
        <v>0</v>
      </c>
      <c r="S732" s="215" t="str">
        <f t="shared" si="128"/>
        <v>0</v>
      </c>
    </row>
    <row r="733" spans="1:19" x14ac:dyDescent="0.2">
      <c r="A733" s="12">
        <v>722</v>
      </c>
      <c r="B733" s="228" t="str">
        <f>IF(I733&gt;($B$4*$B$6),"0",PMT(H733/$B$6,COUNT(I733:$I$1000),-E732))</f>
        <v>0</v>
      </c>
      <c r="C733" s="228">
        <f t="shared" si="129"/>
        <v>0</v>
      </c>
      <c r="D733" s="228" t="str">
        <f t="shared" si="125"/>
        <v>0</v>
      </c>
      <c r="E733" s="225" t="str">
        <f t="shared" si="123"/>
        <v/>
      </c>
      <c r="F733" s="228" t="str">
        <f t="shared" si="121"/>
        <v/>
      </c>
      <c r="G733" s="228" t="str">
        <f t="shared" si="122"/>
        <v/>
      </c>
      <c r="H733" s="230">
        <f t="shared" si="130"/>
        <v>0.12</v>
      </c>
      <c r="I733" s="226" t="str">
        <f t="shared" si="124"/>
        <v/>
      </c>
      <c r="J733" s="227">
        <f t="shared" si="131"/>
        <v>66597</v>
      </c>
      <c r="K733" s="231" t="str">
        <f t="shared" si="126"/>
        <v>0</v>
      </c>
      <c r="Q733" s="11">
        <f>IF(J733&lt;'5-Year Monthly P&amp;L'!P$2,1,IF(AND('Financing - Injection 1'!J733&gt;='5-Year Monthly P&amp;L'!P$2,'Financing - Injection 1'!J733&lt;'5-Year Monthly P&amp;L'!AB$2),2,IF(AND('Financing - Injection 1'!J733&gt;='5-Year Monthly P&amp;L'!AB$2,'Financing - Injection 1'!J733&lt;'5-Year Monthly P&amp;L'!AN$2),3,IF(AND('Financing - Injection 1'!J733&gt;='5-Year Monthly P&amp;L'!AN$2,'Financing - Injection 1'!J733&lt;'5-Year Monthly P&amp;L'!AZ$2),4,IF('Financing - Injection 1'!J733&gt;='5-Year Monthly P&amp;L'!AZ$2,5)))))</f>
        <v>5</v>
      </c>
      <c r="R733" s="215" t="str">
        <f t="shared" si="127"/>
        <v>0</v>
      </c>
      <c r="S733" s="215" t="str">
        <f t="shared" si="128"/>
        <v>0</v>
      </c>
    </row>
    <row r="734" spans="1:19" x14ac:dyDescent="0.2">
      <c r="A734" s="12">
        <v>723</v>
      </c>
      <c r="B734" s="228" t="str">
        <f>IF(I734&gt;($B$4*$B$6),"0",PMT(H734/$B$6,COUNT(I734:$I$1000),-E733))</f>
        <v>0</v>
      </c>
      <c r="C734" s="228">
        <f t="shared" si="129"/>
        <v>0</v>
      </c>
      <c r="D734" s="228" t="str">
        <f t="shared" si="125"/>
        <v>0</v>
      </c>
      <c r="E734" s="225" t="str">
        <f t="shared" si="123"/>
        <v/>
      </c>
      <c r="F734" s="228" t="str">
        <f t="shared" si="121"/>
        <v/>
      </c>
      <c r="G734" s="228" t="str">
        <f t="shared" si="122"/>
        <v/>
      </c>
      <c r="H734" s="230">
        <f t="shared" si="130"/>
        <v>0.12</v>
      </c>
      <c r="I734" s="226" t="str">
        <f t="shared" si="124"/>
        <v/>
      </c>
      <c r="J734" s="227">
        <f t="shared" si="131"/>
        <v>66628</v>
      </c>
      <c r="K734" s="231" t="str">
        <f t="shared" si="126"/>
        <v>0</v>
      </c>
      <c r="Q734" s="11">
        <f>IF(J734&lt;'5-Year Monthly P&amp;L'!P$2,1,IF(AND('Financing - Injection 1'!J734&gt;='5-Year Monthly P&amp;L'!P$2,'Financing - Injection 1'!J734&lt;'5-Year Monthly P&amp;L'!AB$2),2,IF(AND('Financing - Injection 1'!J734&gt;='5-Year Monthly P&amp;L'!AB$2,'Financing - Injection 1'!J734&lt;'5-Year Monthly P&amp;L'!AN$2),3,IF(AND('Financing - Injection 1'!J734&gt;='5-Year Monthly P&amp;L'!AN$2,'Financing - Injection 1'!J734&lt;'5-Year Monthly P&amp;L'!AZ$2),4,IF('Financing - Injection 1'!J734&gt;='5-Year Monthly P&amp;L'!AZ$2,5)))))</f>
        <v>5</v>
      </c>
      <c r="R734" s="215" t="str">
        <f t="shared" si="127"/>
        <v>0</v>
      </c>
      <c r="S734" s="215" t="str">
        <f t="shared" si="128"/>
        <v>0</v>
      </c>
    </row>
    <row r="735" spans="1:19" x14ac:dyDescent="0.2">
      <c r="A735" s="12">
        <v>724</v>
      </c>
      <c r="B735" s="228" t="str">
        <f>IF(I735&gt;($B$4*$B$6),"0",PMT(H735/$B$6,COUNT(I735:$I$1000),-E734))</f>
        <v>0</v>
      </c>
      <c r="C735" s="228">
        <f t="shared" si="129"/>
        <v>0</v>
      </c>
      <c r="D735" s="228" t="str">
        <f t="shared" si="125"/>
        <v>0</v>
      </c>
      <c r="E735" s="225" t="str">
        <f t="shared" si="123"/>
        <v/>
      </c>
      <c r="F735" s="228" t="str">
        <f t="shared" si="121"/>
        <v/>
      </c>
      <c r="G735" s="228" t="str">
        <f t="shared" si="122"/>
        <v/>
      </c>
      <c r="H735" s="230">
        <f t="shared" si="130"/>
        <v>0.12</v>
      </c>
      <c r="I735" s="226" t="str">
        <f t="shared" si="124"/>
        <v/>
      </c>
      <c r="J735" s="227">
        <f t="shared" si="131"/>
        <v>66658</v>
      </c>
      <c r="K735" s="231" t="str">
        <f t="shared" si="126"/>
        <v>0</v>
      </c>
      <c r="Q735" s="11">
        <f>IF(J735&lt;'5-Year Monthly P&amp;L'!P$2,1,IF(AND('Financing - Injection 1'!J735&gt;='5-Year Monthly P&amp;L'!P$2,'Financing - Injection 1'!J735&lt;'5-Year Monthly P&amp;L'!AB$2),2,IF(AND('Financing - Injection 1'!J735&gt;='5-Year Monthly P&amp;L'!AB$2,'Financing - Injection 1'!J735&lt;'5-Year Monthly P&amp;L'!AN$2),3,IF(AND('Financing - Injection 1'!J735&gt;='5-Year Monthly P&amp;L'!AN$2,'Financing - Injection 1'!J735&lt;'5-Year Monthly P&amp;L'!AZ$2),4,IF('Financing - Injection 1'!J735&gt;='5-Year Monthly P&amp;L'!AZ$2,5)))))</f>
        <v>5</v>
      </c>
      <c r="R735" s="215" t="str">
        <f t="shared" si="127"/>
        <v>0</v>
      </c>
      <c r="S735" s="215" t="str">
        <f t="shared" si="128"/>
        <v>0</v>
      </c>
    </row>
    <row r="736" spans="1:19" x14ac:dyDescent="0.2">
      <c r="A736" s="12">
        <v>725</v>
      </c>
      <c r="B736" s="228" t="str">
        <f>IF(I736&gt;($B$4*$B$6),"0",PMT(H736/$B$6,COUNT(I736:$I$1000),-E735))</f>
        <v>0</v>
      </c>
      <c r="C736" s="228">
        <f t="shared" si="129"/>
        <v>0</v>
      </c>
      <c r="D736" s="228" t="str">
        <f t="shared" si="125"/>
        <v>0</v>
      </c>
      <c r="E736" s="225" t="str">
        <f t="shared" si="123"/>
        <v/>
      </c>
      <c r="F736" s="228" t="str">
        <f t="shared" si="121"/>
        <v/>
      </c>
      <c r="G736" s="228" t="str">
        <f t="shared" si="122"/>
        <v/>
      </c>
      <c r="H736" s="230">
        <f t="shared" si="130"/>
        <v>0.12</v>
      </c>
      <c r="I736" s="226" t="str">
        <f t="shared" si="124"/>
        <v/>
      </c>
      <c r="J736" s="227">
        <f t="shared" si="131"/>
        <v>66689</v>
      </c>
      <c r="K736" s="231" t="str">
        <f t="shared" si="126"/>
        <v>0</v>
      </c>
      <c r="Q736" s="11">
        <f>IF(J736&lt;'5-Year Monthly P&amp;L'!P$2,1,IF(AND('Financing - Injection 1'!J736&gt;='5-Year Monthly P&amp;L'!P$2,'Financing - Injection 1'!J736&lt;'5-Year Monthly P&amp;L'!AB$2),2,IF(AND('Financing - Injection 1'!J736&gt;='5-Year Monthly P&amp;L'!AB$2,'Financing - Injection 1'!J736&lt;'5-Year Monthly P&amp;L'!AN$2),3,IF(AND('Financing - Injection 1'!J736&gt;='5-Year Monthly P&amp;L'!AN$2,'Financing - Injection 1'!J736&lt;'5-Year Monthly P&amp;L'!AZ$2),4,IF('Financing - Injection 1'!J736&gt;='5-Year Monthly P&amp;L'!AZ$2,5)))))</f>
        <v>5</v>
      </c>
      <c r="R736" s="215" t="str">
        <f t="shared" si="127"/>
        <v>0</v>
      </c>
      <c r="S736" s="215" t="str">
        <f t="shared" si="128"/>
        <v>0</v>
      </c>
    </row>
    <row r="737" spans="1:19" x14ac:dyDescent="0.2">
      <c r="A737" s="12">
        <v>726</v>
      </c>
      <c r="B737" s="228" t="str">
        <f>IF(I737&gt;($B$4*$B$6),"0",PMT(H737/$B$6,COUNT(I737:$I$1000),-E736))</f>
        <v>0</v>
      </c>
      <c r="C737" s="228">
        <f t="shared" si="129"/>
        <v>0</v>
      </c>
      <c r="D737" s="228" t="str">
        <f t="shared" si="125"/>
        <v>0</v>
      </c>
      <c r="E737" s="225" t="str">
        <f t="shared" si="123"/>
        <v/>
      </c>
      <c r="F737" s="228" t="str">
        <f t="shared" si="121"/>
        <v/>
      </c>
      <c r="G737" s="228" t="str">
        <f t="shared" si="122"/>
        <v/>
      </c>
      <c r="H737" s="230">
        <f t="shared" si="130"/>
        <v>0.12</v>
      </c>
      <c r="I737" s="226" t="str">
        <f t="shared" si="124"/>
        <v/>
      </c>
      <c r="J737" s="227">
        <f t="shared" si="131"/>
        <v>66720</v>
      </c>
      <c r="K737" s="231" t="str">
        <f t="shared" si="126"/>
        <v>0</v>
      </c>
      <c r="Q737" s="11">
        <f>IF(J737&lt;'5-Year Monthly P&amp;L'!P$2,1,IF(AND('Financing - Injection 1'!J737&gt;='5-Year Monthly P&amp;L'!P$2,'Financing - Injection 1'!J737&lt;'5-Year Monthly P&amp;L'!AB$2),2,IF(AND('Financing - Injection 1'!J737&gt;='5-Year Monthly P&amp;L'!AB$2,'Financing - Injection 1'!J737&lt;'5-Year Monthly P&amp;L'!AN$2),3,IF(AND('Financing - Injection 1'!J737&gt;='5-Year Monthly P&amp;L'!AN$2,'Financing - Injection 1'!J737&lt;'5-Year Monthly P&amp;L'!AZ$2),4,IF('Financing - Injection 1'!J737&gt;='5-Year Monthly P&amp;L'!AZ$2,5)))))</f>
        <v>5</v>
      </c>
      <c r="R737" s="215" t="str">
        <f t="shared" si="127"/>
        <v>0</v>
      </c>
      <c r="S737" s="215" t="str">
        <f t="shared" si="128"/>
        <v>0</v>
      </c>
    </row>
    <row r="738" spans="1:19" x14ac:dyDescent="0.2">
      <c r="A738" s="12">
        <v>727</v>
      </c>
      <c r="B738" s="228" t="str">
        <f>IF(I738&gt;($B$4*$B$6),"0",PMT(H738/$B$6,COUNT(I738:$I$1000),-E737))</f>
        <v>0</v>
      </c>
      <c r="C738" s="228">
        <f t="shared" si="129"/>
        <v>0</v>
      </c>
      <c r="D738" s="228" t="str">
        <f t="shared" si="125"/>
        <v>0</v>
      </c>
      <c r="E738" s="225" t="str">
        <f t="shared" si="123"/>
        <v/>
      </c>
      <c r="F738" s="228" t="str">
        <f t="shared" si="121"/>
        <v/>
      </c>
      <c r="G738" s="228" t="str">
        <f t="shared" si="122"/>
        <v/>
      </c>
      <c r="H738" s="230">
        <f t="shared" si="130"/>
        <v>0.12</v>
      </c>
      <c r="I738" s="226" t="str">
        <f t="shared" si="124"/>
        <v/>
      </c>
      <c r="J738" s="227">
        <f t="shared" si="131"/>
        <v>66750</v>
      </c>
      <c r="K738" s="231" t="str">
        <f t="shared" si="126"/>
        <v>0</v>
      </c>
      <c r="Q738" s="11">
        <f>IF(J738&lt;'5-Year Monthly P&amp;L'!P$2,1,IF(AND('Financing - Injection 1'!J738&gt;='5-Year Monthly P&amp;L'!P$2,'Financing - Injection 1'!J738&lt;'5-Year Monthly P&amp;L'!AB$2),2,IF(AND('Financing - Injection 1'!J738&gt;='5-Year Monthly P&amp;L'!AB$2,'Financing - Injection 1'!J738&lt;'5-Year Monthly P&amp;L'!AN$2),3,IF(AND('Financing - Injection 1'!J738&gt;='5-Year Monthly P&amp;L'!AN$2,'Financing - Injection 1'!J738&lt;'5-Year Monthly P&amp;L'!AZ$2),4,IF('Financing - Injection 1'!J738&gt;='5-Year Monthly P&amp;L'!AZ$2,5)))))</f>
        <v>5</v>
      </c>
      <c r="R738" s="215" t="str">
        <f t="shared" si="127"/>
        <v>0</v>
      </c>
      <c r="S738" s="215" t="str">
        <f t="shared" si="128"/>
        <v>0</v>
      </c>
    </row>
    <row r="739" spans="1:19" x14ac:dyDescent="0.2">
      <c r="A739" s="12">
        <v>728</v>
      </c>
      <c r="B739" s="228" t="str">
        <f>IF(I739&gt;($B$4*$B$6),"0",PMT(H739/$B$6,COUNT(I739:$I$1000),-E738))</f>
        <v>0</v>
      </c>
      <c r="C739" s="228">
        <f t="shared" si="129"/>
        <v>0</v>
      </c>
      <c r="D739" s="228" t="str">
        <f t="shared" si="125"/>
        <v>0</v>
      </c>
      <c r="E739" s="225" t="str">
        <f t="shared" si="123"/>
        <v/>
      </c>
      <c r="F739" s="228" t="str">
        <f t="shared" si="121"/>
        <v/>
      </c>
      <c r="G739" s="228" t="str">
        <f t="shared" si="122"/>
        <v/>
      </c>
      <c r="H739" s="230">
        <f t="shared" si="130"/>
        <v>0.12</v>
      </c>
      <c r="I739" s="226" t="str">
        <f t="shared" si="124"/>
        <v/>
      </c>
      <c r="J739" s="227">
        <f t="shared" si="131"/>
        <v>66781</v>
      </c>
      <c r="K739" s="231" t="str">
        <f t="shared" si="126"/>
        <v>0</v>
      </c>
      <c r="Q739" s="11">
        <f>IF(J739&lt;'5-Year Monthly P&amp;L'!P$2,1,IF(AND('Financing - Injection 1'!J739&gt;='5-Year Monthly P&amp;L'!P$2,'Financing - Injection 1'!J739&lt;'5-Year Monthly P&amp;L'!AB$2),2,IF(AND('Financing - Injection 1'!J739&gt;='5-Year Monthly P&amp;L'!AB$2,'Financing - Injection 1'!J739&lt;'5-Year Monthly P&amp;L'!AN$2),3,IF(AND('Financing - Injection 1'!J739&gt;='5-Year Monthly P&amp;L'!AN$2,'Financing - Injection 1'!J739&lt;'5-Year Monthly P&amp;L'!AZ$2),4,IF('Financing - Injection 1'!J739&gt;='5-Year Monthly P&amp;L'!AZ$2,5)))))</f>
        <v>5</v>
      </c>
      <c r="R739" s="215" t="str">
        <f t="shared" si="127"/>
        <v>0</v>
      </c>
      <c r="S739" s="215" t="str">
        <f t="shared" si="128"/>
        <v>0</v>
      </c>
    </row>
    <row r="740" spans="1:19" x14ac:dyDescent="0.2">
      <c r="A740" s="12">
        <v>729</v>
      </c>
      <c r="B740" s="228" t="str">
        <f>IF(I740&gt;($B$4*$B$6),"0",PMT(H740/$B$6,COUNT(I740:$I$1000),-E739))</f>
        <v>0</v>
      </c>
      <c r="C740" s="228">
        <f t="shared" si="129"/>
        <v>0</v>
      </c>
      <c r="D740" s="228" t="str">
        <f t="shared" si="125"/>
        <v>0</v>
      </c>
      <c r="E740" s="225" t="str">
        <f t="shared" si="123"/>
        <v/>
      </c>
      <c r="F740" s="228" t="str">
        <f t="shared" si="121"/>
        <v/>
      </c>
      <c r="G740" s="228" t="str">
        <f t="shared" si="122"/>
        <v/>
      </c>
      <c r="H740" s="230">
        <f t="shared" si="130"/>
        <v>0.12</v>
      </c>
      <c r="I740" s="226" t="str">
        <f t="shared" si="124"/>
        <v/>
      </c>
      <c r="J740" s="227">
        <f t="shared" si="131"/>
        <v>66811</v>
      </c>
      <c r="K740" s="231" t="str">
        <f t="shared" si="126"/>
        <v>0</v>
      </c>
      <c r="Q740" s="11">
        <f>IF(J740&lt;'5-Year Monthly P&amp;L'!P$2,1,IF(AND('Financing - Injection 1'!J740&gt;='5-Year Monthly P&amp;L'!P$2,'Financing - Injection 1'!J740&lt;'5-Year Monthly P&amp;L'!AB$2),2,IF(AND('Financing - Injection 1'!J740&gt;='5-Year Monthly P&amp;L'!AB$2,'Financing - Injection 1'!J740&lt;'5-Year Monthly P&amp;L'!AN$2),3,IF(AND('Financing - Injection 1'!J740&gt;='5-Year Monthly P&amp;L'!AN$2,'Financing - Injection 1'!J740&lt;'5-Year Monthly P&amp;L'!AZ$2),4,IF('Financing - Injection 1'!J740&gt;='5-Year Monthly P&amp;L'!AZ$2,5)))))</f>
        <v>5</v>
      </c>
      <c r="R740" s="215" t="str">
        <f t="shared" si="127"/>
        <v>0</v>
      </c>
      <c r="S740" s="215" t="str">
        <f t="shared" si="128"/>
        <v>0</v>
      </c>
    </row>
    <row r="741" spans="1:19" x14ac:dyDescent="0.2">
      <c r="A741" s="12">
        <v>730</v>
      </c>
      <c r="B741" s="228" t="str">
        <f>IF(I741&gt;($B$4*$B$6),"0",PMT(H741/$B$6,COUNT(I741:$I$1000),-E740))</f>
        <v>0</v>
      </c>
      <c r="C741" s="228">
        <f t="shared" si="129"/>
        <v>0</v>
      </c>
      <c r="D741" s="228" t="str">
        <f t="shared" si="125"/>
        <v>0</v>
      </c>
      <c r="E741" s="225" t="str">
        <f t="shared" si="123"/>
        <v/>
      </c>
      <c r="F741" s="228" t="str">
        <f t="shared" si="121"/>
        <v/>
      </c>
      <c r="G741" s="228" t="str">
        <f t="shared" si="122"/>
        <v/>
      </c>
      <c r="H741" s="230">
        <f t="shared" si="130"/>
        <v>0.12</v>
      </c>
      <c r="I741" s="226" t="str">
        <f t="shared" si="124"/>
        <v/>
      </c>
      <c r="J741" s="227">
        <f t="shared" si="131"/>
        <v>66842</v>
      </c>
      <c r="K741" s="231" t="str">
        <f t="shared" si="126"/>
        <v>0</v>
      </c>
      <c r="Q741" s="11">
        <f>IF(J741&lt;'5-Year Monthly P&amp;L'!P$2,1,IF(AND('Financing - Injection 1'!J741&gt;='5-Year Monthly P&amp;L'!P$2,'Financing - Injection 1'!J741&lt;'5-Year Monthly P&amp;L'!AB$2),2,IF(AND('Financing - Injection 1'!J741&gt;='5-Year Monthly P&amp;L'!AB$2,'Financing - Injection 1'!J741&lt;'5-Year Monthly P&amp;L'!AN$2),3,IF(AND('Financing - Injection 1'!J741&gt;='5-Year Monthly P&amp;L'!AN$2,'Financing - Injection 1'!J741&lt;'5-Year Monthly P&amp;L'!AZ$2),4,IF('Financing - Injection 1'!J741&gt;='5-Year Monthly P&amp;L'!AZ$2,5)))))</f>
        <v>5</v>
      </c>
      <c r="R741" s="215" t="str">
        <f t="shared" si="127"/>
        <v>0</v>
      </c>
      <c r="S741" s="215" t="str">
        <f t="shared" si="128"/>
        <v>0</v>
      </c>
    </row>
    <row r="742" spans="1:19" x14ac:dyDescent="0.2">
      <c r="A742" s="12">
        <v>731</v>
      </c>
      <c r="B742" s="228" t="str">
        <f>IF(I742&gt;($B$4*$B$6),"0",PMT(H742/$B$6,COUNT(I742:$I$1000),-E741))</f>
        <v>0</v>
      </c>
      <c r="C742" s="228">
        <f t="shared" si="129"/>
        <v>0</v>
      </c>
      <c r="D742" s="228" t="str">
        <f t="shared" si="125"/>
        <v>0</v>
      </c>
      <c r="E742" s="225" t="str">
        <f t="shared" si="123"/>
        <v/>
      </c>
      <c r="F742" s="228" t="str">
        <f t="shared" si="121"/>
        <v/>
      </c>
      <c r="G742" s="228" t="str">
        <f t="shared" si="122"/>
        <v/>
      </c>
      <c r="H742" s="230">
        <f t="shared" si="130"/>
        <v>0.12</v>
      </c>
      <c r="I742" s="226" t="str">
        <f t="shared" si="124"/>
        <v/>
      </c>
      <c r="J742" s="227">
        <f t="shared" si="131"/>
        <v>66873</v>
      </c>
      <c r="K742" s="231" t="str">
        <f t="shared" si="126"/>
        <v>0</v>
      </c>
      <c r="Q742" s="11">
        <f>IF(J742&lt;'5-Year Monthly P&amp;L'!P$2,1,IF(AND('Financing - Injection 1'!J742&gt;='5-Year Monthly P&amp;L'!P$2,'Financing - Injection 1'!J742&lt;'5-Year Monthly P&amp;L'!AB$2),2,IF(AND('Financing - Injection 1'!J742&gt;='5-Year Monthly P&amp;L'!AB$2,'Financing - Injection 1'!J742&lt;'5-Year Monthly P&amp;L'!AN$2),3,IF(AND('Financing - Injection 1'!J742&gt;='5-Year Monthly P&amp;L'!AN$2,'Financing - Injection 1'!J742&lt;'5-Year Monthly P&amp;L'!AZ$2),4,IF('Financing - Injection 1'!J742&gt;='5-Year Monthly P&amp;L'!AZ$2,5)))))</f>
        <v>5</v>
      </c>
      <c r="R742" s="215" t="str">
        <f t="shared" si="127"/>
        <v>0</v>
      </c>
      <c r="S742" s="215" t="str">
        <f t="shared" si="128"/>
        <v>0</v>
      </c>
    </row>
    <row r="743" spans="1:19" x14ac:dyDescent="0.2">
      <c r="A743" s="12">
        <v>732</v>
      </c>
      <c r="B743" s="228" t="str">
        <f>IF(I743&gt;($B$4*$B$6),"0",PMT(H743/$B$6,COUNT(I743:$I$1000),-E742))</f>
        <v>0</v>
      </c>
      <c r="C743" s="228">
        <f t="shared" si="129"/>
        <v>0</v>
      </c>
      <c r="D743" s="228" t="str">
        <f t="shared" si="125"/>
        <v>0</v>
      </c>
      <c r="E743" s="225" t="str">
        <f t="shared" si="123"/>
        <v/>
      </c>
      <c r="F743" s="228" t="str">
        <f t="shared" si="121"/>
        <v/>
      </c>
      <c r="G743" s="228" t="str">
        <f t="shared" si="122"/>
        <v/>
      </c>
      <c r="H743" s="230">
        <f t="shared" si="130"/>
        <v>0.12</v>
      </c>
      <c r="I743" s="226" t="str">
        <f t="shared" si="124"/>
        <v/>
      </c>
      <c r="J743" s="227">
        <f t="shared" si="131"/>
        <v>66901</v>
      </c>
      <c r="K743" s="231" t="str">
        <f t="shared" si="126"/>
        <v>0</v>
      </c>
      <c r="Q743" s="11">
        <f>IF(J743&lt;'5-Year Monthly P&amp;L'!P$2,1,IF(AND('Financing - Injection 1'!J743&gt;='5-Year Monthly P&amp;L'!P$2,'Financing - Injection 1'!J743&lt;'5-Year Monthly P&amp;L'!AB$2),2,IF(AND('Financing - Injection 1'!J743&gt;='5-Year Monthly P&amp;L'!AB$2,'Financing - Injection 1'!J743&lt;'5-Year Monthly P&amp;L'!AN$2),3,IF(AND('Financing - Injection 1'!J743&gt;='5-Year Monthly P&amp;L'!AN$2,'Financing - Injection 1'!J743&lt;'5-Year Monthly P&amp;L'!AZ$2),4,IF('Financing - Injection 1'!J743&gt;='5-Year Monthly P&amp;L'!AZ$2,5)))))</f>
        <v>5</v>
      </c>
      <c r="R743" s="215" t="str">
        <f t="shared" si="127"/>
        <v>0</v>
      </c>
      <c r="S743" s="215" t="str">
        <f t="shared" si="128"/>
        <v>0</v>
      </c>
    </row>
    <row r="744" spans="1:19" x14ac:dyDescent="0.2">
      <c r="A744" s="12">
        <v>733</v>
      </c>
      <c r="B744" s="228" t="str">
        <f>IF(I744&gt;($B$4*$B$6),"0",PMT(H744/$B$6,COUNT(I744:$I$1000),-E743))</f>
        <v>0</v>
      </c>
      <c r="C744" s="228">
        <f t="shared" si="129"/>
        <v>0</v>
      </c>
      <c r="D744" s="228" t="str">
        <f t="shared" si="125"/>
        <v>0</v>
      </c>
      <c r="E744" s="225" t="str">
        <f t="shared" si="123"/>
        <v/>
      </c>
      <c r="F744" s="228" t="str">
        <f t="shared" si="121"/>
        <v/>
      </c>
      <c r="G744" s="228" t="str">
        <f t="shared" si="122"/>
        <v/>
      </c>
      <c r="H744" s="230">
        <f t="shared" si="130"/>
        <v>0.12</v>
      </c>
      <c r="I744" s="226" t="str">
        <f t="shared" si="124"/>
        <v/>
      </c>
      <c r="J744" s="227">
        <f t="shared" si="131"/>
        <v>66932</v>
      </c>
      <c r="K744" s="231" t="str">
        <f t="shared" si="126"/>
        <v>0</v>
      </c>
      <c r="Q744" s="11">
        <f>IF(J744&lt;'5-Year Monthly P&amp;L'!P$2,1,IF(AND('Financing - Injection 1'!J744&gt;='5-Year Monthly P&amp;L'!P$2,'Financing - Injection 1'!J744&lt;'5-Year Monthly P&amp;L'!AB$2),2,IF(AND('Financing - Injection 1'!J744&gt;='5-Year Monthly P&amp;L'!AB$2,'Financing - Injection 1'!J744&lt;'5-Year Monthly P&amp;L'!AN$2),3,IF(AND('Financing - Injection 1'!J744&gt;='5-Year Monthly P&amp;L'!AN$2,'Financing - Injection 1'!J744&lt;'5-Year Monthly P&amp;L'!AZ$2),4,IF('Financing - Injection 1'!J744&gt;='5-Year Monthly P&amp;L'!AZ$2,5)))))</f>
        <v>5</v>
      </c>
      <c r="R744" s="215" t="str">
        <f t="shared" si="127"/>
        <v>0</v>
      </c>
      <c r="S744" s="215" t="str">
        <f t="shared" si="128"/>
        <v>0</v>
      </c>
    </row>
    <row r="745" spans="1:19" x14ac:dyDescent="0.2">
      <c r="A745" s="12">
        <v>734</v>
      </c>
      <c r="B745" s="228" t="str">
        <f>IF(I745&gt;($B$4*$B$6),"0",PMT(H745/$B$6,COUNT(I745:$I$1000),-E744))</f>
        <v>0</v>
      </c>
      <c r="C745" s="228">
        <f t="shared" si="129"/>
        <v>0</v>
      </c>
      <c r="D745" s="228" t="str">
        <f t="shared" si="125"/>
        <v>0</v>
      </c>
      <c r="E745" s="225" t="str">
        <f t="shared" si="123"/>
        <v/>
      </c>
      <c r="F745" s="228" t="str">
        <f t="shared" si="121"/>
        <v/>
      </c>
      <c r="G745" s="228" t="str">
        <f t="shared" si="122"/>
        <v/>
      </c>
      <c r="H745" s="230">
        <f t="shared" si="130"/>
        <v>0.12</v>
      </c>
      <c r="I745" s="226" t="str">
        <f t="shared" si="124"/>
        <v/>
      </c>
      <c r="J745" s="227">
        <f t="shared" si="131"/>
        <v>66962</v>
      </c>
      <c r="K745" s="231" t="str">
        <f t="shared" si="126"/>
        <v>0</v>
      </c>
      <c r="Q745" s="11">
        <f>IF(J745&lt;'5-Year Monthly P&amp;L'!P$2,1,IF(AND('Financing - Injection 1'!J745&gt;='5-Year Monthly P&amp;L'!P$2,'Financing - Injection 1'!J745&lt;'5-Year Monthly P&amp;L'!AB$2),2,IF(AND('Financing - Injection 1'!J745&gt;='5-Year Monthly P&amp;L'!AB$2,'Financing - Injection 1'!J745&lt;'5-Year Monthly P&amp;L'!AN$2),3,IF(AND('Financing - Injection 1'!J745&gt;='5-Year Monthly P&amp;L'!AN$2,'Financing - Injection 1'!J745&lt;'5-Year Monthly P&amp;L'!AZ$2),4,IF('Financing - Injection 1'!J745&gt;='5-Year Monthly P&amp;L'!AZ$2,5)))))</f>
        <v>5</v>
      </c>
      <c r="R745" s="215" t="str">
        <f t="shared" si="127"/>
        <v>0</v>
      </c>
      <c r="S745" s="215" t="str">
        <f t="shared" si="128"/>
        <v>0</v>
      </c>
    </row>
    <row r="746" spans="1:19" x14ac:dyDescent="0.2">
      <c r="A746" s="12">
        <v>735</v>
      </c>
      <c r="B746" s="228" t="str">
        <f>IF(I746&gt;($B$4*$B$6),"0",PMT(H746/$B$6,COUNT(I746:$I$1000),-E745))</f>
        <v>0</v>
      </c>
      <c r="C746" s="228">
        <f t="shared" si="129"/>
        <v>0</v>
      </c>
      <c r="D746" s="228" t="str">
        <f t="shared" si="125"/>
        <v>0</v>
      </c>
      <c r="E746" s="225" t="str">
        <f t="shared" si="123"/>
        <v/>
      </c>
      <c r="F746" s="228" t="str">
        <f t="shared" si="121"/>
        <v/>
      </c>
      <c r="G746" s="228" t="str">
        <f t="shared" si="122"/>
        <v/>
      </c>
      <c r="H746" s="230">
        <f t="shared" si="130"/>
        <v>0.12</v>
      </c>
      <c r="I746" s="226" t="str">
        <f t="shared" si="124"/>
        <v/>
      </c>
      <c r="J746" s="227">
        <f t="shared" si="131"/>
        <v>66993</v>
      </c>
      <c r="K746" s="231" t="str">
        <f t="shared" si="126"/>
        <v>0</v>
      </c>
      <c r="Q746" s="11">
        <f>IF(J746&lt;'5-Year Monthly P&amp;L'!P$2,1,IF(AND('Financing - Injection 1'!J746&gt;='5-Year Monthly P&amp;L'!P$2,'Financing - Injection 1'!J746&lt;'5-Year Monthly P&amp;L'!AB$2),2,IF(AND('Financing - Injection 1'!J746&gt;='5-Year Monthly P&amp;L'!AB$2,'Financing - Injection 1'!J746&lt;'5-Year Monthly P&amp;L'!AN$2),3,IF(AND('Financing - Injection 1'!J746&gt;='5-Year Monthly P&amp;L'!AN$2,'Financing - Injection 1'!J746&lt;'5-Year Monthly P&amp;L'!AZ$2),4,IF('Financing - Injection 1'!J746&gt;='5-Year Monthly P&amp;L'!AZ$2,5)))))</f>
        <v>5</v>
      </c>
      <c r="R746" s="215" t="str">
        <f t="shared" si="127"/>
        <v>0</v>
      </c>
      <c r="S746" s="215" t="str">
        <f t="shared" si="128"/>
        <v>0</v>
      </c>
    </row>
    <row r="747" spans="1:19" x14ac:dyDescent="0.2">
      <c r="A747" s="12">
        <v>736</v>
      </c>
      <c r="B747" s="228" t="str">
        <f>IF(I747&gt;($B$4*$B$6),"0",PMT(H747/$B$6,COUNT(I747:$I$1000),-E746))</f>
        <v>0</v>
      </c>
      <c r="C747" s="228">
        <f t="shared" si="129"/>
        <v>0</v>
      </c>
      <c r="D747" s="228" t="str">
        <f t="shared" si="125"/>
        <v>0</v>
      </c>
      <c r="E747" s="225" t="str">
        <f t="shared" si="123"/>
        <v/>
      </c>
      <c r="F747" s="228" t="str">
        <f t="shared" si="121"/>
        <v/>
      </c>
      <c r="G747" s="228" t="str">
        <f t="shared" si="122"/>
        <v/>
      </c>
      <c r="H747" s="230">
        <f t="shared" si="130"/>
        <v>0.12</v>
      </c>
      <c r="I747" s="226" t="str">
        <f t="shared" si="124"/>
        <v/>
      </c>
      <c r="J747" s="227">
        <f t="shared" si="131"/>
        <v>67023</v>
      </c>
      <c r="K747" s="231" t="str">
        <f t="shared" si="126"/>
        <v>0</v>
      </c>
      <c r="Q747" s="11">
        <f>IF(J747&lt;'5-Year Monthly P&amp;L'!P$2,1,IF(AND('Financing - Injection 1'!J747&gt;='5-Year Monthly P&amp;L'!P$2,'Financing - Injection 1'!J747&lt;'5-Year Monthly P&amp;L'!AB$2),2,IF(AND('Financing - Injection 1'!J747&gt;='5-Year Monthly P&amp;L'!AB$2,'Financing - Injection 1'!J747&lt;'5-Year Monthly P&amp;L'!AN$2),3,IF(AND('Financing - Injection 1'!J747&gt;='5-Year Monthly P&amp;L'!AN$2,'Financing - Injection 1'!J747&lt;'5-Year Monthly P&amp;L'!AZ$2),4,IF('Financing - Injection 1'!J747&gt;='5-Year Monthly P&amp;L'!AZ$2,5)))))</f>
        <v>5</v>
      </c>
      <c r="R747" s="215" t="str">
        <f t="shared" si="127"/>
        <v>0</v>
      </c>
      <c r="S747" s="215" t="str">
        <f t="shared" si="128"/>
        <v>0</v>
      </c>
    </row>
    <row r="748" spans="1:19" x14ac:dyDescent="0.2">
      <c r="A748" s="12">
        <v>737</v>
      </c>
      <c r="B748" s="228" t="str">
        <f>IF(I748&gt;($B$4*$B$6),"0",PMT(H748/$B$6,COUNT(I748:$I$1000),-E747))</f>
        <v>0</v>
      </c>
      <c r="C748" s="228">
        <f t="shared" si="129"/>
        <v>0</v>
      </c>
      <c r="D748" s="228" t="str">
        <f t="shared" si="125"/>
        <v>0</v>
      </c>
      <c r="E748" s="225" t="str">
        <f t="shared" si="123"/>
        <v/>
      </c>
      <c r="F748" s="228" t="str">
        <f t="shared" si="121"/>
        <v/>
      </c>
      <c r="G748" s="228" t="str">
        <f t="shared" si="122"/>
        <v/>
      </c>
      <c r="H748" s="230">
        <f t="shared" si="130"/>
        <v>0.12</v>
      </c>
      <c r="I748" s="226" t="str">
        <f t="shared" si="124"/>
        <v/>
      </c>
      <c r="J748" s="227">
        <f t="shared" si="131"/>
        <v>67054</v>
      </c>
      <c r="K748" s="231" t="str">
        <f t="shared" si="126"/>
        <v>0</v>
      </c>
      <c r="Q748" s="11">
        <f>IF(J748&lt;'5-Year Monthly P&amp;L'!P$2,1,IF(AND('Financing - Injection 1'!J748&gt;='5-Year Monthly P&amp;L'!P$2,'Financing - Injection 1'!J748&lt;'5-Year Monthly P&amp;L'!AB$2),2,IF(AND('Financing - Injection 1'!J748&gt;='5-Year Monthly P&amp;L'!AB$2,'Financing - Injection 1'!J748&lt;'5-Year Monthly P&amp;L'!AN$2),3,IF(AND('Financing - Injection 1'!J748&gt;='5-Year Monthly P&amp;L'!AN$2,'Financing - Injection 1'!J748&lt;'5-Year Monthly P&amp;L'!AZ$2),4,IF('Financing - Injection 1'!J748&gt;='5-Year Monthly P&amp;L'!AZ$2,5)))))</f>
        <v>5</v>
      </c>
      <c r="R748" s="215" t="str">
        <f t="shared" si="127"/>
        <v>0</v>
      </c>
      <c r="S748" s="215" t="str">
        <f t="shared" si="128"/>
        <v>0</v>
      </c>
    </row>
    <row r="749" spans="1:19" x14ac:dyDescent="0.2">
      <c r="A749" s="12">
        <v>738</v>
      </c>
      <c r="B749" s="228" t="str">
        <f>IF(I749&gt;($B$4*$B$6),"0",PMT(H749/$B$6,COUNT(I749:$I$1000),-E748))</f>
        <v>0</v>
      </c>
      <c r="C749" s="228">
        <f t="shared" si="129"/>
        <v>0</v>
      </c>
      <c r="D749" s="228" t="str">
        <f t="shared" si="125"/>
        <v>0</v>
      </c>
      <c r="E749" s="225" t="str">
        <f t="shared" si="123"/>
        <v/>
      </c>
      <c r="F749" s="228" t="str">
        <f t="shared" si="121"/>
        <v/>
      </c>
      <c r="G749" s="228" t="str">
        <f t="shared" si="122"/>
        <v/>
      </c>
      <c r="H749" s="230">
        <f t="shared" si="130"/>
        <v>0.12</v>
      </c>
      <c r="I749" s="226" t="str">
        <f t="shared" si="124"/>
        <v/>
      </c>
      <c r="J749" s="227">
        <f t="shared" si="131"/>
        <v>67085</v>
      </c>
      <c r="K749" s="231" t="str">
        <f t="shared" si="126"/>
        <v>0</v>
      </c>
      <c r="Q749" s="11">
        <f>IF(J749&lt;'5-Year Monthly P&amp;L'!P$2,1,IF(AND('Financing - Injection 1'!J749&gt;='5-Year Monthly P&amp;L'!P$2,'Financing - Injection 1'!J749&lt;'5-Year Monthly P&amp;L'!AB$2),2,IF(AND('Financing - Injection 1'!J749&gt;='5-Year Monthly P&amp;L'!AB$2,'Financing - Injection 1'!J749&lt;'5-Year Monthly P&amp;L'!AN$2),3,IF(AND('Financing - Injection 1'!J749&gt;='5-Year Monthly P&amp;L'!AN$2,'Financing - Injection 1'!J749&lt;'5-Year Monthly P&amp;L'!AZ$2),4,IF('Financing - Injection 1'!J749&gt;='5-Year Monthly P&amp;L'!AZ$2,5)))))</f>
        <v>5</v>
      </c>
      <c r="R749" s="215" t="str">
        <f t="shared" si="127"/>
        <v>0</v>
      </c>
      <c r="S749" s="215" t="str">
        <f t="shared" si="128"/>
        <v>0</v>
      </c>
    </row>
    <row r="750" spans="1:19" x14ac:dyDescent="0.2">
      <c r="A750" s="12">
        <v>739</v>
      </c>
      <c r="B750" s="228" t="str">
        <f>IF(I750&gt;($B$4*$B$6),"0",PMT(H750/$B$6,COUNT(I750:$I$1000),-E749))</f>
        <v>0</v>
      </c>
      <c r="C750" s="228">
        <f t="shared" si="129"/>
        <v>0</v>
      </c>
      <c r="D750" s="228" t="str">
        <f t="shared" si="125"/>
        <v>0</v>
      </c>
      <c r="E750" s="225" t="str">
        <f t="shared" si="123"/>
        <v/>
      </c>
      <c r="F750" s="228" t="str">
        <f t="shared" si="121"/>
        <v/>
      </c>
      <c r="G750" s="228" t="str">
        <f t="shared" si="122"/>
        <v/>
      </c>
      <c r="H750" s="230">
        <f t="shared" si="130"/>
        <v>0.12</v>
      </c>
      <c r="I750" s="226" t="str">
        <f t="shared" si="124"/>
        <v/>
      </c>
      <c r="J750" s="227">
        <f t="shared" si="131"/>
        <v>67115</v>
      </c>
      <c r="K750" s="231" t="str">
        <f t="shared" si="126"/>
        <v>0</v>
      </c>
      <c r="Q750" s="11">
        <f>IF(J750&lt;'5-Year Monthly P&amp;L'!P$2,1,IF(AND('Financing - Injection 1'!J750&gt;='5-Year Monthly P&amp;L'!P$2,'Financing - Injection 1'!J750&lt;'5-Year Monthly P&amp;L'!AB$2),2,IF(AND('Financing - Injection 1'!J750&gt;='5-Year Monthly P&amp;L'!AB$2,'Financing - Injection 1'!J750&lt;'5-Year Monthly P&amp;L'!AN$2),3,IF(AND('Financing - Injection 1'!J750&gt;='5-Year Monthly P&amp;L'!AN$2,'Financing - Injection 1'!J750&lt;'5-Year Monthly P&amp;L'!AZ$2),4,IF('Financing - Injection 1'!J750&gt;='5-Year Monthly P&amp;L'!AZ$2,5)))))</f>
        <v>5</v>
      </c>
      <c r="R750" s="215" t="str">
        <f t="shared" si="127"/>
        <v>0</v>
      </c>
      <c r="S750" s="215" t="str">
        <f t="shared" si="128"/>
        <v>0</v>
      </c>
    </row>
    <row r="751" spans="1:19" x14ac:dyDescent="0.2">
      <c r="A751" s="12">
        <v>740</v>
      </c>
      <c r="B751" s="228" t="str">
        <f>IF(I751&gt;($B$4*$B$6),"0",PMT(H751/$B$6,COUNT(I751:$I$1000),-E750))</f>
        <v>0</v>
      </c>
      <c r="C751" s="228">
        <f t="shared" si="129"/>
        <v>0</v>
      </c>
      <c r="D751" s="228" t="str">
        <f t="shared" si="125"/>
        <v>0</v>
      </c>
      <c r="E751" s="225" t="str">
        <f t="shared" si="123"/>
        <v/>
      </c>
      <c r="F751" s="228" t="str">
        <f t="shared" si="121"/>
        <v/>
      </c>
      <c r="G751" s="228" t="str">
        <f t="shared" si="122"/>
        <v/>
      </c>
      <c r="H751" s="230">
        <f t="shared" si="130"/>
        <v>0.12</v>
      </c>
      <c r="I751" s="226" t="str">
        <f t="shared" si="124"/>
        <v/>
      </c>
      <c r="J751" s="227">
        <f t="shared" si="131"/>
        <v>67146</v>
      </c>
      <c r="K751" s="231" t="str">
        <f t="shared" si="126"/>
        <v>0</v>
      </c>
      <c r="Q751" s="11">
        <f>IF(J751&lt;'5-Year Monthly P&amp;L'!P$2,1,IF(AND('Financing - Injection 1'!J751&gt;='5-Year Monthly P&amp;L'!P$2,'Financing - Injection 1'!J751&lt;'5-Year Monthly P&amp;L'!AB$2),2,IF(AND('Financing - Injection 1'!J751&gt;='5-Year Monthly P&amp;L'!AB$2,'Financing - Injection 1'!J751&lt;'5-Year Monthly P&amp;L'!AN$2),3,IF(AND('Financing - Injection 1'!J751&gt;='5-Year Monthly P&amp;L'!AN$2,'Financing - Injection 1'!J751&lt;'5-Year Monthly P&amp;L'!AZ$2),4,IF('Financing - Injection 1'!J751&gt;='5-Year Monthly P&amp;L'!AZ$2,5)))))</f>
        <v>5</v>
      </c>
      <c r="R751" s="215" t="str">
        <f t="shared" si="127"/>
        <v>0</v>
      </c>
      <c r="S751" s="215" t="str">
        <f t="shared" si="128"/>
        <v>0</v>
      </c>
    </row>
    <row r="752" spans="1:19" x14ac:dyDescent="0.2">
      <c r="A752" s="12">
        <v>741</v>
      </c>
      <c r="B752" s="228" t="str">
        <f>IF(I752&gt;($B$4*$B$6),"0",PMT(H752/$B$6,COUNT(I752:$I$1000),-E751))</f>
        <v>0</v>
      </c>
      <c r="C752" s="228">
        <f t="shared" si="129"/>
        <v>0</v>
      </c>
      <c r="D752" s="228" t="str">
        <f t="shared" si="125"/>
        <v>0</v>
      </c>
      <c r="E752" s="225" t="str">
        <f t="shared" si="123"/>
        <v/>
      </c>
      <c r="F752" s="228" t="str">
        <f t="shared" si="121"/>
        <v/>
      </c>
      <c r="G752" s="228" t="str">
        <f t="shared" si="122"/>
        <v/>
      </c>
      <c r="H752" s="230">
        <f t="shared" si="130"/>
        <v>0.12</v>
      </c>
      <c r="I752" s="226" t="str">
        <f t="shared" si="124"/>
        <v/>
      </c>
      <c r="J752" s="227">
        <f t="shared" si="131"/>
        <v>67176</v>
      </c>
      <c r="K752" s="231" t="str">
        <f t="shared" si="126"/>
        <v>0</v>
      </c>
      <c r="Q752" s="11">
        <f>IF(J752&lt;'5-Year Monthly P&amp;L'!P$2,1,IF(AND('Financing - Injection 1'!J752&gt;='5-Year Monthly P&amp;L'!P$2,'Financing - Injection 1'!J752&lt;'5-Year Monthly P&amp;L'!AB$2),2,IF(AND('Financing - Injection 1'!J752&gt;='5-Year Monthly P&amp;L'!AB$2,'Financing - Injection 1'!J752&lt;'5-Year Monthly P&amp;L'!AN$2),3,IF(AND('Financing - Injection 1'!J752&gt;='5-Year Monthly P&amp;L'!AN$2,'Financing - Injection 1'!J752&lt;'5-Year Monthly P&amp;L'!AZ$2),4,IF('Financing - Injection 1'!J752&gt;='5-Year Monthly P&amp;L'!AZ$2,5)))))</f>
        <v>5</v>
      </c>
      <c r="R752" s="215" t="str">
        <f t="shared" si="127"/>
        <v>0</v>
      </c>
      <c r="S752" s="215" t="str">
        <f t="shared" si="128"/>
        <v>0</v>
      </c>
    </row>
    <row r="753" spans="1:19" x14ac:dyDescent="0.2">
      <c r="A753" s="12">
        <v>742</v>
      </c>
      <c r="B753" s="228" t="str">
        <f>IF(I753&gt;($B$4*$B$6),"0",PMT(H753/$B$6,COUNT(I753:$I$1000),-E752))</f>
        <v>0</v>
      </c>
      <c r="C753" s="228">
        <f t="shared" si="129"/>
        <v>0</v>
      </c>
      <c r="D753" s="228" t="str">
        <f t="shared" si="125"/>
        <v>0</v>
      </c>
      <c r="E753" s="225" t="str">
        <f t="shared" si="123"/>
        <v/>
      </c>
      <c r="F753" s="228" t="str">
        <f t="shared" si="121"/>
        <v/>
      </c>
      <c r="G753" s="228" t="str">
        <f t="shared" si="122"/>
        <v/>
      </c>
      <c r="H753" s="230">
        <f t="shared" si="130"/>
        <v>0.12</v>
      </c>
      <c r="I753" s="226" t="str">
        <f t="shared" si="124"/>
        <v/>
      </c>
      <c r="J753" s="227">
        <f t="shared" si="131"/>
        <v>67207</v>
      </c>
      <c r="K753" s="231" t="str">
        <f t="shared" si="126"/>
        <v>0</v>
      </c>
      <c r="Q753" s="11">
        <f>IF(J753&lt;'5-Year Monthly P&amp;L'!P$2,1,IF(AND('Financing - Injection 1'!J753&gt;='5-Year Monthly P&amp;L'!P$2,'Financing - Injection 1'!J753&lt;'5-Year Monthly P&amp;L'!AB$2),2,IF(AND('Financing - Injection 1'!J753&gt;='5-Year Monthly P&amp;L'!AB$2,'Financing - Injection 1'!J753&lt;'5-Year Monthly P&amp;L'!AN$2),3,IF(AND('Financing - Injection 1'!J753&gt;='5-Year Monthly P&amp;L'!AN$2,'Financing - Injection 1'!J753&lt;'5-Year Monthly P&amp;L'!AZ$2),4,IF('Financing - Injection 1'!J753&gt;='5-Year Monthly P&amp;L'!AZ$2,5)))))</f>
        <v>5</v>
      </c>
      <c r="R753" s="215" t="str">
        <f t="shared" si="127"/>
        <v>0</v>
      </c>
      <c r="S753" s="215" t="str">
        <f t="shared" si="128"/>
        <v>0</v>
      </c>
    </row>
    <row r="754" spans="1:19" x14ac:dyDescent="0.2">
      <c r="A754" s="12">
        <v>743</v>
      </c>
      <c r="B754" s="228" t="str">
        <f>IF(I754&gt;($B$4*$B$6),"0",PMT(H754/$B$6,COUNT(I754:$I$1000),-E753))</f>
        <v>0</v>
      </c>
      <c r="C754" s="228">
        <f t="shared" si="129"/>
        <v>0</v>
      </c>
      <c r="D754" s="228" t="str">
        <f t="shared" si="125"/>
        <v>0</v>
      </c>
      <c r="E754" s="225" t="str">
        <f t="shared" si="123"/>
        <v/>
      </c>
      <c r="F754" s="228" t="str">
        <f t="shared" si="121"/>
        <v/>
      </c>
      <c r="G754" s="228" t="str">
        <f t="shared" si="122"/>
        <v/>
      </c>
      <c r="H754" s="230">
        <f t="shared" si="130"/>
        <v>0.12</v>
      </c>
      <c r="I754" s="226" t="str">
        <f t="shared" si="124"/>
        <v/>
      </c>
      <c r="J754" s="227">
        <f t="shared" si="131"/>
        <v>67238</v>
      </c>
      <c r="K754" s="231" t="str">
        <f t="shared" si="126"/>
        <v>0</v>
      </c>
      <c r="Q754" s="11">
        <f>IF(J754&lt;'5-Year Monthly P&amp;L'!P$2,1,IF(AND('Financing - Injection 1'!J754&gt;='5-Year Monthly P&amp;L'!P$2,'Financing - Injection 1'!J754&lt;'5-Year Monthly P&amp;L'!AB$2),2,IF(AND('Financing - Injection 1'!J754&gt;='5-Year Monthly P&amp;L'!AB$2,'Financing - Injection 1'!J754&lt;'5-Year Monthly P&amp;L'!AN$2),3,IF(AND('Financing - Injection 1'!J754&gt;='5-Year Monthly P&amp;L'!AN$2,'Financing - Injection 1'!J754&lt;'5-Year Monthly P&amp;L'!AZ$2),4,IF('Financing - Injection 1'!J754&gt;='5-Year Monthly P&amp;L'!AZ$2,5)))))</f>
        <v>5</v>
      </c>
      <c r="R754" s="215" t="str">
        <f t="shared" si="127"/>
        <v>0</v>
      </c>
      <c r="S754" s="215" t="str">
        <f t="shared" si="128"/>
        <v>0</v>
      </c>
    </row>
    <row r="755" spans="1:19" x14ac:dyDescent="0.2">
      <c r="A755" s="12">
        <v>744</v>
      </c>
      <c r="B755" s="228" t="str">
        <f>IF(I755&gt;($B$4*$B$6),"0",PMT(H755/$B$6,COUNT(I755:$I$1000),-E754))</f>
        <v>0</v>
      </c>
      <c r="C755" s="228">
        <f t="shared" si="129"/>
        <v>0</v>
      </c>
      <c r="D755" s="228" t="str">
        <f t="shared" si="125"/>
        <v>0</v>
      </c>
      <c r="E755" s="225" t="str">
        <f t="shared" si="123"/>
        <v/>
      </c>
      <c r="F755" s="228" t="str">
        <f t="shared" si="121"/>
        <v/>
      </c>
      <c r="G755" s="228" t="str">
        <f t="shared" si="122"/>
        <v/>
      </c>
      <c r="H755" s="230">
        <f t="shared" si="130"/>
        <v>0.12</v>
      </c>
      <c r="I755" s="226" t="str">
        <f t="shared" si="124"/>
        <v/>
      </c>
      <c r="J755" s="227">
        <f t="shared" si="131"/>
        <v>67267</v>
      </c>
      <c r="K755" s="231" t="str">
        <f t="shared" si="126"/>
        <v>0</v>
      </c>
      <c r="Q755" s="11">
        <f>IF(J755&lt;'5-Year Monthly P&amp;L'!P$2,1,IF(AND('Financing - Injection 1'!J755&gt;='5-Year Monthly P&amp;L'!P$2,'Financing - Injection 1'!J755&lt;'5-Year Monthly P&amp;L'!AB$2),2,IF(AND('Financing - Injection 1'!J755&gt;='5-Year Monthly P&amp;L'!AB$2,'Financing - Injection 1'!J755&lt;'5-Year Monthly P&amp;L'!AN$2),3,IF(AND('Financing - Injection 1'!J755&gt;='5-Year Monthly P&amp;L'!AN$2,'Financing - Injection 1'!J755&lt;'5-Year Monthly P&amp;L'!AZ$2),4,IF('Financing - Injection 1'!J755&gt;='5-Year Monthly P&amp;L'!AZ$2,5)))))</f>
        <v>5</v>
      </c>
      <c r="R755" s="215" t="str">
        <f t="shared" si="127"/>
        <v>0</v>
      </c>
      <c r="S755" s="215" t="str">
        <f t="shared" si="128"/>
        <v>0</v>
      </c>
    </row>
    <row r="756" spans="1:19" x14ac:dyDescent="0.2">
      <c r="A756" s="12">
        <v>745</v>
      </c>
      <c r="B756" s="228" t="str">
        <f>IF(I756&gt;($B$4*$B$6),"0",PMT(H756/$B$6,COUNT(I756:$I$1000),-E755))</f>
        <v>0</v>
      </c>
      <c r="C756" s="228">
        <f t="shared" si="129"/>
        <v>0</v>
      </c>
      <c r="D756" s="228" t="str">
        <f t="shared" si="125"/>
        <v>0</v>
      </c>
      <c r="E756" s="225" t="str">
        <f t="shared" si="123"/>
        <v/>
      </c>
      <c r="F756" s="228" t="str">
        <f t="shared" si="121"/>
        <v/>
      </c>
      <c r="G756" s="228" t="str">
        <f t="shared" si="122"/>
        <v/>
      </c>
      <c r="H756" s="230">
        <f t="shared" si="130"/>
        <v>0.12</v>
      </c>
      <c r="I756" s="226" t="str">
        <f t="shared" si="124"/>
        <v/>
      </c>
      <c r="J756" s="227">
        <f t="shared" si="131"/>
        <v>67298</v>
      </c>
      <c r="K756" s="231" t="str">
        <f t="shared" si="126"/>
        <v>0</v>
      </c>
      <c r="Q756" s="11">
        <f>IF(J756&lt;'5-Year Monthly P&amp;L'!P$2,1,IF(AND('Financing - Injection 1'!J756&gt;='5-Year Monthly P&amp;L'!P$2,'Financing - Injection 1'!J756&lt;'5-Year Monthly P&amp;L'!AB$2),2,IF(AND('Financing - Injection 1'!J756&gt;='5-Year Monthly P&amp;L'!AB$2,'Financing - Injection 1'!J756&lt;'5-Year Monthly P&amp;L'!AN$2),3,IF(AND('Financing - Injection 1'!J756&gt;='5-Year Monthly P&amp;L'!AN$2,'Financing - Injection 1'!J756&lt;'5-Year Monthly P&amp;L'!AZ$2),4,IF('Financing - Injection 1'!J756&gt;='5-Year Monthly P&amp;L'!AZ$2,5)))))</f>
        <v>5</v>
      </c>
      <c r="R756" s="215" t="str">
        <f t="shared" si="127"/>
        <v>0</v>
      </c>
      <c r="S756" s="215" t="str">
        <f t="shared" si="128"/>
        <v>0</v>
      </c>
    </row>
    <row r="757" spans="1:19" x14ac:dyDescent="0.2">
      <c r="A757" s="12">
        <v>746</v>
      </c>
      <c r="B757" s="228" t="str">
        <f>IF(I757&gt;($B$4*$B$6),"0",PMT(H757/$B$6,COUNT(I757:$I$1000),-E756))</f>
        <v>0</v>
      </c>
      <c r="C757" s="228">
        <f t="shared" si="129"/>
        <v>0</v>
      </c>
      <c r="D757" s="228" t="str">
        <f t="shared" si="125"/>
        <v>0</v>
      </c>
      <c r="E757" s="225" t="str">
        <f t="shared" si="123"/>
        <v/>
      </c>
      <c r="F757" s="228" t="str">
        <f t="shared" si="121"/>
        <v/>
      </c>
      <c r="G757" s="228" t="str">
        <f t="shared" si="122"/>
        <v/>
      </c>
      <c r="H757" s="230">
        <f t="shared" si="130"/>
        <v>0.12</v>
      </c>
      <c r="I757" s="226" t="str">
        <f t="shared" si="124"/>
        <v/>
      </c>
      <c r="J757" s="227">
        <f t="shared" si="131"/>
        <v>67328</v>
      </c>
      <c r="K757" s="231" t="str">
        <f t="shared" si="126"/>
        <v>0</v>
      </c>
      <c r="Q757" s="11">
        <f>IF(J757&lt;'5-Year Monthly P&amp;L'!P$2,1,IF(AND('Financing - Injection 1'!J757&gt;='5-Year Monthly P&amp;L'!P$2,'Financing - Injection 1'!J757&lt;'5-Year Monthly P&amp;L'!AB$2),2,IF(AND('Financing - Injection 1'!J757&gt;='5-Year Monthly P&amp;L'!AB$2,'Financing - Injection 1'!J757&lt;'5-Year Monthly P&amp;L'!AN$2),3,IF(AND('Financing - Injection 1'!J757&gt;='5-Year Monthly P&amp;L'!AN$2,'Financing - Injection 1'!J757&lt;'5-Year Monthly P&amp;L'!AZ$2),4,IF('Financing - Injection 1'!J757&gt;='5-Year Monthly P&amp;L'!AZ$2,5)))))</f>
        <v>5</v>
      </c>
      <c r="R757" s="215" t="str">
        <f t="shared" si="127"/>
        <v>0</v>
      </c>
      <c r="S757" s="215" t="str">
        <f t="shared" si="128"/>
        <v>0</v>
      </c>
    </row>
    <row r="758" spans="1:19" x14ac:dyDescent="0.2">
      <c r="A758" s="12">
        <v>747</v>
      </c>
      <c r="B758" s="228" t="str">
        <f>IF(I758&gt;($B$4*$B$6),"0",PMT(H758/$B$6,COUNT(I758:$I$1000),-E757))</f>
        <v>0</v>
      </c>
      <c r="C758" s="228">
        <f t="shared" si="129"/>
        <v>0</v>
      </c>
      <c r="D758" s="228" t="str">
        <f t="shared" si="125"/>
        <v>0</v>
      </c>
      <c r="E758" s="225" t="str">
        <f t="shared" si="123"/>
        <v/>
      </c>
      <c r="F758" s="228" t="str">
        <f t="shared" si="121"/>
        <v/>
      </c>
      <c r="G758" s="228" t="str">
        <f t="shared" si="122"/>
        <v/>
      </c>
      <c r="H758" s="230">
        <f t="shared" si="130"/>
        <v>0.12</v>
      </c>
      <c r="I758" s="226" t="str">
        <f t="shared" si="124"/>
        <v/>
      </c>
      <c r="J758" s="227">
        <f t="shared" si="131"/>
        <v>67359</v>
      </c>
      <c r="K758" s="231" t="str">
        <f t="shared" si="126"/>
        <v>0</v>
      </c>
      <c r="Q758" s="11">
        <f>IF(J758&lt;'5-Year Monthly P&amp;L'!P$2,1,IF(AND('Financing - Injection 1'!J758&gt;='5-Year Monthly P&amp;L'!P$2,'Financing - Injection 1'!J758&lt;'5-Year Monthly P&amp;L'!AB$2),2,IF(AND('Financing - Injection 1'!J758&gt;='5-Year Monthly P&amp;L'!AB$2,'Financing - Injection 1'!J758&lt;'5-Year Monthly P&amp;L'!AN$2),3,IF(AND('Financing - Injection 1'!J758&gt;='5-Year Monthly P&amp;L'!AN$2,'Financing - Injection 1'!J758&lt;'5-Year Monthly P&amp;L'!AZ$2),4,IF('Financing - Injection 1'!J758&gt;='5-Year Monthly P&amp;L'!AZ$2,5)))))</f>
        <v>5</v>
      </c>
      <c r="R758" s="215" t="str">
        <f t="shared" si="127"/>
        <v>0</v>
      </c>
      <c r="S758" s="215" t="str">
        <f t="shared" si="128"/>
        <v>0</v>
      </c>
    </row>
    <row r="759" spans="1:19" x14ac:dyDescent="0.2">
      <c r="A759" s="12">
        <v>748</v>
      </c>
      <c r="B759" s="228" t="str">
        <f>IF(I759&gt;($B$4*$B$6),"0",PMT(H759/$B$6,COUNT(I759:$I$1000),-E758))</f>
        <v>0</v>
      </c>
      <c r="C759" s="228">
        <f t="shared" si="129"/>
        <v>0</v>
      </c>
      <c r="D759" s="228" t="str">
        <f t="shared" si="125"/>
        <v>0</v>
      </c>
      <c r="E759" s="225" t="str">
        <f t="shared" si="123"/>
        <v/>
      </c>
      <c r="F759" s="228" t="str">
        <f t="shared" si="121"/>
        <v/>
      </c>
      <c r="G759" s="228" t="str">
        <f t="shared" si="122"/>
        <v/>
      </c>
      <c r="H759" s="230">
        <f t="shared" si="130"/>
        <v>0.12</v>
      </c>
      <c r="I759" s="226" t="str">
        <f t="shared" si="124"/>
        <v/>
      </c>
      <c r="J759" s="227">
        <f t="shared" si="131"/>
        <v>67389</v>
      </c>
      <c r="K759" s="231" t="str">
        <f t="shared" si="126"/>
        <v>0</v>
      </c>
      <c r="Q759" s="11">
        <f>IF(J759&lt;'5-Year Monthly P&amp;L'!P$2,1,IF(AND('Financing - Injection 1'!J759&gt;='5-Year Monthly P&amp;L'!P$2,'Financing - Injection 1'!J759&lt;'5-Year Monthly P&amp;L'!AB$2),2,IF(AND('Financing - Injection 1'!J759&gt;='5-Year Monthly P&amp;L'!AB$2,'Financing - Injection 1'!J759&lt;'5-Year Monthly P&amp;L'!AN$2),3,IF(AND('Financing - Injection 1'!J759&gt;='5-Year Monthly P&amp;L'!AN$2,'Financing - Injection 1'!J759&lt;'5-Year Monthly P&amp;L'!AZ$2),4,IF('Financing - Injection 1'!J759&gt;='5-Year Monthly P&amp;L'!AZ$2,5)))))</f>
        <v>5</v>
      </c>
      <c r="R759" s="215" t="str">
        <f t="shared" si="127"/>
        <v>0</v>
      </c>
      <c r="S759" s="215" t="str">
        <f t="shared" si="128"/>
        <v>0</v>
      </c>
    </row>
    <row r="760" spans="1:19" x14ac:dyDescent="0.2">
      <c r="A760" s="12">
        <v>749</v>
      </c>
      <c r="B760" s="228" t="str">
        <f>IF(I760&gt;($B$4*$B$6),"0",PMT(H760/$B$6,COUNT(I760:$I$1000),-E759))</f>
        <v>0</v>
      </c>
      <c r="C760" s="228">
        <f t="shared" si="129"/>
        <v>0</v>
      </c>
      <c r="D760" s="228" t="str">
        <f t="shared" si="125"/>
        <v>0</v>
      </c>
      <c r="E760" s="225" t="str">
        <f t="shared" si="123"/>
        <v/>
      </c>
      <c r="F760" s="228" t="str">
        <f t="shared" si="121"/>
        <v/>
      </c>
      <c r="G760" s="228" t="str">
        <f t="shared" si="122"/>
        <v/>
      </c>
      <c r="H760" s="230">
        <f t="shared" si="130"/>
        <v>0.12</v>
      </c>
      <c r="I760" s="226" t="str">
        <f t="shared" si="124"/>
        <v/>
      </c>
      <c r="J760" s="227">
        <f t="shared" si="131"/>
        <v>67420</v>
      </c>
      <c r="K760" s="231" t="str">
        <f t="shared" si="126"/>
        <v>0</v>
      </c>
      <c r="Q760" s="11">
        <f>IF(J760&lt;'5-Year Monthly P&amp;L'!P$2,1,IF(AND('Financing - Injection 1'!J760&gt;='5-Year Monthly P&amp;L'!P$2,'Financing - Injection 1'!J760&lt;'5-Year Monthly P&amp;L'!AB$2),2,IF(AND('Financing - Injection 1'!J760&gt;='5-Year Monthly P&amp;L'!AB$2,'Financing - Injection 1'!J760&lt;'5-Year Monthly P&amp;L'!AN$2),3,IF(AND('Financing - Injection 1'!J760&gt;='5-Year Monthly P&amp;L'!AN$2,'Financing - Injection 1'!J760&lt;'5-Year Monthly P&amp;L'!AZ$2),4,IF('Financing - Injection 1'!J760&gt;='5-Year Monthly P&amp;L'!AZ$2,5)))))</f>
        <v>5</v>
      </c>
      <c r="R760" s="215" t="str">
        <f t="shared" si="127"/>
        <v>0</v>
      </c>
      <c r="S760" s="215" t="str">
        <f t="shared" si="128"/>
        <v>0</v>
      </c>
    </row>
    <row r="761" spans="1:19" x14ac:dyDescent="0.2">
      <c r="A761" s="12">
        <v>750</v>
      </c>
      <c r="B761" s="228" t="str">
        <f>IF(I761&gt;($B$4*$B$6),"0",PMT(H761/$B$6,COUNT(I761:$I$1000),-E760))</f>
        <v>0</v>
      </c>
      <c r="C761" s="228">
        <f t="shared" si="129"/>
        <v>0</v>
      </c>
      <c r="D761" s="228" t="str">
        <f t="shared" si="125"/>
        <v>0</v>
      </c>
      <c r="E761" s="225" t="str">
        <f t="shared" si="123"/>
        <v/>
      </c>
      <c r="F761" s="228" t="str">
        <f t="shared" ref="F761:F824" si="132">IF(A760&gt;=($B$4*$B$6),"",F760+C761)</f>
        <v/>
      </c>
      <c r="G761" s="228" t="str">
        <f t="shared" ref="G761:G824" si="133">IF(A760&gt;=($B$4*$B$6),"",G760+B761)</f>
        <v/>
      </c>
      <c r="H761" s="230">
        <f t="shared" si="130"/>
        <v>0.12</v>
      </c>
      <c r="I761" s="226" t="str">
        <f t="shared" si="124"/>
        <v/>
      </c>
      <c r="J761" s="227">
        <f t="shared" si="131"/>
        <v>67451</v>
      </c>
      <c r="K761" s="231" t="str">
        <f t="shared" si="126"/>
        <v>0</v>
      </c>
      <c r="Q761" s="11">
        <f>IF(J761&lt;'5-Year Monthly P&amp;L'!P$2,1,IF(AND('Financing - Injection 1'!J761&gt;='5-Year Monthly P&amp;L'!P$2,'Financing - Injection 1'!J761&lt;'5-Year Monthly P&amp;L'!AB$2),2,IF(AND('Financing - Injection 1'!J761&gt;='5-Year Monthly P&amp;L'!AB$2,'Financing - Injection 1'!J761&lt;'5-Year Monthly P&amp;L'!AN$2),3,IF(AND('Financing - Injection 1'!J761&gt;='5-Year Monthly P&amp;L'!AN$2,'Financing - Injection 1'!J761&lt;'5-Year Monthly P&amp;L'!AZ$2),4,IF('Financing - Injection 1'!J761&gt;='5-Year Monthly P&amp;L'!AZ$2,5)))))</f>
        <v>5</v>
      </c>
      <c r="R761" s="215" t="str">
        <f t="shared" si="127"/>
        <v>0</v>
      </c>
      <c r="S761" s="215" t="str">
        <f t="shared" si="128"/>
        <v>0</v>
      </c>
    </row>
    <row r="762" spans="1:19" x14ac:dyDescent="0.2">
      <c r="A762" s="12">
        <v>751</v>
      </c>
      <c r="B762" s="228" t="str">
        <f>IF(I762&gt;($B$4*$B$6),"0",PMT(H762/$B$6,COUNT(I762:$I$1000),-E761))</f>
        <v>0</v>
      </c>
      <c r="C762" s="228">
        <f t="shared" si="129"/>
        <v>0</v>
      </c>
      <c r="D762" s="228" t="str">
        <f t="shared" si="125"/>
        <v>0</v>
      </c>
      <c r="E762" s="225" t="str">
        <f t="shared" si="123"/>
        <v/>
      </c>
      <c r="F762" s="228" t="str">
        <f t="shared" si="132"/>
        <v/>
      </c>
      <c r="G762" s="228" t="str">
        <f t="shared" si="133"/>
        <v/>
      </c>
      <c r="H762" s="230">
        <f t="shared" si="130"/>
        <v>0.12</v>
      </c>
      <c r="I762" s="226" t="str">
        <f t="shared" si="124"/>
        <v/>
      </c>
      <c r="J762" s="227">
        <f t="shared" si="131"/>
        <v>67481</v>
      </c>
      <c r="K762" s="231" t="str">
        <f t="shared" si="126"/>
        <v>0</v>
      </c>
      <c r="Q762" s="11">
        <f>IF(J762&lt;'5-Year Monthly P&amp;L'!P$2,1,IF(AND('Financing - Injection 1'!J762&gt;='5-Year Monthly P&amp;L'!P$2,'Financing - Injection 1'!J762&lt;'5-Year Monthly P&amp;L'!AB$2),2,IF(AND('Financing - Injection 1'!J762&gt;='5-Year Monthly P&amp;L'!AB$2,'Financing - Injection 1'!J762&lt;'5-Year Monthly P&amp;L'!AN$2),3,IF(AND('Financing - Injection 1'!J762&gt;='5-Year Monthly P&amp;L'!AN$2,'Financing - Injection 1'!J762&lt;'5-Year Monthly P&amp;L'!AZ$2),4,IF('Financing - Injection 1'!J762&gt;='5-Year Monthly P&amp;L'!AZ$2,5)))))</f>
        <v>5</v>
      </c>
      <c r="R762" s="215" t="str">
        <f t="shared" si="127"/>
        <v>0</v>
      </c>
      <c r="S762" s="215" t="str">
        <f t="shared" si="128"/>
        <v>0</v>
      </c>
    </row>
    <row r="763" spans="1:19" x14ac:dyDescent="0.2">
      <c r="A763" s="12">
        <v>752</v>
      </c>
      <c r="B763" s="228" t="str">
        <f>IF(I763&gt;($B$4*$B$6),"0",PMT(H763/$B$6,COUNT(I763:$I$1000),-E762))</f>
        <v>0</v>
      </c>
      <c r="C763" s="228">
        <f t="shared" si="129"/>
        <v>0</v>
      </c>
      <c r="D763" s="228" t="str">
        <f t="shared" si="125"/>
        <v>0</v>
      </c>
      <c r="E763" s="225" t="str">
        <f t="shared" si="123"/>
        <v/>
      </c>
      <c r="F763" s="228" t="str">
        <f t="shared" si="132"/>
        <v/>
      </c>
      <c r="G763" s="228" t="str">
        <f t="shared" si="133"/>
        <v/>
      </c>
      <c r="H763" s="230">
        <f t="shared" si="130"/>
        <v>0.12</v>
      </c>
      <c r="I763" s="226" t="str">
        <f t="shared" si="124"/>
        <v/>
      </c>
      <c r="J763" s="227">
        <f t="shared" si="131"/>
        <v>67512</v>
      </c>
      <c r="K763" s="231" t="str">
        <f t="shared" si="126"/>
        <v>0</v>
      </c>
      <c r="Q763" s="11">
        <f>IF(J763&lt;'5-Year Monthly P&amp;L'!P$2,1,IF(AND('Financing - Injection 1'!J763&gt;='5-Year Monthly P&amp;L'!P$2,'Financing - Injection 1'!J763&lt;'5-Year Monthly P&amp;L'!AB$2),2,IF(AND('Financing - Injection 1'!J763&gt;='5-Year Monthly P&amp;L'!AB$2,'Financing - Injection 1'!J763&lt;'5-Year Monthly P&amp;L'!AN$2),3,IF(AND('Financing - Injection 1'!J763&gt;='5-Year Monthly P&amp;L'!AN$2,'Financing - Injection 1'!J763&lt;'5-Year Monthly P&amp;L'!AZ$2),4,IF('Financing - Injection 1'!J763&gt;='5-Year Monthly P&amp;L'!AZ$2,5)))))</f>
        <v>5</v>
      </c>
      <c r="R763" s="215" t="str">
        <f t="shared" si="127"/>
        <v>0</v>
      </c>
      <c r="S763" s="215" t="str">
        <f t="shared" si="128"/>
        <v>0</v>
      </c>
    </row>
    <row r="764" spans="1:19" x14ac:dyDescent="0.2">
      <c r="A764" s="12">
        <v>753</v>
      </c>
      <c r="B764" s="228" t="str">
        <f>IF(I764&gt;($B$4*$B$6),"0",PMT(H764/$B$6,COUNT(I764:$I$1000),-E763))</f>
        <v>0</v>
      </c>
      <c r="C764" s="228">
        <f t="shared" si="129"/>
        <v>0</v>
      </c>
      <c r="D764" s="228" t="str">
        <f t="shared" si="125"/>
        <v>0</v>
      </c>
      <c r="E764" s="225" t="str">
        <f t="shared" si="123"/>
        <v/>
      </c>
      <c r="F764" s="228" t="str">
        <f t="shared" si="132"/>
        <v/>
      </c>
      <c r="G764" s="228" t="str">
        <f t="shared" si="133"/>
        <v/>
      </c>
      <c r="H764" s="230">
        <f t="shared" si="130"/>
        <v>0.12</v>
      </c>
      <c r="I764" s="226" t="str">
        <f t="shared" si="124"/>
        <v/>
      </c>
      <c r="J764" s="227">
        <f t="shared" si="131"/>
        <v>67542</v>
      </c>
      <c r="K764" s="231" t="str">
        <f t="shared" si="126"/>
        <v>0</v>
      </c>
      <c r="Q764" s="11">
        <f>IF(J764&lt;'5-Year Monthly P&amp;L'!P$2,1,IF(AND('Financing - Injection 1'!J764&gt;='5-Year Monthly P&amp;L'!P$2,'Financing - Injection 1'!J764&lt;'5-Year Monthly P&amp;L'!AB$2),2,IF(AND('Financing - Injection 1'!J764&gt;='5-Year Monthly P&amp;L'!AB$2,'Financing - Injection 1'!J764&lt;'5-Year Monthly P&amp;L'!AN$2),3,IF(AND('Financing - Injection 1'!J764&gt;='5-Year Monthly P&amp;L'!AN$2,'Financing - Injection 1'!J764&lt;'5-Year Monthly P&amp;L'!AZ$2),4,IF('Financing - Injection 1'!J764&gt;='5-Year Monthly P&amp;L'!AZ$2,5)))))</f>
        <v>5</v>
      </c>
      <c r="R764" s="215" t="str">
        <f t="shared" si="127"/>
        <v>0</v>
      </c>
      <c r="S764" s="215" t="str">
        <f t="shared" si="128"/>
        <v>0</v>
      </c>
    </row>
    <row r="765" spans="1:19" x14ac:dyDescent="0.2">
      <c r="A765" s="12">
        <v>754</v>
      </c>
      <c r="B765" s="228" t="str">
        <f>IF(I765&gt;($B$4*$B$6),"0",PMT(H765/$B$6,COUNT(I765:$I$1000),-E764))</f>
        <v>0</v>
      </c>
      <c r="C765" s="228">
        <f t="shared" si="129"/>
        <v>0</v>
      </c>
      <c r="D765" s="228" t="str">
        <f t="shared" si="125"/>
        <v>0</v>
      </c>
      <c r="E765" s="225" t="str">
        <f t="shared" si="123"/>
        <v/>
      </c>
      <c r="F765" s="228" t="str">
        <f t="shared" si="132"/>
        <v/>
      </c>
      <c r="G765" s="228" t="str">
        <f t="shared" si="133"/>
        <v/>
      </c>
      <c r="H765" s="230">
        <f t="shared" si="130"/>
        <v>0.12</v>
      </c>
      <c r="I765" s="226" t="str">
        <f t="shared" si="124"/>
        <v/>
      </c>
      <c r="J765" s="227">
        <f t="shared" si="131"/>
        <v>67573</v>
      </c>
      <c r="K765" s="231" t="str">
        <f t="shared" si="126"/>
        <v>0</v>
      </c>
      <c r="Q765" s="11">
        <f>IF(J765&lt;'5-Year Monthly P&amp;L'!P$2,1,IF(AND('Financing - Injection 1'!J765&gt;='5-Year Monthly P&amp;L'!P$2,'Financing - Injection 1'!J765&lt;'5-Year Monthly P&amp;L'!AB$2),2,IF(AND('Financing - Injection 1'!J765&gt;='5-Year Monthly P&amp;L'!AB$2,'Financing - Injection 1'!J765&lt;'5-Year Monthly P&amp;L'!AN$2),3,IF(AND('Financing - Injection 1'!J765&gt;='5-Year Monthly P&amp;L'!AN$2,'Financing - Injection 1'!J765&lt;'5-Year Monthly P&amp;L'!AZ$2),4,IF('Financing - Injection 1'!J765&gt;='5-Year Monthly P&amp;L'!AZ$2,5)))))</f>
        <v>5</v>
      </c>
      <c r="R765" s="215" t="str">
        <f t="shared" si="127"/>
        <v>0</v>
      </c>
      <c r="S765" s="215" t="str">
        <f t="shared" si="128"/>
        <v>0</v>
      </c>
    </row>
    <row r="766" spans="1:19" x14ac:dyDescent="0.2">
      <c r="A766" s="12">
        <v>755</v>
      </c>
      <c r="B766" s="228" t="str">
        <f>IF(I766&gt;($B$4*$B$6),"0",PMT(H766/$B$6,COUNT(I766:$I$1000),-E765))</f>
        <v>0</v>
      </c>
      <c r="C766" s="228">
        <f t="shared" si="129"/>
        <v>0</v>
      </c>
      <c r="D766" s="228" t="str">
        <f t="shared" si="125"/>
        <v>0</v>
      </c>
      <c r="E766" s="225" t="str">
        <f t="shared" si="123"/>
        <v/>
      </c>
      <c r="F766" s="228" t="str">
        <f t="shared" si="132"/>
        <v/>
      </c>
      <c r="G766" s="228" t="str">
        <f t="shared" si="133"/>
        <v/>
      </c>
      <c r="H766" s="230">
        <f t="shared" si="130"/>
        <v>0.12</v>
      </c>
      <c r="I766" s="226" t="str">
        <f t="shared" si="124"/>
        <v/>
      </c>
      <c r="J766" s="227">
        <f t="shared" si="131"/>
        <v>67604</v>
      </c>
      <c r="K766" s="231" t="str">
        <f t="shared" si="126"/>
        <v>0</v>
      </c>
      <c r="Q766" s="11">
        <f>IF(J766&lt;'5-Year Monthly P&amp;L'!P$2,1,IF(AND('Financing - Injection 1'!J766&gt;='5-Year Monthly P&amp;L'!P$2,'Financing - Injection 1'!J766&lt;'5-Year Monthly P&amp;L'!AB$2),2,IF(AND('Financing - Injection 1'!J766&gt;='5-Year Monthly P&amp;L'!AB$2,'Financing - Injection 1'!J766&lt;'5-Year Monthly P&amp;L'!AN$2),3,IF(AND('Financing - Injection 1'!J766&gt;='5-Year Monthly P&amp;L'!AN$2,'Financing - Injection 1'!J766&lt;'5-Year Monthly P&amp;L'!AZ$2),4,IF('Financing - Injection 1'!J766&gt;='5-Year Monthly P&amp;L'!AZ$2,5)))))</f>
        <v>5</v>
      </c>
      <c r="R766" s="215" t="str">
        <f t="shared" si="127"/>
        <v>0</v>
      </c>
      <c r="S766" s="215" t="str">
        <f t="shared" si="128"/>
        <v>0</v>
      </c>
    </row>
    <row r="767" spans="1:19" x14ac:dyDescent="0.2">
      <c r="A767" s="12">
        <v>756</v>
      </c>
      <c r="B767" s="228" t="str">
        <f>IF(I767&gt;($B$4*$B$6),"0",PMT(H767/$B$6,COUNT(I767:$I$1000),-E766))</f>
        <v>0</v>
      </c>
      <c r="C767" s="228">
        <f t="shared" si="129"/>
        <v>0</v>
      </c>
      <c r="D767" s="228" t="str">
        <f t="shared" si="125"/>
        <v>0</v>
      </c>
      <c r="E767" s="225" t="str">
        <f t="shared" si="123"/>
        <v/>
      </c>
      <c r="F767" s="228" t="str">
        <f t="shared" si="132"/>
        <v/>
      </c>
      <c r="G767" s="228" t="str">
        <f t="shared" si="133"/>
        <v/>
      </c>
      <c r="H767" s="230">
        <f t="shared" si="130"/>
        <v>0.12</v>
      </c>
      <c r="I767" s="226" t="str">
        <f t="shared" si="124"/>
        <v/>
      </c>
      <c r="J767" s="227">
        <f t="shared" si="131"/>
        <v>67632</v>
      </c>
      <c r="K767" s="231" t="str">
        <f t="shared" si="126"/>
        <v>0</v>
      </c>
      <c r="Q767" s="11">
        <f>IF(J767&lt;'5-Year Monthly P&amp;L'!P$2,1,IF(AND('Financing - Injection 1'!J767&gt;='5-Year Monthly P&amp;L'!P$2,'Financing - Injection 1'!J767&lt;'5-Year Monthly P&amp;L'!AB$2),2,IF(AND('Financing - Injection 1'!J767&gt;='5-Year Monthly P&amp;L'!AB$2,'Financing - Injection 1'!J767&lt;'5-Year Monthly P&amp;L'!AN$2),3,IF(AND('Financing - Injection 1'!J767&gt;='5-Year Monthly P&amp;L'!AN$2,'Financing - Injection 1'!J767&lt;'5-Year Monthly P&amp;L'!AZ$2),4,IF('Financing - Injection 1'!J767&gt;='5-Year Monthly P&amp;L'!AZ$2,5)))))</f>
        <v>5</v>
      </c>
      <c r="R767" s="215" t="str">
        <f t="shared" si="127"/>
        <v>0</v>
      </c>
      <c r="S767" s="215" t="str">
        <f t="shared" si="128"/>
        <v>0</v>
      </c>
    </row>
    <row r="768" spans="1:19" x14ac:dyDescent="0.2">
      <c r="A768" s="12">
        <v>757</v>
      </c>
      <c r="B768" s="228" t="str">
        <f>IF(I768&gt;($B$4*$B$6),"0",PMT(H768/$B$6,COUNT(I768:$I$1000),-E767))</f>
        <v>0</v>
      </c>
      <c r="C768" s="228">
        <f t="shared" si="129"/>
        <v>0</v>
      </c>
      <c r="D768" s="228" t="str">
        <f t="shared" si="125"/>
        <v>0</v>
      </c>
      <c r="E768" s="225" t="str">
        <f t="shared" si="123"/>
        <v/>
      </c>
      <c r="F768" s="228" t="str">
        <f t="shared" si="132"/>
        <v/>
      </c>
      <c r="G768" s="228" t="str">
        <f t="shared" si="133"/>
        <v/>
      </c>
      <c r="H768" s="230">
        <f t="shared" si="130"/>
        <v>0.12</v>
      </c>
      <c r="I768" s="226" t="str">
        <f t="shared" si="124"/>
        <v/>
      </c>
      <c r="J768" s="227">
        <f t="shared" si="131"/>
        <v>67663</v>
      </c>
      <c r="K768" s="231" t="str">
        <f t="shared" si="126"/>
        <v>0</v>
      </c>
      <c r="Q768" s="11">
        <f>IF(J768&lt;'5-Year Monthly P&amp;L'!P$2,1,IF(AND('Financing - Injection 1'!J768&gt;='5-Year Monthly P&amp;L'!P$2,'Financing - Injection 1'!J768&lt;'5-Year Monthly P&amp;L'!AB$2),2,IF(AND('Financing - Injection 1'!J768&gt;='5-Year Monthly P&amp;L'!AB$2,'Financing - Injection 1'!J768&lt;'5-Year Monthly P&amp;L'!AN$2),3,IF(AND('Financing - Injection 1'!J768&gt;='5-Year Monthly P&amp;L'!AN$2,'Financing - Injection 1'!J768&lt;'5-Year Monthly P&amp;L'!AZ$2),4,IF('Financing - Injection 1'!J768&gt;='5-Year Monthly P&amp;L'!AZ$2,5)))))</f>
        <v>5</v>
      </c>
      <c r="R768" s="215" t="str">
        <f t="shared" si="127"/>
        <v>0</v>
      </c>
      <c r="S768" s="215" t="str">
        <f t="shared" si="128"/>
        <v>0</v>
      </c>
    </row>
    <row r="769" spans="1:19" x14ac:dyDescent="0.2">
      <c r="A769" s="12">
        <v>758</v>
      </c>
      <c r="B769" s="228" t="str">
        <f>IF(I769&gt;($B$4*$B$6),"0",PMT(H769/$B$6,COUNT(I769:$I$1000),-E768))</f>
        <v>0</v>
      </c>
      <c r="C769" s="228">
        <f t="shared" si="129"/>
        <v>0</v>
      </c>
      <c r="D769" s="228" t="str">
        <f t="shared" si="125"/>
        <v>0</v>
      </c>
      <c r="E769" s="225" t="str">
        <f t="shared" si="123"/>
        <v/>
      </c>
      <c r="F769" s="228" t="str">
        <f t="shared" si="132"/>
        <v/>
      </c>
      <c r="G769" s="228" t="str">
        <f t="shared" si="133"/>
        <v/>
      </c>
      <c r="H769" s="230">
        <f t="shared" si="130"/>
        <v>0.12</v>
      </c>
      <c r="I769" s="226" t="str">
        <f t="shared" si="124"/>
        <v/>
      </c>
      <c r="J769" s="227">
        <f t="shared" si="131"/>
        <v>67693</v>
      </c>
      <c r="K769" s="231" t="str">
        <f t="shared" si="126"/>
        <v>0</v>
      </c>
      <c r="Q769" s="11">
        <f>IF(J769&lt;'5-Year Monthly P&amp;L'!P$2,1,IF(AND('Financing - Injection 1'!J769&gt;='5-Year Monthly P&amp;L'!P$2,'Financing - Injection 1'!J769&lt;'5-Year Monthly P&amp;L'!AB$2),2,IF(AND('Financing - Injection 1'!J769&gt;='5-Year Monthly P&amp;L'!AB$2,'Financing - Injection 1'!J769&lt;'5-Year Monthly P&amp;L'!AN$2),3,IF(AND('Financing - Injection 1'!J769&gt;='5-Year Monthly P&amp;L'!AN$2,'Financing - Injection 1'!J769&lt;'5-Year Monthly P&amp;L'!AZ$2),4,IF('Financing - Injection 1'!J769&gt;='5-Year Monthly P&amp;L'!AZ$2,5)))))</f>
        <v>5</v>
      </c>
      <c r="R769" s="215" t="str">
        <f t="shared" si="127"/>
        <v>0</v>
      </c>
      <c r="S769" s="215" t="str">
        <f t="shared" si="128"/>
        <v>0</v>
      </c>
    </row>
    <row r="770" spans="1:19" x14ac:dyDescent="0.2">
      <c r="A770" s="12">
        <v>759</v>
      </c>
      <c r="B770" s="228" t="str">
        <f>IF(I770&gt;($B$4*$B$6),"0",PMT(H770/$B$6,COUNT(I770:$I$1000),-E769))</f>
        <v>0</v>
      </c>
      <c r="C770" s="228">
        <f t="shared" si="129"/>
        <v>0</v>
      </c>
      <c r="D770" s="228" t="str">
        <f t="shared" si="125"/>
        <v>0</v>
      </c>
      <c r="E770" s="225" t="str">
        <f t="shared" si="123"/>
        <v/>
      </c>
      <c r="F770" s="228" t="str">
        <f t="shared" si="132"/>
        <v/>
      </c>
      <c r="G770" s="228" t="str">
        <f t="shared" si="133"/>
        <v/>
      </c>
      <c r="H770" s="230">
        <f t="shared" si="130"/>
        <v>0.12</v>
      </c>
      <c r="I770" s="226" t="str">
        <f t="shared" si="124"/>
        <v/>
      </c>
      <c r="J770" s="227">
        <f t="shared" si="131"/>
        <v>67724</v>
      </c>
      <c r="K770" s="231" t="str">
        <f t="shared" si="126"/>
        <v>0</v>
      </c>
      <c r="Q770" s="11">
        <f>IF(J770&lt;'5-Year Monthly P&amp;L'!P$2,1,IF(AND('Financing - Injection 1'!J770&gt;='5-Year Monthly P&amp;L'!P$2,'Financing - Injection 1'!J770&lt;'5-Year Monthly P&amp;L'!AB$2),2,IF(AND('Financing - Injection 1'!J770&gt;='5-Year Monthly P&amp;L'!AB$2,'Financing - Injection 1'!J770&lt;'5-Year Monthly P&amp;L'!AN$2),3,IF(AND('Financing - Injection 1'!J770&gt;='5-Year Monthly P&amp;L'!AN$2,'Financing - Injection 1'!J770&lt;'5-Year Monthly P&amp;L'!AZ$2),4,IF('Financing - Injection 1'!J770&gt;='5-Year Monthly P&amp;L'!AZ$2,5)))))</f>
        <v>5</v>
      </c>
      <c r="R770" s="215" t="str">
        <f t="shared" si="127"/>
        <v>0</v>
      </c>
      <c r="S770" s="215" t="str">
        <f t="shared" si="128"/>
        <v>0</v>
      </c>
    </row>
    <row r="771" spans="1:19" x14ac:dyDescent="0.2">
      <c r="A771" s="12">
        <v>760</v>
      </c>
      <c r="B771" s="228" t="str">
        <f>IF(I771&gt;($B$4*$B$6),"0",PMT(H771/$B$6,COUNT(I771:$I$1000),-E770))</f>
        <v>0</v>
      </c>
      <c r="C771" s="228">
        <f t="shared" si="129"/>
        <v>0</v>
      </c>
      <c r="D771" s="228" t="str">
        <f t="shared" si="125"/>
        <v>0</v>
      </c>
      <c r="E771" s="225" t="str">
        <f t="shared" si="123"/>
        <v/>
      </c>
      <c r="F771" s="228" t="str">
        <f t="shared" si="132"/>
        <v/>
      </c>
      <c r="G771" s="228" t="str">
        <f t="shared" si="133"/>
        <v/>
      </c>
      <c r="H771" s="230">
        <f t="shared" si="130"/>
        <v>0.12</v>
      </c>
      <c r="I771" s="226" t="str">
        <f t="shared" si="124"/>
        <v/>
      </c>
      <c r="J771" s="227">
        <f t="shared" si="131"/>
        <v>67754</v>
      </c>
      <c r="K771" s="231" t="str">
        <f t="shared" si="126"/>
        <v>0</v>
      </c>
      <c r="Q771" s="11">
        <f>IF(J771&lt;'5-Year Monthly P&amp;L'!P$2,1,IF(AND('Financing - Injection 1'!J771&gt;='5-Year Monthly P&amp;L'!P$2,'Financing - Injection 1'!J771&lt;'5-Year Monthly P&amp;L'!AB$2),2,IF(AND('Financing - Injection 1'!J771&gt;='5-Year Monthly P&amp;L'!AB$2,'Financing - Injection 1'!J771&lt;'5-Year Monthly P&amp;L'!AN$2),3,IF(AND('Financing - Injection 1'!J771&gt;='5-Year Monthly P&amp;L'!AN$2,'Financing - Injection 1'!J771&lt;'5-Year Monthly P&amp;L'!AZ$2),4,IF('Financing - Injection 1'!J771&gt;='5-Year Monthly P&amp;L'!AZ$2,5)))))</f>
        <v>5</v>
      </c>
      <c r="R771" s="215" t="str">
        <f t="shared" si="127"/>
        <v>0</v>
      </c>
      <c r="S771" s="215" t="str">
        <f t="shared" si="128"/>
        <v>0</v>
      </c>
    </row>
    <row r="772" spans="1:19" x14ac:dyDescent="0.2">
      <c r="A772" s="12">
        <v>761</v>
      </c>
      <c r="B772" s="228" t="str">
        <f>IF(I772&gt;($B$4*$B$6),"0",PMT(H772/$B$6,COUNT(I772:$I$1000),-E771))</f>
        <v>0</v>
      </c>
      <c r="C772" s="228">
        <f t="shared" si="129"/>
        <v>0</v>
      </c>
      <c r="D772" s="228" t="str">
        <f t="shared" si="125"/>
        <v>0</v>
      </c>
      <c r="E772" s="225" t="str">
        <f t="shared" si="123"/>
        <v/>
      </c>
      <c r="F772" s="228" t="str">
        <f t="shared" si="132"/>
        <v/>
      </c>
      <c r="G772" s="228" t="str">
        <f t="shared" si="133"/>
        <v/>
      </c>
      <c r="H772" s="230">
        <f t="shared" si="130"/>
        <v>0.12</v>
      </c>
      <c r="I772" s="226" t="str">
        <f t="shared" si="124"/>
        <v/>
      </c>
      <c r="J772" s="227">
        <f t="shared" si="131"/>
        <v>67785</v>
      </c>
      <c r="K772" s="231" t="str">
        <f t="shared" si="126"/>
        <v>0</v>
      </c>
      <c r="Q772" s="11">
        <f>IF(J772&lt;'5-Year Monthly P&amp;L'!P$2,1,IF(AND('Financing - Injection 1'!J772&gt;='5-Year Monthly P&amp;L'!P$2,'Financing - Injection 1'!J772&lt;'5-Year Monthly P&amp;L'!AB$2),2,IF(AND('Financing - Injection 1'!J772&gt;='5-Year Monthly P&amp;L'!AB$2,'Financing - Injection 1'!J772&lt;'5-Year Monthly P&amp;L'!AN$2),3,IF(AND('Financing - Injection 1'!J772&gt;='5-Year Monthly P&amp;L'!AN$2,'Financing - Injection 1'!J772&lt;'5-Year Monthly P&amp;L'!AZ$2),4,IF('Financing - Injection 1'!J772&gt;='5-Year Monthly P&amp;L'!AZ$2,5)))))</f>
        <v>5</v>
      </c>
      <c r="R772" s="215" t="str">
        <f t="shared" si="127"/>
        <v>0</v>
      </c>
      <c r="S772" s="215" t="str">
        <f t="shared" si="128"/>
        <v>0</v>
      </c>
    </row>
    <row r="773" spans="1:19" x14ac:dyDescent="0.2">
      <c r="A773" s="12">
        <v>762</v>
      </c>
      <c r="B773" s="228" t="str">
        <f>IF(I773&gt;($B$4*$B$6),"0",PMT(H773/$B$6,COUNT(I773:$I$1000),-E772))</f>
        <v>0</v>
      </c>
      <c r="C773" s="228">
        <f t="shared" si="129"/>
        <v>0</v>
      </c>
      <c r="D773" s="228" t="str">
        <f t="shared" si="125"/>
        <v>0</v>
      </c>
      <c r="E773" s="225" t="str">
        <f t="shared" si="123"/>
        <v/>
      </c>
      <c r="F773" s="228" t="str">
        <f t="shared" si="132"/>
        <v/>
      </c>
      <c r="G773" s="228" t="str">
        <f t="shared" si="133"/>
        <v/>
      </c>
      <c r="H773" s="230">
        <f t="shared" si="130"/>
        <v>0.12</v>
      </c>
      <c r="I773" s="226" t="str">
        <f t="shared" si="124"/>
        <v/>
      </c>
      <c r="J773" s="227">
        <f t="shared" si="131"/>
        <v>67816</v>
      </c>
      <c r="K773" s="231" t="str">
        <f t="shared" si="126"/>
        <v>0</v>
      </c>
      <c r="Q773" s="11">
        <f>IF(J773&lt;'5-Year Monthly P&amp;L'!P$2,1,IF(AND('Financing - Injection 1'!J773&gt;='5-Year Monthly P&amp;L'!P$2,'Financing - Injection 1'!J773&lt;'5-Year Monthly P&amp;L'!AB$2),2,IF(AND('Financing - Injection 1'!J773&gt;='5-Year Monthly P&amp;L'!AB$2,'Financing - Injection 1'!J773&lt;'5-Year Monthly P&amp;L'!AN$2),3,IF(AND('Financing - Injection 1'!J773&gt;='5-Year Monthly P&amp;L'!AN$2,'Financing - Injection 1'!J773&lt;'5-Year Monthly P&amp;L'!AZ$2),4,IF('Financing - Injection 1'!J773&gt;='5-Year Monthly P&amp;L'!AZ$2,5)))))</f>
        <v>5</v>
      </c>
      <c r="R773" s="215" t="str">
        <f t="shared" si="127"/>
        <v>0</v>
      </c>
      <c r="S773" s="215" t="str">
        <f t="shared" si="128"/>
        <v>0</v>
      </c>
    </row>
    <row r="774" spans="1:19" x14ac:dyDescent="0.2">
      <c r="A774" s="12">
        <v>763</v>
      </c>
      <c r="B774" s="228" t="str">
        <f>IF(I774&gt;($B$4*$B$6),"0",PMT(H774/$B$6,COUNT(I774:$I$1000),-E773))</f>
        <v>0</v>
      </c>
      <c r="C774" s="228">
        <f t="shared" si="129"/>
        <v>0</v>
      </c>
      <c r="D774" s="228" t="str">
        <f t="shared" si="125"/>
        <v>0</v>
      </c>
      <c r="E774" s="225" t="str">
        <f t="shared" si="123"/>
        <v/>
      </c>
      <c r="F774" s="228" t="str">
        <f t="shared" si="132"/>
        <v/>
      </c>
      <c r="G774" s="228" t="str">
        <f t="shared" si="133"/>
        <v/>
      </c>
      <c r="H774" s="230">
        <f t="shared" si="130"/>
        <v>0.12</v>
      </c>
      <c r="I774" s="226" t="str">
        <f t="shared" si="124"/>
        <v/>
      </c>
      <c r="J774" s="227">
        <f t="shared" si="131"/>
        <v>67846</v>
      </c>
      <c r="K774" s="231" t="str">
        <f t="shared" si="126"/>
        <v>0</v>
      </c>
      <c r="Q774" s="11">
        <f>IF(J774&lt;'5-Year Monthly P&amp;L'!P$2,1,IF(AND('Financing - Injection 1'!J774&gt;='5-Year Monthly P&amp;L'!P$2,'Financing - Injection 1'!J774&lt;'5-Year Monthly P&amp;L'!AB$2),2,IF(AND('Financing - Injection 1'!J774&gt;='5-Year Monthly P&amp;L'!AB$2,'Financing - Injection 1'!J774&lt;'5-Year Monthly P&amp;L'!AN$2),3,IF(AND('Financing - Injection 1'!J774&gt;='5-Year Monthly P&amp;L'!AN$2,'Financing - Injection 1'!J774&lt;'5-Year Monthly P&amp;L'!AZ$2),4,IF('Financing - Injection 1'!J774&gt;='5-Year Monthly P&amp;L'!AZ$2,5)))))</f>
        <v>5</v>
      </c>
      <c r="R774" s="215" t="str">
        <f t="shared" si="127"/>
        <v>0</v>
      </c>
      <c r="S774" s="215" t="str">
        <f t="shared" si="128"/>
        <v>0</v>
      </c>
    </row>
    <row r="775" spans="1:19" x14ac:dyDescent="0.2">
      <c r="A775" s="12">
        <v>764</v>
      </c>
      <c r="B775" s="228" t="str">
        <f>IF(I775&gt;($B$4*$B$6),"0",PMT(H775/$B$6,COUNT(I775:$I$1000),-E774))</f>
        <v>0</v>
      </c>
      <c r="C775" s="228">
        <f t="shared" si="129"/>
        <v>0</v>
      </c>
      <c r="D775" s="228" t="str">
        <f t="shared" si="125"/>
        <v>0</v>
      </c>
      <c r="E775" s="225" t="str">
        <f t="shared" si="123"/>
        <v/>
      </c>
      <c r="F775" s="228" t="str">
        <f t="shared" si="132"/>
        <v/>
      </c>
      <c r="G775" s="228" t="str">
        <f t="shared" si="133"/>
        <v/>
      </c>
      <c r="H775" s="230">
        <f t="shared" si="130"/>
        <v>0.12</v>
      </c>
      <c r="I775" s="226" t="str">
        <f t="shared" si="124"/>
        <v/>
      </c>
      <c r="J775" s="227">
        <f t="shared" si="131"/>
        <v>67877</v>
      </c>
      <c r="K775" s="231" t="str">
        <f t="shared" si="126"/>
        <v>0</v>
      </c>
      <c r="Q775" s="11">
        <f>IF(J775&lt;'5-Year Monthly P&amp;L'!P$2,1,IF(AND('Financing - Injection 1'!J775&gt;='5-Year Monthly P&amp;L'!P$2,'Financing - Injection 1'!J775&lt;'5-Year Monthly P&amp;L'!AB$2),2,IF(AND('Financing - Injection 1'!J775&gt;='5-Year Monthly P&amp;L'!AB$2,'Financing - Injection 1'!J775&lt;'5-Year Monthly P&amp;L'!AN$2),3,IF(AND('Financing - Injection 1'!J775&gt;='5-Year Monthly P&amp;L'!AN$2,'Financing - Injection 1'!J775&lt;'5-Year Monthly P&amp;L'!AZ$2),4,IF('Financing - Injection 1'!J775&gt;='5-Year Monthly P&amp;L'!AZ$2,5)))))</f>
        <v>5</v>
      </c>
      <c r="R775" s="215" t="str">
        <f t="shared" si="127"/>
        <v>0</v>
      </c>
      <c r="S775" s="215" t="str">
        <f t="shared" si="128"/>
        <v>0</v>
      </c>
    </row>
    <row r="776" spans="1:19" x14ac:dyDescent="0.2">
      <c r="A776" s="12">
        <v>765</v>
      </c>
      <c r="B776" s="228" t="str">
        <f>IF(I776&gt;($B$4*$B$6),"0",PMT(H776/$B$6,COUNT(I776:$I$1000),-E775))</f>
        <v>0</v>
      </c>
      <c r="C776" s="228">
        <f t="shared" si="129"/>
        <v>0</v>
      </c>
      <c r="D776" s="228" t="str">
        <f t="shared" si="125"/>
        <v>0</v>
      </c>
      <c r="E776" s="225" t="str">
        <f t="shared" si="123"/>
        <v/>
      </c>
      <c r="F776" s="228" t="str">
        <f t="shared" si="132"/>
        <v/>
      </c>
      <c r="G776" s="228" t="str">
        <f t="shared" si="133"/>
        <v/>
      </c>
      <c r="H776" s="230">
        <f t="shared" si="130"/>
        <v>0.12</v>
      </c>
      <c r="I776" s="226" t="str">
        <f t="shared" si="124"/>
        <v/>
      </c>
      <c r="J776" s="227">
        <f t="shared" si="131"/>
        <v>67907</v>
      </c>
      <c r="K776" s="231" t="str">
        <f t="shared" si="126"/>
        <v>0</v>
      </c>
      <c r="Q776" s="11">
        <f>IF(J776&lt;'5-Year Monthly P&amp;L'!P$2,1,IF(AND('Financing - Injection 1'!J776&gt;='5-Year Monthly P&amp;L'!P$2,'Financing - Injection 1'!J776&lt;'5-Year Monthly P&amp;L'!AB$2),2,IF(AND('Financing - Injection 1'!J776&gt;='5-Year Monthly P&amp;L'!AB$2,'Financing - Injection 1'!J776&lt;'5-Year Monthly P&amp;L'!AN$2),3,IF(AND('Financing - Injection 1'!J776&gt;='5-Year Monthly P&amp;L'!AN$2,'Financing - Injection 1'!J776&lt;'5-Year Monthly P&amp;L'!AZ$2),4,IF('Financing - Injection 1'!J776&gt;='5-Year Monthly P&amp;L'!AZ$2,5)))))</f>
        <v>5</v>
      </c>
      <c r="R776" s="215" t="str">
        <f t="shared" si="127"/>
        <v>0</v>
      </c>
      <c r="S776" s="215" t="str">
        <f t="shared" si="128"/>
        <v>0</v>
      </c>
    </row>
    <row r="777" spans="1:19" x14ac:dyDescent="0.2">
      <c r="A777" s="12">
        <v>766</v>
      </c>
      <c r="B777" s="228" t="str">
        <f>IF(I777&gt;($B$4*$B$6),"0",PMT(H777/$B$6,COUNT(I777:$I$1000),-E776))</f>
        <v>0</v>
      </c>
      <c r="C777" s="228">
        <f t="shared" si="129"/>
        <v>0</v>
      </c>
      <c r="D777" s="228" t="str">
        <f t="shared" si="125"/>
        <v>0</v>
      </c>
      <c r="E777" s="225" t="str">
        <f t="shared" si="123"/>
        <v/>
      </c>
      <c r="F777" s="228" t="str">
        <f t="shared" si="132"/>
        <v/>
      </c>
      <c r="G777" s="228" t="str">
        <f t="shared" si="133"/>
        <v/>
      </c>
      <c r="H777" s="230">
        <f t="shared" si="130"/>
        <v>0.12</v>
      </c>
      <c r="I777" s="226" t="str">
        <f t="shared" si="124"/>
        <v/>
      </c>
      <c r="J777" s="227">
        <f t="shared" si="131"/>
        <v>67938</v>
      </c>
      <c r="K777" s="231" t="str">
        <f t="shared" si="126"/>
        <v>0</v>
      </c>
      <c r="Q777" s="11">
        <f>IF(J777&lt;'5-Year Monthly P&amp;L'!P$2,1,IF(AND('Financing - Injection 1'!J777&gt;='5-Year Monthly P&amp;L'!P$2,'Financing - Injection 1'!J777&lt;'5-Year Monthly P&amp;L'!AB$2),2,IF(AND('Financing - Injection 1'!J777&gt;='5-Year Monthly P&amp;L'!AB$2,'Financing - Injection 1'!J777&lt;'5-Year Monthly P&amp;L'!AN$2),3,IF(AND('Financing - Injection 1'!J777&gt;='5-Year Monthly P&amp;L'!AN$2,'Financing - Injection 1'!J777&lt;'5-Year Monthly P&amp;L'!AZ$2),4,IF('Financing - Injection 1'!J777&gt;='5-Year Monthly P&amp;L'!AZ$2,5)))))</f>
        <v>5</v>
      </c>
      <c r="R777" s="215" t="str">
        <f t="shared" si="127"/>
        <v>0</v>
      </c>
      <c r="S777" s="215" t="str">
        <f t="shared" si="128"/>
        <v>0</v>
      </c>
    </row>
    <row r="778" spans="1:19" x14ac:dyDescent="0.2">
      <c r="A778" s="12">
        <v>767</v>
      </c>
      <c r="B778" s="228" t="str">
        <f>IF(I778&gt;($B$4*$B$6),"0",PMT(H778/$B$6,COUNT(I778:$I$1000),-E777))</f>
        <v>0</v>
      </c>
      <c r="C778" s="228">
        <f t="shared" si="129"/>
        <v>0</v>
      </c>
      <c r="D778" s="228" t="str">
        <f t="shared" si="125"/>
        <v>0</v>
      </c>
      <c r="E778" s="225" t="str">
        <f t="shared" si="123"/>
        <v/>
      </c>
      <c r="F778" s="228" t="str">
        <f t="shared" si="132"/>
        <v/>
      </c>
      <c r="G778" s="228" t="str">
        <f t="shared" si="133"/>
        <v/>
      </c>
      <c r="H778" s="230">
        <f t="shared" si="130"/>
        <v>0.12</v>
      </c>
      <c r="I778" s="226" t="str">
        <f t="shared" si="124"/>
        <v/>
      </c>
      <c r="J778" s="227">
        <f t="shared" si="131"/>
        <v>67969</v>
      </c>
      <c r="K778" s="231" t="str">
        <f t="shared" si="126"/>
        <v>0</v>
      </c>
      <c r="Q778" s="11">
        <f>IF(J778&lt;'5-Year Monthly P&amp;L'!P$2,1,IF(AND('Financing - Injection 1'!J778&gt;='5-Year Monthly P&amp;L'!P$2,'Financing - Injection 1'!J778&lt;'5-Year Monthly P&amp;L'!AB$2),2,IF(AND('Financing - Injection 1'!J778&gt;='5-Year Monthly P&amp;L'!AB$2,'Financing - Injection 1'!J778&lt;'5-Year Monthly P&amp;L'!AN$2),3,IF(AND('Financing - Injection 1'!J778&gt;='5-Year Monthly P&amp;L'!AN$2,'Financing - Injection 1'!J778&lt;'5-Year Monthly P&amp;L'!AZ$2),4,IF('Financing - Injection 1'!J778&gt;='5-Year Monthly P&amp;L'!AZ$2,5)))))</f>
        <v>5</v>
      </c>
      <c r="R778" s="215" t="str">
        <f t="shared" si="127"/>
        <v>0</v>
      </c>
      <c r="S778" s="215" t="str">
        <f t="shared" si="128"/>
        <v>0</v>
      </c>
    </row>
    <row r="779" spans="1:19" x14ac:dyDescent="0.2">
      <c r="A779" s="12">
        <v>768</v>
      </c>
      <c r="B779" s="228" t="str">
        <f>IF(I779&gt;($B$4*$B$6),"0",PMT(H779/$B$6,COUNT(I779:$I$1000),-E778))</f>
        <v>0</v>
      </c>
      <c r="C779" s="228">
        <f t="shared" si="129"/>
        <v>0</v>
      </c>
      <c r="D779" s="228" t="str">
        <f t="shared" si="125"/>
        <v>0</v>
      </c>
      <c r="E779" s="225" t="str">
        <f t="shared" si="123"/>
        <v/>
      </c>
      <c r="F779" s="228" t="str">
        <f t="shared" si="132"/>
        <v/>
      </c>
      <c r="G779" s="228" t="str">
        <f t="shared" si="133"/>
        <v/>
      </c>
      <c r="H779" s="230">
        <f t="shared" si="130"/>
        <v>0.12</v>
      </c>
      <c r="I779" s="226" t="str">
        <f t="shared" si="124"/>
        <v/>
      </c>
      <c r="J779" s="227">
        <f t="shared" si="131"/>
        <v>67997</v>
      </c>
      <c r="K779" s="231" t="str">
        <f t="shared" si="126"/>
        <v>0</v>
      </c>
      <c r="Q779" s="11">
        <f>IF(J779&lt;'5-Year Monthly P&amp;L'!P$2,1,IF(AND('Financing - Injection 1'!J779&gt;='5-Year Monthly P&amp;L'!P$2,'Financing - Injection 1'!J779&lt;'5-Year Monthly P&amp;L'!AB$2),2,IF(AND('Financing - Injection 1'!J779&gt;='5-Year Monthly P&amp;L'!AB$2,'Financing - Injection 1'!J779&lt;'5-Year Monthly P&amp;L'!AN$2),3,IF(AND('Financing - Injection 1'!J779&gt;='5-Year Monthly P&amp;L'!AN$2,'Financing - Injection 1'!J779&lt;'5-Year Monthly P&amp;L'!AZ$2),4,IF('Financing - Injection 1'!J779&gt;='5-Year Monthly P&amp;L'!AZ$2,5)))))</f>
        <v>5</v>
      </c>
      <c r="R779" s="215" t="str">
        <f t="shared" si="127"/>
        <v>0</v>
      </c>
      <c r="S779" s="215" t="str">
        <f t="shared" si="128"/>
        <v>0</v>
      </c>
    </row>
    <row r="780" spans="1:19" x14ac:dyDescent="0.2">
      <c r="A780" s="12">
        <v>769</v>
      </c>
      <c r="B780" s="228" t="str">
        <f>IF(I780&gt;($B$4*$B$6),"0",PMT(H780/$B$6,COUNT(I780:$I$1000),-E779))</f>
        <v>0</v>
      </c>
      <c r="C780" s="228">
        <f t="shared" si="129"/>
        <v>0</v>
      </c>
      <c r="D780" s="228" t="str">
        <f t="shared" si="125"/>
        <v>0</v>
      </c>
      <c r="E780" s="225" t="str">
        <f t="shared" ref="E780:E843" si="134">IF(A780&gt;($B$4*$B$6),"",E779-D780)</f>
        <v/>
      </c>
      <c r="F780" s="228" t="str">
        <f t="shared" si="132"/>
        <v/>
      </c>
      <c r="G780" s="228" t="str">
        <f t="shared" si="133"/>
        <v/>
      </c>
      <c r="H780" s="230">
        <f t="shared" si="130"/>
        <v>0.12</v>
      </c>
      <c r="I780" s="226" t="str">
        <f t="shared" ref="I780:I843" si="135">IF($B$4*$B$6&lt;A780,"",A780)</f>
        <v/>
      </c>
      <c r="J780" s="227">
        <f t="shared" si="131"/>
        <v>68028</v>
      </c>
      <c r="K780" s="231" t="str">
        <f t="shared" si="126"/>
        <v>0</v>
      </c>
      <c r="Q780" s="11">
        <f>IF(J780&lt;'5-Year Monthly P&amp;L'!P$2,1,IF(AND('Financing - Injection 1'!J780&gt;='5-Year Monthly P&amp;L'!P$2,'Financing - Injection 1'!J780&lt;'5-Year Monthly P&amp;L'!AB$2),2,IF(AND('Financing - Injection 1'!J780&gt;='5-Year Monthly P&amp;L'!AB$2,'Financing - Injection 1'!J780&lt;'5-Year Monthly P&amp;L'!AN$2),3,IF(AND('Financing - Injection 1'!J780&gt;='5-Year Monthly P&amp;L'!AN$2,'Financing - Injection 1'!J780&lt;'5-Year Monthly P&amp;L'!AZ$2),4,IF('Financing - Injection 1'!J780&gt;='5-Year Monthly P&amp;L'!AZ$2,5)))))</f>
        <v>5</v>
      </c>
      <c r="R780" s="215" t="str">
        <f t="shared" si="127"/>
        <v>0</v>
      </c>
      <c r="S780" s="215" t="str">
        <f t="shared" si="128"/>
        <v>0</v>
      </c>
    </row>
    <row r="781" spans="1:19" x14ac:dyDescent="0.2">
      <c r="A781" s="12">
        <v>770</v>
      </c>
      <c r="B781" s="228" t="str">
        <f>IF(I781&gt;($B$4*$B$6),"0",PMT(H781/$B$6,COUNT(I781:$I$1000),-E780))</f>
        <v>0</v>
      </c>
      <c r="C781" s="228">
        <f t="shared" si="129"/>
        <v>0</v>
      </c>
      <c r="D781" s="228" t="str">
        <f t="shared" ref="D781:D844" si="136">IF(A781&gt;($B$4*$B$6),"0",B781-C781)</f>
        <v>0</v>
      </c>
      <c r="E781" s="225" t="str">
        <f t="shared" si="134"/>
        <v/>
      </c>
      <c r="F781" s="228" t="str">
        <f t="shared" si="132"/>
        <v/>
      </c>
      <c r="G781" s="228" t="str">
        <f t="shared" si="133"/>
        <v/>
      </c>
      <c r="H781" s="230">
        <f t="shared" si="130"/>
        <v>0.12</v>
      </c>
      <c r="I781" s="226" t="str">
        <f t="shared" si="135"/>
        <v/>
      </c>
      <c r="J781" s="227">
        <f t="shared" si="131"/>
        <v>68058</v>
      </c>
      <c r="K781" s="231" t="str">
        <f t="shared" ref="K781:K844" si="137">B781</f>
        <v>0</v>
      </c>
      <c r="Q781" s="11">
        <f>IF(J781&lt;'5-Year Monthly P&amp;L'!P$2,1,IF(AND('Financing - Injection 1'!J781&gt;='5-Year Monthly P&amp;L'!P$2,'Financing - Injection 1'!J781&lt;'5-Year Monthly P&amp;L'!AB$2),2,IF(AND('Financing - Injection 1'!J781&gt;='5-Year Monthly P&amp;L'!AB$2,'Financing - Injection 1'!J781&lt;'5-Year Monthly P&amp;L'!AN$2),3,IF(AND('Financing - Injection 1'!J781&gt;='5-Year Monthly P&amp;L'!AN$2,'Financing - Injection 1'!J781&lt;'5-Year Monthly P&amp;L'!AZ$2),4,IF('Financing - Injection 1'!J781&gt;='5-Year Monthly P&amp;L'!AZ$2,5)))))</f>
        <v>5</v>
      </c>
      <c r="R781" s="215" t="str">
        <f t="shared" ref="R781:R844" si="138">D781</f>
        <v>0</v>
      </c>
      <c r="S781" s="215" t="str">
        <f t="shared" ref="S781:S844" si="139">B781</f>
        <v>0</v>
      </c>
    </row>
    <row r="782" spans="1:19" x14ac:dyDescent="0.2">
      <c r="A782" s="12">
        <v>771</v>
      </c>
      <c r="B782" s="228" t="str">
        <f>IF(I782&gt;($B$4*$B$6),"0",PMT(H782/$B$6,COUNT(I782:$I$1000),-E781))</f>
        <v>0</v>
      </c>
      <c r="C782" s="228">
        <f t="shared" ref="C782:C845" si="140">IFERROR(E781*H782/$B$6,0)</f>
        <v>0</v>
      </c>
      <c r="D782" s="228" t="str">
        <f t="shared" si="136"/>
        <v>0</v>
      </c>
      <c r="E782" s="225" t="str">
        <f t="shared" si="134"/>
        <v/>
      </c>
      <c r="F782" s="228" t="str">
        <f t="shared" si="132"/>
        <v/>
      </c>
      <c r="G782" s="228" t="str">
        <f t="shared" si="133"/>
        <v/>
      </c>
      <c r="H782" s="230">
        <f t="shared" ref="H782:H845" si="141">H781</f>
        <v>0.12</v>
      </c>
      <c r="I782" s="226" t="str">
        <f t="shared" si="135"/>
        <v/>
      </c>
      <c r="J782" s="227">
        <f t="shared" ref="J782:J845" si="142">EDATE(J781,1)</f>
        <v>68089</v>
      </c>
      <c r="K782" s="231" t="str">
        <f t="shared" si="137"/>
        <v>0</v>
      </c>
      <c r="Q782" s="11">
        <f>IF(J782&lt;'5-Year Monthly P&amp;L'!P$2,1,IF(AND('Financing - Injection 1'!J782&gt;='5-Year Monthly P&amp;L'!P$2,'Financing - Injection 1'!J782&lt;'5-Year Monthly P&amp;L'!AB$2),2,IF(AND('Financing - Injection 1'!J782&gt;='5-Year Monthly P&amp;L'!AB$2,'Financing - Injection 1'!J782&lt;'5-Year Monthly P&amp;L'!AN$2),3,IF(AND('Financing - Injection 1'!J782&gt;='5-Year Monthly P&amp;L'!AN$2,'Financing - Injection 1'!J782&lt;'5-Year Monthly P&amp;L'!AZ$2),4,IF('Financing - Injection 1'!J782&gt;='5-Year Monthly P&amp;L'!AZ$2,5)))))</f>
        <v>5</v>
      </c>
      <c r="R782" s="215" t="str">
        <f t="shared" si="138"/>
        <v>0</v>
      </c>
      <c r="S782" s="215" t="str">
        <f t="shared" si="139"/>
        <v>0</v>
      </c>
    </row>
    <row r="783" spans="1:19" x14ac:dyDescent="0.2">
      <c r="A783" s="12">
        <v>772</v>
      </c>
      <c r="B783" s="228" t="str">
        <f>IF(I783&gt;($B$4*$B$6),"0",PMT(H783/$B$6,COUNT(I783:$I$1000),-E782))</f>
        <v>0</v>
      </c>
      <c r="C783" s="228">
        <f t="shared" si="140"/>
        <v>0</v>
      </c>
      <c r="D783" s="228" t="str">
        <f t="shared" si="136"/>
        <v>0</v>
      </c>
      <c r="E783" s="225" t="str">
        <f t="shared" si="134"/>
        <v/>
      </c>
      <c r="F783" s="228" t="str">
        <f t="shared" si="132"/>
        <v/>
      </c>
      <c r="G783" s="228" t="str">
        <f t="shared" si="133"/>
        <v/>
      </c>
      <c r="H783" s="230">
        <f t="shared" si="141"/>
        <v>0.12</v>
      </c>
      <c r="I783" s="226" t="str">
        <f t="shared" si="135"/>
        <v/>
      </c>
      <c r="J783" s="227">
        <f t="shared" si="142"/>
        <v>68119</v>
      </c>
      <c r="K783" s="231" t="str">
        <f t="shared" si="137"/>
        <v>0</v>
      </c>
      <c r="Q783" s="11">
        <f>IF(J783&lt;'5-Year Monthly P&amp;L'!P$2,1,IF(AND('Financing - Injection 1'!J783&gt;='5-Year Monthly P&amp;L'!P$2,'Financing - Injection 1'!J783&lt;'5-Year Monthly P&amp;L'!AB$2),2,IF(AND('Financing - Injection 1'!J783&gt;='5-Year Monthly P&amp;L'!AB$2,'Financing - Injection 1'!J783&lt;'5-Year Monthly P&amp;L'!AN$2),3,IF(AND('Financing - Injection 1'!J783&gt;='5-Year Monthly P&amp;L'!AN$2,'Financing - Injection 1'!J783&lt;'5-Year Monthly P&amp;L'!AZ$2),4,IF('Financing - Injection 1'!J783&gt;='5-Year Monthly P&amp;L'!AZ$2,5)))))</f>
        <v>5</v>
      </c>
      <c r="R783" s="215" t="str">
        <f t="shared" si="138"/>
        <v>0</v>
      </c>
      <c r="S783" s="215" t="str">
        <f t="shared" si="139"/>
        <v>0</v>
      </c>
    </row>
    <row r="784" spans="1:19" x14ac:dyDescent="0.2">
      <c r="A784" s="12">
        <v>773</v>
      </c>
      <c r="B784" s="228" t="str">
        <f>IF(I784&gt;($B$4*$B$6),"0",PMT(H784/$B$6,COUNT(I784:$I$1000),-E783))</f>
        <v>0</v>
      </c>
      <c r="C784" s="228">
        <f t="shared" si="140"/>
        <v>0</v>
      </c>
      <c r="D784" s="228" t="str">
        <f t="shared" si="136"/>
        <v>0</v>
      </c>
      <c r="E784" s="225" t="str">
        <f t="shared" si="134"/>
        <v/>
      </c>
      <c r="F784" s="228" t="str">
        <f t="shared" si="132"/>
        <v/>
      </c>
      <c r="G784" s="228" t="str">
        <f t="shared" si="133"/>
        <v/>
      </c>
      <c r="H784" s="230">
        <f t="shared" si="141"/>
        <v>0.12</v>
      </c>
      <c r="I784" s="226" t="str">
        <f t="shared" si="135"/>
        <v/>
      </c>
      <c r="J784" s="227">
        <f t="shared" si="142"/>
        <v>68150</v>
      </c>
      <c r="K784" s="231" t="str">
        <f t="shared" si="137"/>
        <v>0</v>
      </c>
      <c r="Q784" s="11">
        <f>IF(J784&lt;'5-Year Monthly P&amp;L'!P$2,1,IF(AND('Financing - Injection 1'!J784&gt;='5-Year Monthly P&amp;L'!P$2,'Financing - Injection 1'!J784&lt;'5-Year Monthly P&amp;L'!AB$2),2,IF(AND('Financing - Injection 1'!J784&gt;='5-Year Monthly P&amp;L'!AB$2,'Financing - Injection 1'!J784&lt;'5-Year Monthly P&amp;L'!AN$2),3,IF(AND('Financing - Injection 1'!J784&gt;='5-Year Monthly P&amp;L'!AN$2,'Financing - Injection 1'!J784&lt;'5-Year Monthly P&amp;L'!AZ$2),4,IF('Financing - Injection 1'!J784&gt;='5-Year Monthly P&amp;L'!AZ$2,5)))))</f>
        <v>5</v>
      </c>
      <c r="R784" s="215" t="str">
        <f t="shared" si="138"/>
        <v>0</v>
      </c>
      <c r="S784" s="215" t="str">
        <f t="shared" si="139"/>
        <v>0</v>
      </c>
    </row>
    <row r="785" spans="1:19" x14ac:dyDescent="0.2">
      <c r="A785" s="12">
        <v>774</v>
      </c>
      <c r="B785" s="228" t="str">
        <f>IF(I785&gt;($B$4*$B$6),"0",PMT(H785/$B$6,COUNT(I785:$I$1000),-E784))</f>
        <v>0</v>
      </c>
      <c r="C785" s="228">
        <f t="shared" si="140"/>
        <v>0</v>
      </c>
      <c r="D785" s="228" t="str">
        <f t="shared" si="136"/>
        <v>0</v>
      </c>
      <c r="E785" s="225" t="str">
        <f t="shared" si="134"/>
        <v/>
      </c>
      <c r="F785" s="228" t="str">
        <f t="shared" si="132"/>
        <v/>
      </c>
      <c r="G785" s="228" t="str">
        <f t="shared" si="133"/>
        <v/>
      </c>
      <c r="H785" s="230">
        <f t="shared" si="141"/>
        <v>0.12</v>
      </c>
      <c r="I785" s="226" t="str">
        <f t="shared" si="135"/>
        <v/>
      </c>
      <c r="J785" s="227">
        <f t="shared" si="142"/>
        <v>68181</v>
      </c>
      <c r="K785" s="231" t="str">
        <f t="shared" si="137"/>
        <v>0</v>
      </c>
      <c r="Q785" s="11">
        <f>IF(J785&lt;'5-Year Monthly P&amp;L'!P$2,1,IF(AND('Financing - Injection 1'!J785&gt;='5-Year Monthly P&amp;L'!P$2,'Financing - Injection 1'!J785&lt;'5-Year Monthly P&amp;L'!AB$2),2,IF(AND('Financing - Injection 1'!J785&gt;='5-Year Monthly P&amp;L'!AB$2,'Financing - Injection 1'!J785&lt;'5-Year Monthly P&amp;L'!AN$2),3,IF(AND('Financing - Injection 1'!J785&gt;='5-Year Monthly P&amp;L'!AN$2,'Financing - Injection 1'!J785&lt;'5-Year Monthly P&amp;L'!AZ$2),4,IF('Financing - Injection 1'!J785&gt;='5-Year Monthly P&amp;L'!AZ$2,5)))))</f>
        <v>5</v>
      </c>
      <c r="R785" s="215" t="str">
        <f t="shared" si="138"/>
        <v>0</v>
      </c>
      <c r="S785" s="215" t="str">
        <f t="shared" si="139"/>
        <v>0</v>
      </c>
    </row>
    <row r="786" spans="1:19" x14ac:dyDescent="0.2">
      <c r="A786" s="12">
        <v>775</v>
      </c>
      <c r="B786" s="228" t="str">
        <f>IF(I786&gt;($B$4*$B$6),"0",PMT(H786/$B$6,COUNT(I786:$I$1000),-E785))</f>
        <v>0</v>
      </c>
      <c r="C786" s="228">
        <f t="shared" si="140"/>
        <v>0</v>
      </c>
      <c r="D786" s="228" t="str">
        <f t="shared" si="136"/>
        <v>0</v>
      </c>
      <c r="E786" s="225" t="str">
        <f t="shared" si="134"/>
        <v/>
      </c>
      <c r="F786" s="228" t="str">
        <f t="shared" si="132"/>
        <v/>
      </c>
      <c r="G786" s="228" t="str">
        <f t="shared" si="133"/>
        <v/>
      </c>
      <c r="H786" s="230">
        <f t="shared" si="141"/>
        <v>0.12</v>
      </c>
      <c r="I786" s="226" t="str">
        <f t="shared" si="135"/>
        <v/>
      </c>
      <c r="J786" s="227">
        <f t="shared" si="142"/>
        <v>68211</v>
      </c>
      <c r="K786" s="231" t="str">
        <f t="shared" si="137"/>
        <v>0</v>
      </c>
      <c r="Q786" s="11">
        <f>IF(J786&lt;'5-Year Monthly P&amp;L'!P$2,1,IF(AND('Financing - Injection 1'!J786&gt;='5-Year Monthly P&amp;L'!P$2,'Financing - Injection 1'!J786&lt;'5-Year Monthly P&amp;L'!AB$2),2,IF(AND('Financing - Injection 1'!J786&gt;='5-Year Monthly P&amp;L'!AB$2,'Financing - Injection 1'!J786&lt;'5-Year Monthly P&amp;L'!AN$2),3,IF(AND('Financing - Injection 1'!J786&gt;='5-Year Monthly P&amp;L'!AN$2,'Financing - Injection 1'!J786&lt;'5-Year Monthly P&amp;L'!AZ$2),4,IF('Financing - Injection 1'!J786&gt;='5-Year Monthly P&amp;L'!AZ$2,5)))))</f>
        <v>5</v>
      </c>
      <c r="R786" s="215" t="str">
        <f t="shared" si="138"/>
        <v>0</v>
      </c>
      <c r="S786" s="215" t="str">
        <f t="shared" si="139"/>
        <v>0</v>
      </c>
    </row>
    <row r="787" spans="1:19" x14ac:dyDescent="0.2">
      <c r="A787" s="12">
        <v>776</v>
      </c>
      <c r="B787" s="228" t="str">
        <f>IF(I787&gt;($B$4*$B$6),"0",PMT(H787/$B$6,COUNT(I787:$I$1000),-E786))</f>
        <v>0</v>
      </c>
      <c r="C787" s="228">
        <f t="shared" si="140"/>
        <v>0</v>
      </c>
      <c r="D787" s="228" t="str">
        <f t="shared" si="136"/>
        <v>0</v>
      </c>
      <c r="E787" s="225" t="str">
        <f t="shared" si="134"/>
        <v/>
      </c>
      <c r="F787" s="228" t="str">
        <f t="shared" si="132"/>
        <v/>
      </c>
      <c r="G787" s="228" t="str">
        <f t="shared" si="133"/>
        <v/>
      </c>
      <c r="H787" s="230">
        <f t="shared" si="141"/>
        <v>0.12</v>
      </c>
      <c r="I787" s="226" t="str">
        <f t="shared" si="135"/>
        <v/>
      </c>
      <c r="J787" s="227">
        <f t="shared" si="142"/>
        <v>68242</v>
      </c>
      <c r="K787" s="231" t="str">
        <f t="shared" si="137"/>
        <v>0</v>
      </c>
      <c r="Q787" s="11">
        <f>IF(J787&lt;'5-Year Monthly P&amp;L'!P$2,1,IF(AND('Financing - Injection 1'!J787&gt;='5-Year Monthly P&amp;L'!P$2,'Financing - Injection 1'!J787&lt;'5-Year Monthly P&amp;L'!AB$2),2,IF(AND('Financing - Injection 1'!J787&gt;='5-Year Monthly P&amp;L'!AB$2,'Financing - Injection 1'!J787&lt;'5-Year Monthly P&amp;L'!AN$2),3,IF(AND('Financing - Injection 1'!J787&gt;='5-Year Monthly P&amp;L'!AN$2,'Financing - Injection 1'!J787&lt;'5-Year Monthly P&amp;L'!AZ$2),4,IF('Financing - Injection 1'!J787&gt;='5-Year Monthly P&amp;L'!AZ$2,5)))))</f>
        <v>5</v>
      </c>
      <c r="R787" s="215" t="str">
        <f t="shared" si="138"/>
        <v>0</v>
      </c>
      <c r="S787" s="215" t="str">
        <f t="shared" si="139"/>
        <v>0</v>
      </c>
    </row>
    <row r="788" spans="1:19" x14ac:dyDescent="0.2">
      <c r="A788" s="12">
        <v>777</v>
      </c>
      <c r="B788" s="228" t="str">
        <f>IF(I788&gt;($B$4*$B$6),"0",PMT(H788/$B$6,COUNT(I788:$I$1000),-E787))</f>
        <v>0</v>
      </c>
      <c r="C788" s="228">
        <f t="shared" si="140"/>
        <v>0</v>
      </c>
      <c r="D788" s="228" t="str">
        <f t="shared" si="136"/>
        <v>0</v>
      </c>
      <c r="E788" s="225" t="str">
        <f t="shared" si="134"/>
        <v/>
      </c>
      <c r="F788" s="228" t="str">
        <f t="shared" si="132"/>
        <v/>
      </c>
      <c r="G788" s="228" t="str">
        <f t="shared" si="133"/>
        <v/>
      </c>
      <c r="H788" s="230">
        <f t="shared" si="141"/>
        <v>0.12</v>
      </c>
      <c r="I788" s="226" t="str">
        <f t="shared" si="135"/>
        <v/>
      </c>
      <c r="J788" s="227">
        <f t="shared" si="142"/>
        <v>68272</v>
      </c>
      <c r="K788" s="231" t="str">
        <f t="shared" si="137"/>
        <v>0</v>
      </c>
      <c r="Q788" s="11">
        <f>IF(J788&lt;'5-Year Monthly P&amp;L'!P$2,1,IF(AND('Financing - Injection 1'!J788&gt;='5-Year Monthly P&amp;L'!P$2,'Financing - Injection 1'!J788&lt;'5-Year Monthly P&amp;L'!AB$2),2,IF(AND('Financing - Injection 1'!J788&gt;='5-Year Monthly P&amp;L'!AB$2,'Financing - Injection 1'!J788&lt;'5-Year Monthly P&amp;L'!AN$2),3,IF(AND('Financing - Injection 1'!J788&gt;='5-Year Monthly P&amp;L'!AN$2,'Financing - Injection 1'!J788&lt;'5-Year Monthly P&amp;L'!AZ$2),4,IF('Financing - Injection 1'!J788&gt;='5-Year Monthly P&amp;L'!AZ$2,5)))))</f>
        <v>5</v>
      </c>
      <c r="R788" s="215" t="str">
        <f t="shared" si="138"/>
        <v>0</v>
      </c>
      <c r="S788" s="215" t="str">
        <f t="shared" si="139"/>
        <v>0</v>
      </c>
    </row>
    <row r="789" spans="1:19" x14ac:dyDescent="0.2">
      <c r="A789" s="12">
        <v>778</v>
      </c>
      <c r="B789" s="228" t="str">
        <f>IF(I789&gt;($B$4*$B$6),"0",PMT(H789/$B$6,COUNT(I789:$I$1000),-E788))</f>
        <v>0</v>
      </c>
      <c r="C789" s="228">
        <f t="shared" si="140"/>
        <v>0</v>
      </c>
      <c r="D789" s="228" t="str">
        <f t="shared" si="136"/>
        <v>0</v>
      </c>
      <c r="E789" s="225" t="str">
        <f t="shared" si="134"/>
        <v/>
      </c>
      <c r="F789" s="228" t="str">
        <f t="shared" si="132"/>
        <v/>
      </c>
      <c r="G789" s="228" t="str">
        <f t="shared" si="133"/>
        <v/>
      </c>
      <c r="H789" s="230">
        <f t="shared" si="141"/>
        <v>0.12</v>
      </c>
      <c r="I789" s="226" t="str">
        <f t="shared" si="135"/>
        <v/>
      </c>
      <c r="J789" s="227">
        <f t="shared" si="142"/>
        <v>68303</v>
      </c>
      <c r="K789" s="231" t="str">
        <f t="shared" si="137"/>
        <v>0</v>
      </c>
      <c r="Q789" s="11">
        <f>IF(J789&lt;'5-Year Monthly P&amp;L'!P$2,1,IF(AND('Financing - Injection 1'!J789&gt;='5-Year Monthly P&amp;L'!P$2,'Financing - Injection 1'!J789&lt;'5-Year Monthly P&amp;L'!AB$2),2,IF(AND('Financing - Injection 1'!J789&gt;='5-Year Monthly P&amp;L'!AB$2,'Financing - Injection 1'!J789&lt;'5-Year Monthly P&amp;L'!AN$2),3,IF(AND('Financing - Injection 1'!J789&gt;='5-Year Monthly P&amp;L'!AN$2,'Financing - Injection 1'!J789&lt;'5-Year Monthly P&amp;L'!AZ$2),4,IF('Financing - Injection 1'!J789&gt;='5-Year Monthly P&amp;L'!AZ$2,5)))))</f>
        <v>5</v>
      </c>
      <c r="R789" s="215" t="str">
        <f t="shared" si="138"/>
        <v>0</v>
      </c>
      <c r="S789" s="215" t="str">
        <f t="shared" si="139"/>
        <v>0</v>
      </c>
    </row>
    <row r="790" spans="1:19" x14ac:dyDescent="0.2">
      <c r="A790" s="12">
        <v>779</v>
      </c>
      <c r="B790" s="228" t="str">
        <f>IF(I790&gt;($B$4*$B$6),"0",PMT(H790/$B$6,COUNT(I790:$I$1000),-E789))</f>
        <v>0</v>
      </c>
      <c r="C790" s="228">
        <f t="shared" si="140"/>
        <v>0</v>
      </c>
      <c r="D790" s="228" t="str">
        <f t="shared" si="136"/>
        <v>0</v>
      </c>
      <c r="E790" s="225" t="str">
        <f t="shared" si="134"/>
        <v/>
      </c>
      <c r="F790" s="228" t="str">
        <f t="shared" si="132"/>
        <v/>
      </c>
      <c r="G790" s="228" t="str">
        <f t="shared" si="133"/>
        <v/>
      </c>
      <c r="H790" s="230">
        <f t="shared" si="141"/>
        <v>0.12</v>
      </c>
      <c r="I790" s="226" t="str">
        <f t="shared" si="135"/>
        <v/>
      </c>
      <c r="J790" s="227">
        <f t="shared" si="142"/>
        <v>68334</v>
      </c>
      <c r="K790" s="231" t="str">
        <f t="shared" si="137"/>
        <v>0</v>
      </c>
      <c r="Q790" s="11">
        <f>IF(J790&lt;'5-Year Monthly P&amp;L'!P$2,1,IF(AND('Financing - Injection 1'!J790&gt;='5-Year Monthly P&amp;L'!P$2,'Financing - Injection 1'!J790&lt;'5-Year Monthly P&amp;L'!AB$2),2,IF(AND('Financing - Injection 1'!J790&gt;='5-Year Monthly P&amp;L'!AB$2,'Financing - Injection 1'!J790&lt;'5-Year Monthly P&amp;L'!AN$2),3,IF(AND('Financing - Injection 1'!J790&gt;='5-Year Monthly P&amp;L'!AN$2,'Financing - Injection 1'!J790&lt;'5-Year Monthly P&amp;L'!AZ$2),4,IF('Financing - Injection 1'!J790&gt;='5-Year Monthly P&amp;L'!AZ$2,5)))))</f>
        <v>5</v>
      </c>
      <c r="R790" s="215" t="str">
        <f t="shared" si="138"/>
        <v>0</v>
      </c>
      <c r="S790" s="215" t="str">
        <f t="shared" si="139"/>
        <v>0</v>
      </c>
    </row>
    <row r="791" spans="1:19" x14ac:dyDescent="0.2">
      <c r="A791" s="12">
        <v>780</v>
      </c>
      <c r="B791" s="228" t="str">
        <f>IF(I791&gt;($B$4*$B$6),"0",PMT(H791/$B$6,COUNT(I791:$I$1000),-E790))</f>
        <v>0</v>
      </c>
      <c r="C791" s="228">
        <f t="shared" si="140"/>
        <v>0</v>
      </c>
      <c r="D791" s="228" t="str">
        <f t="shared" si="136"/>
        <v>0</v>
      </c>
      <c r="E791" s="225" t="str">
        <f t="shared" si="134"/>
        <v/>
      </c>
      <c r="F791" s="228" t="str">
        <f t="shared" si="132"/>
        <v/>
      </c>
      <c r="G791" s="228" t="str">
        <f t="shared" si="133"/>
        <v/>
      </c>
      <c r="H791" s="230">
        <f t="shared" si="141"/>
        <v>0.12</v>
      </c>
      <c r="I791" s="226" t="str">
        <f t="shared" si="135"/>
        <v/>
      </c>
      <c r="J791" s="227">
        <f t="shared" si="142"/>
        <v>68362</v>
      </c>
      <c r="K791" s="231" t="str">
        <f t="shared" si="137"/>
        <v>0</v>
      </c>
      <c r="Q791" s="11">
        <f>IF(J791&lt;'5-Year Monthly P&amp;L'!P$2,1,IF(AND('Financing - Injection 1'!J791&gt;='5-Year Monthly P&amp;L'!P$2,'Financing - Injection 1'!J791&lt;'5-Year Monthly P&amp;L'!AB$2),2,IF(AND('Financing - Injection 1'!J791&gt;='5-Year Monthly P&amp;L'!AB$2,'Financing - Injection 1'!J791&lt;'5-Year Monthly P&amp;L'!AN$2),3,IF(AND('Financing - Injection 1'!J791&gt;='5-Year Monthly P&amp;L'!AN$2,'Financing - Injection 1'!J791&lt;'5-Year Monthly P&amp;L'!AZ$2),4,IF('Financing - Injection 1'!J791&gt;='5-Year Monthly P&amp;L'!AZ$2,5)))))</f>
        <v>5</v>
      </c>
      <c r="R791" s="215" t="str">
        <f t="shared" si="138"/>
        <v>0</v>
      </c>
      <c r="S791" s="215" t="str">
        <f t="shared" si="139"/>
        <v>0</v>
      </c>
    </row>
    <row r="792" spans="1:19" x14ac:dyDescent="0.2">
      <c r="A792" s="12">
        <v>781</v>
      </c>
      <c r="B792" s="228" t="str">
        <f>IF(I792&gt;($B$4*$B$6),"0",PMT(H792/$B$6,COUNT(I792:$I$1000),-E791))</f>
        <v>0</v>
      </c>
      <c r="C792" s="228">
        <f t="shared" si="140"/>
        <v>0</v>
      </c>
      <c r="D792" s="228" t="str">
        <f t="shared" si="136"/>
        <v>0</v>
      </c>
      <c r="E792" s="225" t="str">
        <f t="shared" si="134"/>
        <v/>
      </c>
      <c r="F792" s="228" t="str">
        <f t="shared" si="132"/>
        <v/>
      </c>
      <c r="G792" s="228" t="str">
        <f t="shared" si="133"/>
        <v/>
      </c>
      <c r="H792" s="230">
        <f t="shared" si="141"/>
        <v>0.12</v>
      </c>
      <c r="I792" s="226" t="str">
        <f t="shared" si="135"/>
        <v/>
      </c>
      <c r="J792" s="227">
        <f t="shared" si="142"/>
        <v>68393</v>
      </c>
      <c r="K792" s="231" t="str">
        <f t="shared" si="137"/>
        <v>0</v>
      </c>
      <c r="Q792" s="11">
        <f>IF(J792&lt;'5-Year Monthly P&amp;L'!P$2,1,IF(AND('Financing - Injection 1'!J792&gt;='5-Year Monthly P&amp;L'!P$2,'Financing - Injection 1'!J792&lt;'5-Year Monthly P&amp;L'!AB$2),2,IF(AND('Financing - Injection 1'!J792&gt;='5-Year Monthly P&amp;L'!AB$2,'Financing - Injection 1'!J792&lt;'5-Year Monthly P&amp;L'!AN$2),3,IF(AND('Financing - Injection 1'!J792&gt;='5-Year Monthly P&amp;L'!AN$2,'Financing - Injection 1'!J792&lt;'5-Year Monthly P&amp;L'!AZ$2),4,IF('Financing - Injection 1'!J792&gt;='5-Year Monthly P&amp;L'!AZ$2,5)))))</f>
        <v>5</v>
      </c>
      <c r="R792" s="215" t="str">
        <f t="shared" si="138"/>
        <v>0</v>
      </c>
      <c r="S792" s="215" t="str">
        <f t="shared" si="139"/>
        <v>0</v>
      </c>
    </row>
    <row r="793" spans="1:19" x14ac:dyDescent="0.2">
      <c r="A793" s="12">
        <v>782</v>
      </c>
      <c r="B793" s="228" t="str">
        <f>IF(I793&gt;($B$4*$B$6),"0",PMT(H793/$B$6,COUNT(I793:$I$1000),-E792))</f>
        <v>0</v>
      </c>
      <c r="C793" s="228">
        <f t="shared" si="140"/>
        <v>0</v>
      </c>
      <c r="D793" s="228" t="str">
        <f t="shared" si="136"/>
        <v>0</v>
      </c>
      <c r="E793" s="225" t="str">
        <f t="shared" si="134"/>
        <v/>
      </c>
      <c r="F793" s="228" t="str">
        <f t="shared" si="132"/>
        <v/>
      </c>
      <c r="G793" s="228" t="str">
        <f t="shared" si="133"/>
        <v/>
      </c>
      <c r="H793" s="230">
        <f t="shared" si="141"/>
        <v>0.12</v>
      </c>
      <c r="I793" s="226" t="str">
        <f t="shared" si="135"/>
        <v/>
      </c>
      <c r="J793" s="227">
        <f t="shared" si="142"/>
        <v>68423</v>
      </c>
      <c r="K793" s="231" t="str">
        <f t="shared" si="137"/>
        <v>0</v>
      </c>
      <c r="Q793" s="11">
        <f>IF(J793&lt;'5-Year Monthly P&amp;L'!P$2,1,IF(AND('Financing - Injection 1'!J793&gt;='5-Year Monthly P&amp;L'!P$2,'Financing - Injection 1'!J793&lt;'5-Year Monthly P&amp;L'!AB$2),2,IF(AND('Financing - Injection 1'!J793&gt;='5-Year Monthly P&amp;L'!AB$2,'Financing - Injection 1'!J793&lt;'5-Year Monthly P&amp;L'!AN$2),3,IF(AND('Financing - Injection 1'!J793&gt;='5-Year Monthly P&amp;L'!AN$2,'Financing - Injection 1'!J793&lt;'5-Year Monthly P&amp;L'!AZ$2),4,IF('Financing - Injection 1'!J793&gt;='5-Year Monthly P&amp;L'!AZ$2,5)))))</f>
        <v>5</v>
      </c>
      <c r="R793" s="215" t="str">
        <f t="shared" si="138"/>
        <v>0</v>
      </c>
      <c r="S793" s="215" t="str">
        <f t="shared" si="139"/>
        <v>0</v>
      </c>
    </row>
    <row r="794" spans="1:19" x14ac:dyDescent="0.2">
      <c r="A794" s="12">
        <v>783</v>
      </c>
      <c r="B794" s="228" t="str">
        <f>IF(I794&gt;($B$4*$B$6),"0",PMT(H794/$B$6,COUNT(I794:$I$1000),-E793))</f>
        <v>0</v>
      </c>
      <c r="C794" s="228">
        <f t="shared" si="140"/>
        <v>0</v>
      </c>
      <c r="D794" s="228" t="str">
        <f t="shared" si="136"/>
        <v>0</v>
      </c>
      <c r="E794" s="225" t="str">
        <f t="shared" si="134"/>
        <v/>
      </c>
      <c r="F794" s="228" t="str">
        <f t="shared" si="132"/>
        <v/>
      </c>
      <c r="G794" s="228" t="str">
        <f t="shared" si="133"/>
        <v/>
      </c>
      <c r="H794" s="230">
        <f t="shared" si="141"/>
        <v>0.12</v>
      </c>
      <c r="I794" s="226" t="str">
        <f t="shared" si="135"/>
        <v/>
      </c>
      <c r="J794" s="227">
        <f t="shared" si="142"/>
        <v>68454</v>
      </c>
      <c r="K794" s="231" t="str">
        <f t="shared" si="137"/>
        <v>0</v>
      </c>
      <c r="Q794" s="11">
        <f>IF(J794&lt;'5-Year Monthly P&amp;L'!P$2,1,IF(AND('Financing - Injection 1'!J794&gt;='5-Year Monthly P&amp;L'!P$2,'Financing - Injection 1'!J794&lt;'5-Year Monthly P&amp;L'!AB$2),2,IF(AND('Financing - Injection 1'!J794&gt;='5-Year Monthly P&amp;L'!AB$2,'Financing - Injection 1'!J794&lt;'5-Year Monthly P&amp;L'!AN$2),3,IF(AND('Financing - Injection 1'!J794&gt;='5-Year Monthly P&amp;L'!AN$2,'Financing - Injection 1'!J794&lt;'5-Year Monthly P&amp;L'!AZ$2),4,IF('Financing - Injection 1'!J794&gt;='5-Year Monthly P&amp;L'!AZ$2,5)))))</f>
        <v>5</v>
      </c>
      <c r="R794" s="215" t="str">
        <f t="shared" si="138"/>
        <v>0</v>
      </c>
      <c r="S794" s="215" t="str">
        <f t="shared" si="139"/>
        <v>0</v>
      </c>
    </row>
    <row r="795" spans="1:19" x14ac:dyDescent="0.2">
      <c r="A795" s="12">
        <v>784</v>
      </c>
      <c r="B795" s="228" t="str">
        <f>IF(I795&gt;($B$4*$B$6),"0",PMT(H795/$B$6,COUNT(I795:$I$1000),-E794))</f>
        <v>0</v>
      </c>
      <c r="C795" s="228">
        <f t="shared" si="140"/>
        <v>0</v>
      </c>
      <c r="D795" s="228" t="str">
        <f t="shared" si="136"/>
        <v>0</v>
      </c>
      <c r="E795" s="225" t="str">
        <f t="shared" si="134"/>
        <v/>
      </c>
      <c r="F795" s="228" t="str">
        <f t="shared" si="132"/>
        <v/>
      </c>
      <c r="G795" s="228" t="str">
        <f t="shared" si="133"/>
        <v/>
      </c>
      <c r="H795" s="230">
        <f t="shared" si="141"/>
        <v>0.12</v>
      </c>
      <c r="I795" s="226" t="str">
        <f t="shared" si="135"/>
        <v/>
      </c>
      <c r="J795" s="227">
        <f t="shared" si="142"/>
        <v>68484</v>
      </c>
      <c r="K795" s="231" t="str">
        <f t="shared" si="137"/>
        <v>0</v>
      </c>
      <c r="Q795" s="11">
        <f>IF(J795&lt;'5-Year Monthly P&amp;L'!P$2,1,IF(AND('Financing - Injection 1'!J795&gt;='5-Year Monthly P&amp;L'!P$2,'Financing - Injection 1'!J795&lt;'5-Year Monthly P&amp;L'!AB$2),2,IF(AND('Financing - Injection 1'!J795&gt;='5-Year Monthly P&amp;L'!AB$2,'Financing - Injection 1'!J795&lt;'5-Year Monthly P&amp;L'!AN$2),3,IF(AND('Financing - Injection 1'!J795&gt;='5-Year Monthly P&amp;L'!AN$2,'Financing - Injection 1'!J795&lt;'5-Year Monthly P&amp;L'!AZ$2),4,IF('Financing - Injection 1'!J795&gt;='5-Year Monthly P&amp;L'!AZ$2,5)))))</f>
        <v>5</v>
      </c>
      <c r="R795" s="215" t="str">
        <f t="shared" si="138"/>
        <v>0</v>
      </c>
      <c r="S795" s="215" t="str">
        <f t="shared" si="139"/>
        <v>0</v>
      </c>
    </row>
    <row r="796" spans="1:19" x14ac:dyDescent="0.2">
      <c r="A796" s="12">
        <v>785</v>
      </c>
      <c r="B796" s="228" t="str">
        <f>IF(I796&gt;($B$4*$B$6),"0",PMT(H796/$B$6,COUNT(I796:$I$1000),-E795))</f>
        <v>0</v>
      </c>
      <c r="C796" s="228">
        <f t="shared" si="140"/>
        <v>0</v>
      </c>
      <c r="D796" s="228" t="str">
        <f t="shared" si="136"/>
        <v>0</v>
      </c>
      <c r="E796" s="225" t="str">
        <f t="shared" si="134"/>
        <v/>
      </c>
      <c r="F796" s="228" t="str">
        <f t="shared" si="132"/>
        <v/>
      </c>
      <c r="G796" s="228" t="str">
        <f t="shared" si="133"/>
        <v/>
      </c>
      <c r="H796" s="230">
        <f t="shared" si="141"/>
        <v>0.12</v>
      </c>
      <c r="I796" s="226" t="str">
        <f t="shared" si="135"/>
        <v/>
      </c>
      <c r="J796" s="227">
        <f t="shared" si="142"/>
        <v>68515</v>
      </c>
      <c r="K796" s="231" t="str">
        <f t="shared" si="137"/>
        <v>0</v>
      </c>
      <c r="Q796" s="11">
        <f>IF(J796&lt;'5-Year Monthly P&amp;L'!P$2,1,IF(AND('Financing - Injection 1'!J796&gt;='5-Year Monthly P&amp;L'!P$2,'Financing - Injection 1'!J796&lt;'5-Year Monthly P&amp;L'!AB$2),2,IF(AND('Financing - Injection 1'!J796&gt;='5-Year Monthly P&amp;L'!AB$2,'Financing - Injection 1'!J796&lt;'5-Year Monthly P&amp;L'!AN$2),3,IF(AND('Financing - Injection 1'!J796&gt;='5-Year Monthly P&amp;L'!AN$2,'Financing - Injection 1'!J796&lt;'5-Year Monthly P&amp;L'!AZ$2),4,IF('Financing - Injection 1'!J796&gt;='5-Year Monthly P&amp;L'!AZ$2,5)))))</f>
        <v>5</v>
      </c>
      <c r="R796" s="215" t="str">
        <f t="shared" si="138"/>
        <v>0</v>
      </c>
      <c r="S796" s="215" t="str">
        <f t="shared" si="139"/>
        <v>0</v>
      </c>
    </row>
    <row r="797" spans="1:19" x14ac:dyDescent="0.2">
      <c r="A797" s="12">
        <v>786</v>
      </c>
      <c r="B797" s="228" t="str">
        <f>IF(I797&gt;($B$4*$B$6),"0",PMT(H797/$B$6,COUNT(I797:$I$1000),-E796))</f>
        <v>0</v>
      </c>
      <c r="C797" s="228">
        <f t="shared" si="140"/>
        <v>0</v>
      </c>
      <c r="D797" s="228" t="str">
        <f t="shared" si="136"/>
        <v>0</v>
      </c>
      <c r="E797" s="225" t="str">
        <f t="shared" si="134"/>
        <v/>
      </c>
      <c r="F797" s="228" t="str">
        <f t="shared" si="132"/>
        <v/>
      </c>
      <c r="G797" s="228" t="str">
        <f t="shared" si="133"/>
        <v/>
      </c>
      <c r="H797" s="230">
        <f t="shared" si="141"/>
        <v>0.12</v>
      </c>
      <c r="I797" s="226" t="str">
        <f t="shared" si="135"/>
        <v/>
      </c>
      <c r="J797" s="227">
        <f t="shared" si="142"/>
        <v>68546</v>
      </c>
      <c r="K797" s="231" t="str">
        <f t="shared" si="137"/>
        <v>0</v>
      </c>
      <c r="Q797" s="11">
        <f>IF(J797&lt;'5-Year Monthly P&amp;L'!P$2,1,IF(AND('Financing - Injection 1'!J797&gt;='5-Year Monthly P&amp;L'!P$2,'Financing - Injection 1'!J797&lt;'5-Year Monthly P&amp;L'!AB$2),2,IF(AND('Financing - Injection 1'!J797&gt;='5-Year Monthly P&amp;L'!AB$2,'Financing - Injection 1'!J797&lt;'5-Year Monthly P&amp;L'!AN$2),3,IF(AND('Financing - Injection 1'!J797&gt;='5-Year Monthly P&amp;L'!AN$2,'Financing - Injection 1'!J797&lt;'5-Year Monthly P&amp;L'!AZ$2),4,IF('Financing - Injection 1'!J797&gt;='5-Year Monthly P&amp;L'!AZ$2,5)))))</f>
        <v>5</v>
      </c>
      <c r="R797" s="215" t="str">
        <f t="shared" si="138"/>
        <v>0</v>
      </c>
      <c r="S797" s="215" t="str">
        <f t="shared" si="139"/>
        <v>0</v>
      </c>
    </row>
    <row r="798" spans="1:19" x14ac:dyDescent="0.2">
      <c r="A798" s="12">
        <v>787</v>
      </c>
      <c r="B798" s="228" t="str">
        <f>IF(I798&gt;($B$4*$B$6),"0",PMT(H798/$B$6,COUNT(I798:$I$1000),-E797))</f>
        <v>0</v>
      </c>
      <c r="C798" s="228">
        <f t="shared" si="140"/>
        <v>0</v>
      </c>
      <c r="D798" s="228" t="str">
        <f t="shared" si="136"/>
        <v>0</v>
      </c>
      <c r="E798" s="225" t="str">
        <f t="shared" si="134"/>
        <v/>
      </c>
      <c r="F798" s="228" t="str">
        <f t="shared" si="132"/>
        <v/>
      </c>
      <c r="G798" s="228" t="str">
        <f t="shared" si="133"/>
        <v/>
      </c>
      <c r="H798" s="230">
        <f t="shared" si="141"/>
        <v>0.12</v>
      </c>
      <c r="I798" s="226" t="str">
        <f t="shared" si="135"/>
        <v/>
      </c>
      <c r="J798" s="227">
        <f t="shared" si="142"/>
        <v>68576</v>
      </c>
      <c r="K798" s="231" t="str">
        <f t="shared" si="137"/>
        <v>0</v>
      </c>
      <c r="Q798" s="11">
        <f>IF(J798&lt;'5-Year Monthly P&amp;L'!P$2,1,IF(AND('Financing - Injection 1'!J798&gt;='5-Year Monthly P&amp;L'!P$2,'Financing - Injection 1'!J798&lt;'5-Year Monthly P&amp;L'!AB$2),2,IF(AND('Financing - Injection 1'!J798&gt;='5-Year Monthly P&amp;L'!AB$2,'Financing - Injection 1'!J798&lt;'5-Year Monthly P&amp;L'!AN$2),3,IF(AND('Financing - Injection 1'!J798&gt;='5-Year Monthly P&amp;L'!AN$2,'Financing - Injection 1'!J798&lt;'5-Year Monthly P&amp;L'!AZ$2),4,IF('Financing - Injection 1'!J798&gt;='5-Year Monthly P&amp;L'!AZ$2,5)))))</f>
        <v>5</v>
      </c>
      <c r="R798" s="215" t="str">
        <f t="shared" si="138"/>
        <v>0</v>
      </c>
      <c r="S798" s="215" t="str">
        <f t="shared" si="139"/>
        <v>0</v>
      </c>
    </row>
    <row r="799" spans="1:19" x14ac:dyDescent="0.2">
      <c r="A799" s="12">
        <v>788</v>
      </c>
      <c r="B799" s="228" t="str">
        <f>IF(I799&gt;($B$4*$B$6),"0",PMT(H799/$B$6,COUNT(I799:$I$1000),-E798))</f>
        <v>0</v>
      </c>
      <c r="C799" s="228">
        <f t="shared" si="140"/>
        <v>0</v>
      </c>
      <c r="D799" s="228" t="str">
        <f t="shared" si="136"/>
        <v>0</v>
      </c>
      <c r="E799" s="225" t="str">
        <f t="shared" si="134"/>
        <v/>
      </c>
      <c r="F799" s="228" t="str">
        <f t="shared" si="132"/>
        <v/>
      </c>
      <c r="G799" s="228" t="str">
        <f t="shared" si="133"/>
        <v/>
      </c>
      <c r="H799" s="230">
        <f t="shared" si="141"/>
        <v>0.12</v>
      </c>
      <c r="I799" s="226" t="str">
        <f t="shared" si="135"/>
        <v/>
      </c>
      <c r="J799" s="227">
        <f t="shared" si="142"/>
        <v>68607</v>
      </c>
      <c r="K799" s="231" t="str">
        <f t="shared" si="137"/>
        <v>0</v>
      </c>
      <c r="Q799" s="11">
        <f>IF(J799&lt;'5-Year Monthly P&amp;L'!P$2,1,IF(AND('Financing - Injection 1'!J799&gt;='5-Year Monthly P&amp;L'!P$2,'Financing - Injection 1'!J799&lt;'5-Year Monthly P&amp;L'!AB$2),2,IF(AND('Financing - Injection 1'!J799&gt;='5-Year Monthly P&amp;L'!AB$2,'Financing - Injection 1'!J799&lt;'5-Year Monthly P&amp;L'!AN$2),3,IF(AND('Financing - Injection 1'!J799&gt;='5-Year Monthly P&amp;L'!AN$2,'Financing - Injection 1'!J799&lt;'5-Year Monthly P&amp;L'!AZ$2),4,IF('Financing - Injection 1'!J799&gt;='5-Year Monthly P&amp;L'!AZ$2,5)))))</f>
        <v>5</v>
      </c>
      <c r="R799" s="215" t="str">
        <f t="shared" si="138"/>
        <v>0</v>
      </c>
      <c r="S799" s="215" t="str">
        <f t="shared" si="139"/>
        <v>0</v>
      </c>
    </row>
    <row r="800" spans="1:19" x14ac:dyDescent="0.2">
      <c r="A800" s="12">
        <v>789</v>
      </c>
      <c r="B800" s="228" t="str">
        <f>IF(I800&gt;($B$4*$B$6),"0",PMT(H800/$B$6,COUNT(I800:$I$1000),-E799))</f>
        <v>0</v>
      </c>
      <c r="C800" s="228">
        <f t="shared" si="140"/>
        <v>0</v>
      </c>
      <c r="D800" s="228" t="str">
        <f t="shared" si="136"/>
        <v>0</v>
      </c>
      <c r="E800" s="225" t="str">
        <f t="shared" si="134"/>
        <v/>
      </c>
      <c r="F800" s="228" t="str">
        <f t="shared" si="132"/>
        <v/>
      </c>
      <c r="G800" s="228" t="str">
        <f t="shared" si="133"/>
        <v/>
      </c>
      <c r="H800" s="230">
        <f t="shared" si="141"/>
        <v>0.12</v>
      </c>
      <c r="I800" s="226" t="str">
        <f t="shared" si="135"/>
        <v/>
      </c>
      <c r="J800" s="227">
        <f t="shared" si="142"/>
        <v>68637</v>
      </c>
      <c r="K800" s="231" t="str">
        <f t="shared" si="137"/>
        <v>0</v>
      </c>
      <c r="Q800" s="11">
        <f>IF(J800&lt;'5-Year Monthly P&amp;L'!P$2,1,IF(AND('Financing - Injection 1'!J800&gt;='5-Year Monthly P&amp;L'!P$2,'Financing - Injection 1'!J800&lt;'5-Year Monthly P&amp;L'!AB$2),2,IF(AND('Financing - Injection 1'!J800&gt;='5-Year Monthly P&amp;L'!AB$2,'Financing - Injection 1'!J800&lt;'5-Year Monthly P&amp;L'!AN$2),3,IF(AND('Financing - Injection 1'!J800&gt;='5-Year Monthly P&amp;L'!AN$2,'Financing - Injection 1'!J800&lt;'5-Year Monthly P&amp;L'!AZ$2),4,IF('Financing - Injection 1'!J800&gt;='5-Year Monthly P&amp;L'!AZ$2,5)))))</f>
        <v>5</v>
      </c>
      <c r="R800" s="215" t="str">
        <f t="shared" si="138"/>
        <v>0</v>
      </c>
      <c r="S800" s="215" t="str">
        <f t="shared" si="139"/>
        <v>0</v>
      </c>
    </row>
    <row r="801" spans="1:19" x14ac:dyDescent="0.2">
      <c r="A801" s="12">
        <v>790</v>
      </c>
      <c r="B801" s="228" t="str">
        <f>IF(I801&gt;($B$4*$B$6),"0",PMT(H801/$B$6,COUNT(I801:$I$1000),-E800))</f>
        <v>0</v>
      </c>
      <c r="C801" s="228">
        <f t="shared" si="140"/>
        <v>0</v>
      </c>
      <c r="D801" s="228" t="str">
        <f t="shared" si="136"/>
        <v>0</v>
      </c>
      <c r="E801" s="225" t="str">
        <f t="shared" si="134"/>
        <v/>
      </c>
      <c r="F801" s="228" t="str">
        <f t="shared" si="132"/>
        <v/>
      </c>
      <c r="G801" s="228" t="str">
        <f t="shared" si="133"/>
        <v/>
      </c>
      <c r="H801" s="230">
        <f t="shared" si="141"/>
        <v>0.12</v>
      </c>
      <c r="I801" s="226" t="str">
        <f t="shared" si="135"/>
        <v/>
      </c>
      <c r="J801" s="227">
        <f t="shared" si="142"/>
        <v>68668</v>
      </c>
      <c r="K801" s="231" t="str">
        <f t="shared" si="137"/>
        <v>0</v>
      </c>
      <c r="Q801" s="11">
        <f>IF(J801&lt;'5-Year Monthly P&amp;L'!P$2,1,IF(AND('Financing - Injection 1'!J801&gt;='5-Year Monthly P&amp;L'!P$2,'Financing - Injection 1'!J801&lt;'5-Year Monthly P&amp;L'!AB$2),2,IF(AND('Financing - Injection 1'!J801&gt;='5-Year Monthly P&amp;L'!AB$2,'Financing - Injection 1'!J801&lt;'5-Year Monthly P&amp;L'!AN$2),3,IF(AND('Financing - Injection 1'!J801&gt;='5-Year Monthly P&amp;L'!AN$2,'Financing - Injection 1'!J801&lt;'5-Year Monthly P&amp;L'!AZ$2),4,IF('Financing - Injection 1'!J801&gt;='5-Year Monthly P&amp;L'!AZ$2,5)))))</f>
        <v>5</v>
      </c>
      <c r="R801" s="215" t="str">
        <f t="shared" si="138"/>
        <v>0</v>
      </c>
      <c r="S801" s="215" t="str">
        <f t="shared" si="139"/>
        <v>0</v>
      </c>
    </row>
    <row r="802" spans="1:19" x14ac:dyDescent="0.2">
      <c r="A802" s="12">
        <v>791</v>
      </c>
      <c r="B802" s="228" t="str">
        <f>IF(I802&gt;($B$4*$B$6),"0",PMT(H802/$B$6,COUNT(I802:$I$1000),-E801))</f>
        <v>0</v>
      </c>
      <c r="C802" s="228">
        <f t="shared" si="140"/>
        <v>0</v>
      </c>
      <c r="D802" s="228" t="str">
        <f t="shared" si="136"/>
        <v>0</v>
      </c>
      <c r="E802" s="225" t="str">
        <f t="shared" si="134"/>
        <v/>
      </c>
      <c r="F802" s="228" t="str">
        <f t="shared" si="132"/>
        <v/>
      </c>
      <c r="G802" s="228" t="str">
        <f t="shared" si="133"/>
        <v/>
      </c>
      <c r="H802" s="230">
        <f t="shared" si="141"/>
        <v>0.12</v>
      </c>
      <c r="I802" s="226" t="str">
        <f t="shared" si="135"/>
        <v/>
      </c>
      <c r="J802" s="227">
        <f t="shared" si="142"/>
        <v>68699</v>
      </c>
      <c r="K802" s="231" t="str">
        <f t="shared" si="137"/>
        <v>0</v>
      </c>
      <c r="Q802" s="11">
        <f>IF(J802&lt;'5-Year Monthly P&amp;L'!P$2,1,IF(AND('Financing - Injection 1'!J802&gt;='5-Year Monthly P&amp;L'!P$2,'Financing - Injection 1'!J802&lt;'5-Year Monthly P&amp;L'!AB$2),2,IF(AND('Financing - Injection 1'!J802&gt;='5-Year Monthly P&amp;L'!AB$2,'Financing - Injection 1'!J802&lt;'5-Year Monthly P&amp;L'!AN$2),3,IF(AND('Financing - Injection 1'!J802&gt;='5-Year Monthly P&amp;L'!AN$2,'Financing - Injection 1'!J802&lt;'5-Year Monthly P&amp;L'!AZ$2),4,IF('Financing - Injection 1'!J802&gt;='5-Year Monthly P&amp;L'!AZ$2,5)))))</f>
        <v>5</v>
      </c>
      <c r="R802" s="215" t="str">
        <f t="shared" si="138"/>
        <v>0</v>
      </c>
      <c r="S802" s="215" t="str">
        <f t="shared" si="139"/>
        <v>0</v>
      </c>
    </row>
    <row r="803" spans="1:19" x14ac:dyDescent="0.2">
      <c r="A803" s="12">
        <v>792</v>
      </c>
      <c r="B803" s="228" t="str">
        <f>IF(I803&gt;($B$4*$B$6),"0",PMT(H803/$B$6,COUNT(I803:$I$1000),-E802))</f>
        <v>0</v>
      </c>
      <c r="C803" s="228">
        <f t="shared" si="140"/>
        <v>0</v>
      </c>
      <c r="D803" s="228" t="str">
        <f t="shared" si="136"/>
        <v>0</v>
      </c>
      <c r="E803" s="225" t="str">
        <f t="shared" si="134"/>
        <v/>
      </c>
      <c r="F803" s="228" t="str">
        <f t="shared" si="132"/>
        <v/>
      </c>
      <c r="G803" s="228" t="str">
        <f t="shared" si="133"/>
        <v/>
      </c>
      <c r="H803" s="230">
        <f t="shared" si="141"/>
        <v>0.12</v>
      </c>
      <c r="I803" s="226" t="str">
        <f t="shared" si="135"/>
        <v/>
      </c>
      <c r="J803" s="227">
        <f t="shared" si="142"/>
        <v>68728</v>
      </c>
      <c r="K803" s="231" t="str">
        <f t="shared" si="137"/>
        <v>0</v>
      </c>
      <c r="Q803" s="11">
        <f>IF(J803&lt;'5-Year Monthly P&amp;L'!P$2,1,IF(AND('Financing - Injection 1'!J803&gt;='5-Year Monthly P&amp;L'!P$2,'Financing - Injection 1'!J803&lt;'5-Year Monthly P&amp;L'!AB$2),2,IF(AND('Financing - Injection 1'!J803&gt;='5-Year Monthly P&amp;L'!AB$2,'Financing - Injection 1'!J803&lt;'5-Year Monthly P&amp;L'!AN$2),3,IF(AND('Financing - Injection 1'!J803&gt;='5-Year Monthly P&amp;L'!AN$2,'Financing - Injection 1'!J803&lt;'5-Year Monthly P&amp;L'!AZ$2),4,IF('Financing - Injection 1'!J803&gt;='5-Year Monthly P&amp;L'!AZ$2,5)))))</f>
        <v>5</v>
      </c>
      <c r="R803" s="215" t="str">
        <f t="shared" si="138"/>
        <v>0</v>
      </c>
      <c r="S803" s="215" t="str">
        <f t="shared" si="139"/>
        <v>0</v>
      </c>
    </row>
    <row r="804" spans="1:19" x14ac:dyDescent="0.2">
      <c r="A804" s="12">
        <v>793</v>
      </c>
      <c r="B804" s="228" t="str">
        <f>IF(I804&gt;($B$4*$B$6),"0",PMT(H804/$B$6,COUNT(I804:$I$1000),-E803))</f>
        <v>0</v>
      </c>
      <c r="C804" s="228">
        <f t="shared" si="140"/>
        <v>0</v>
      </c>
      <c r="D804" s="228" t="str">
        <f t="shared" si="136"/>
        <v>0</v>
      </c>
      <c r="E804" s="225" t="str">
        <f t="shared" si="134"/>
        <v/>
      </c>
      <c r="F804" s="228" t="str">
        <f t="shared" si="132"/>
        <v/>
      </c>
      <c r="G804" s="228" t="str">
        <f t="shared" si="133"/>
        <v/>
      </c>
      <c r="H804" s="230">
        <f t="shared" si="141"/>
        <v>0.12</v>
      </c>
      <c r="I804" s="226" t="str">
        <f t="shared" si="135"/>
        <v/>
      </c>
      <c r="J804" s="227">
        <f t="shared" si="142"/>
        <v>68759</v>
      </c>
      <c r="K804" s="231" t="str">
        <f t="shared" si="137"/>
        <v>0</v>
      </c>
      <c r="Q804" s="11">
        <f>IF(J804&lt;'5-Year Monthly P&amp;L'!P$2,1,IF(AND('Financing - Injection 1'!J804&gt;='5-Year Monthly P&amp;L'!P$2,'Financing - Injection 1'!J804&lt;'5-Year Monthly P&amp;L'!AB$2),2,IF(AND('Financing - Injection 1'!J804&gt;='5-Year Monthly P&amp;L'!AB$2,'Financing - Injection 1'!J804&lt;'5-Year Monthly P&amp;L'!AN$2),3,IF(AND('Financing - Injection 1'!J804&gt;='5-Year Monthly P&amp;L'!AN$2,'Financing - Injection 1'!J804&lt;'5-Year Monthly P&amp;L'!AZ$2),4,IF('Financing - Injection 1'!J804&gt;='5-Year Monthly P&amp;L'!AZ$2,5)))))</f>
        <v>5</v>
      </c>
      <c r="R804" s="215" t="str">
        <f t="shared" si="138"/>
        <v>0</v>
      </c>
      <c r="S804" s="215" t="str">
        <f t="shared" si="139"/>
        <v>0</v>
      </c>
    </row>
    <row r="805" spans="1:19" x14ac:dyDescent="0.2">
      <c r="A805" s="12">
        <v>794</v>
      </c>
      <c r="B805" s="228" t="str">
        <f>IF(I805&gt;($B$4*$B$6),"0",PMT(H805/$B$6,COUNT(I805:$I$1000),-E804))</f>
        <v>0</v>
      </c>
      <c r="C805" s="228">
        <f t="shared" si="140"/>
        <v>0</v>
      </c>
      <c r="D805" s="228" t="str">
        <f t="shared" si="136"/>
        <v>0</v>
      </c>
      <c r="E805" s="225" t="str">
        <f t="shared" si="134"/>
        <v/>
      </c>
      <c r="F805" s="228" t="str">
        <f t="shared" si="132"/>
        <v/>
      </c>
      <c r="G805" s="228" t="str">
        <f t="shared" si="133"/>
        <v/>
      </c>
      <c r="H805" s="230">
        <f t="shared" si="141"/>
        <v>0.12</v>
      </c>
      <c r="I805" s="226" t="str">
        <f t="shared" si="135"/>
        <v/>
      </c>
      <c r="J805" s="227">
        <f t="shared" si="142"/>
        <v>68789</v>
      </c>
      <c r="K805" s="231" t="str">
        <f t="shared" si="137"/>
        <v>0</v>
      </c>
      <c r="Q805" s="11">
        <f>IF(J805&lt;'5-Year Monthly P&amp;L'!P$2,1,IF(AND('Financing - Injection 1'!J805&gt;='5-Year Monthly P&amp;L'!P$2,'Financing - Injection 1'!J805&lt;'5-Year Monthly P&amp;L'!AB$2),2,IF(AND('Financing - Injection 1'!J805&gt;='5-Year Monthly P&amp;L'!AB$2,'Financing - Injection 1'!J805&lt;'5-Year Monthly P&amp;L'!AN$2),3,IF(AND('Financing - Injection 1'!J805&gt;='5-Year Monthly P&amp;L'!AN$2,'Financing - Injection 1'!J805&lt;'5-Year Monthly P&amp;L'!AZ$2),4,IF('Financing - Injection 1'!J805&gt;='5-Year Monthly P&amp;L'!AZ$2,5)))))</f>
        <v>5</v>
      </c>
      <c r="R805" s="215" t="str">
        <f t="shared" si="138"/>
        <v>0</v>
      </c>
      <c r="S805" s="215" t="str">
        <f t="shared" si="139"/>
        <v>0</v>
      </c>
    </row>
    <row r="806" spans="1:19" x14ac:dyDescent="0.2">
      <c r="A806" s="12">
        <v>795</v>
      </c>
      <c r="B806" s="228" t="str">
        <f>IF(I806&gt;($B$4*$B$6),"0",PMT(H806/$B$6,COUNT(I806:$I$1000),-E805))</f>
        <v>0</v>
      </c>
      <c r="C806" s="228">
        <f t="shared" si="140"/>
        <v>0</v>
      </c>
      <c r="D806" s="228" t="str">
        <f t="shared" si="136"/>
        <v>0</v>
      </c>
      <c r="E806" s="225" t="str">
        <f t="shared" si="134"/>
        <v/>
      </c>
      <c r="F806" s="228" t="str">
        <f t="shared" si="132"/>
        <v/>
      </c>
      <c r="G806" s="228" t="str">
        <f t="shared" si="133"/>
        <v/>
      </c>
      <c r="H806" s="230">
        <f t="shared" si="141"/>
        <v>0.12</v>
      </c>
      <c r="I806" s="226" t="str">
        <f t="shared" si="135"/>
        <v/>
      </c>
      <c r="J806" s="227">
        <f t="shared" si="142"/>
        <v>68820</v>
      </c>
      <c r="K806" s="231" t="str">
        <f t="shared" si="137"/>
        <v>0</v>
      </c>
      <c r="Q806" s="11">
        <f>IF(J806&lt;'5-Year Monthly P&amp;L'!P$2,1,IF(AND('Financing - Injection 1'!J806&gt;='5-Year Monthly P&amp;L'!P$2,'Financing - Injection 1'!J806&lt;'5-Year Monthly P&amp;L'!AB$2),2,IF(AND('Financing - Injection 1'!J806&gt;='5-Year Monthly P&amp;L'!AB$2,'Financing - Injection 1'!J806&lt;'5-Year Monthly P&amp;L'!AN$2),3,IF(AND('Financing - Injection 1'!J806&gt;='5-Year Monthly P&amp;L'!AN$2,'Financing - Injection 1'!J806&lt;'5-Year Monthly P&amp;L'!AZ$2),4,IF('Financing - Injection 1'!J806&gt;='5-Year Monthly P&amp;L'!AZ$2,5)))))</f>
        <v>5</v>
      </c>
      <c r="R806" s="215" t="str">
        <f t="shared" si="138"/>
        <v>0</v>
      </c>
      <c r="S806" s="215" t="str">
        <f t="shared" si="139"/>
        <v>0</v>
      </c>
    </row>
    <row r="807" spans="1:19" x14ac:dyDescent="0.2">
      <c r="A807" s="12">
        <v>796</v>
      </c>
      <c r="B807" s="228" t="str">
        <f>IF(I807&gt;($B$4*$B$6),"0",PMT(H807/$B$6,COUNT(I807:$I$1000),-E806))</f>
        <v>0</v>
      </c>
      <c r="C807" s="228">
        <f t="shared" si="140"/>
        <v>0</v>
      </c>
      <c r="D807" s="228" t="str">
        <f t="shared" si="136"/>
        <v>0</v>
      </c>
      <c r="E807" s="225" t="str">
        <f t="shared" si="134"/>
        <v/>
      </c>
      <c r="F807" s="228" t="str">
        <f t="shared" si="132"/>
        <v/>
      </c>
      <c r="G807" s="228" t="str">
        <f t="shared" si="133"/>
        <v/>
      </c>
      <c r="H807" s="230">
        <f t="shared" si="141"/>
        <v>0.12</v>
      </c>
      <c r="I807" s="226" t="str">
        <f t="shared" si="135"/>
        <v/>
      </c>
      <c r="J807" s="227">
        <f t="shared" si="142"/>
        <v>68850</v>
      </c>
      <c r="K807" s="231" t="str">
        <f t="shared" si="137"/>
        <v>0</v>
      </c>
      <c r="Q807" s="11">
        <f>IF(J807&lt;'5-Year Monthly P&amp;L'!P$2,1,IF(AND('Financing - Injection 1'!J807&gt;='5-Year Monthly P&amp;L'!P$2,'Financing - Injection 1'!J807&lt;'5-Year Monthly P&amp;L'!AB$2),2,IF(AND('Financing - Injection 1'!J807&gt;='5-Year Monthly P&amp;L'!AB$2,'Financing - Injection 1'!J807&lt;'5-Year Monthly P&amp;L'!AN$2),3,IF(AND('Financing - Injection 1'!J807&gt;='5-Year Monthly P&amp;L'!AN$2,'Financing - Injection 1'!J807&lt;'5-Year Monthly P&amp;L'!AZ$2),4,IF('Financing - Injection 1'!J807&gt;='5-Year Monthly P&amp;L'!AZ$2,5)))))</f>
        <v>5</v>
      </c>
      <c r="R807" s="215" t="str">
        <f t="shared" si="138"/>
        <v>0</v>
      </c>
      <c r="S807" s="215" t="str">
        <f t="shared" si="139"/>
        <v>0</v>
      </c>
    </row>
    <row r="808" spans="1:19" x14ac:dyDescent="0.2">
      <c r="A808" s="12">
        <v>797</v>
      </c>
      <c r="B808" s="228" t="str">
        <f>IF(I808&gt;($B$4*$B$6),"0",PMT(H808/$B$6,COUNT(I808:$I$1000),-E807))</f>
        <v>0</v>
      </c>
      <c r="C808" s="228">
        <f t="shared" si="140"/>
        <v>0</v>
      </c>
      <c r="D808" s="228" t="str">
        <f t="shared" si="136"/>
        <v>0</v>
      </c>
      <c r="E808" s="225" t="str">
        <f t="shared" si="134"/>
        <v/>
      </c>
      <c r="F808" s="228" t="str">
        <f t="shared" si="132"/>
        <v/>
      </c>
      <c r="G808" s="228" t="str">
        <f t="shared" si="133"/>
        <v/>
      </c>
      <c r="H808" s="230">
        <f t="shared" si="141"/>
        <v>0.12</v>
      </c>
      <c r="I808" s="226" t="str">
        <f t="shared" si="135"/>
        <v/>
      </c>
      <c r="J808" s="227">
        <f t="shared" si="142"/>
        <v>68881</v>
      </c>
      <c r="K808" s="231" t="str">
        <f t="shared" si="137"/>
        <v>0</v>
      </c>
      <c r="Q808" s="11">
        <f>IF(J808&lt;'5-Year Monthly P&amp;L'!P$2,1,IF(AND('Financing - Injection 1'!J808&gt;='5-Year Monthly P&amp;L'!P$2,'Financing - Injection 1'!J808&lt;'5-Year Monthly P&amp;L'!AB$2),2,IF(AND('Financing - Injection 1'!J808&gt;='5-Year Monthly P&amp;L'!AB$2,'Financing - Injection 1'!J808&lt;'5-Year Monthly P&amp;L'!AN$2),3,IF(AND('Financing - Injection 1'!J808&gt;='5-Year Monthly P&amp;L'!AN$2,'Financing - Injection 1'!J808&lt;'5-Year Monthly P&amp;L'!AZ$2),4,IF('Financing - Injection 1'!J808&gt;='5-Year Monthly P&amp;L'!AZ$2,5)))))</f>
        <v>5</v>
      </c>
      <c r="R808" s="215" t="str">
        <f t="shared" si="138"/>
        <v>0</v>
      </c>
      <c r="S808" s="215" t="str">
        <f t="shared" si="139"/>
        <v>0</v>
      </c>
    </row>
    <row r="809" spans="1:19" x14ac:dyDescent="0.2">
      <c r="A809" s="12">
        <v>798</v>
      </c>
      <c r="B809" s="228" t="str">
        <f>IF(I809&gt;($B$4*$B$6),"0",PMT(H809/$B$6,COUNT(I809:$I$1000),-E808))</f>
        <v>0</v>
      </c>
      <c r="C809" s="228">
        <f t="shared" si="140"/>
        <v>0</v>
      </c>
      <c r="D809" s="228" t="str">
        <f t="shared" si="136"/>
        <v>0</v>
      </c>
      <c r="E809" s="225" t="str">
        <f t="shared" si="134"/>
        <v/>
      </c>
      <c r="F809" s="228" t="str">
        <f t="shared" si="132"/>
        <v/>
      </c>
      <c r="G809" s="228" t="str">
        <f t="shared" si="133"/>
        <v/>
      </c>
      <c r="H809" s="230">
        <f t="shared" si="141"/>
        <v>0.12</v>
      </c>
      <c r="I809" s="226" t="str">
        <f t="shared" si="135"/>
        <v/>
      </c>
      <c r="J809" s="227">
        <f t="shared" si="142"/>
        <v>68912</v>
      </c>
      <c r="K809" s="231" t="str">
        <f t="shared" si="137"/>
        <v>0</v>
      </c>
      <c r="Q809" s="11">
        <f>IF(J809&lt;'5-Year Monthly P&amp;L'!P$2,1,IF(AND('Financing - Injection 1'!J809&gt;='5-Year Monthly P&amp;L'!P$2,'Financing - Injection 1'!J809&lt;'5-Year Monthly P&amp;L'!AB$2),2,IF(AND('Financing - Injection 1'!J809&gt;='5-Year Monthly P&amp;L'!AB$2,'Financing - Injection 1'!J809&lt;'5-Year Monthly P&amp;L'!AN$2),3,IF(AND('Financing - Injection 1'!J809&gt;='5-Year Monthly P&amp;L'!AN$2,'Financing - Injection 1'!J809&lt;'5-Year Monthly P&amp;L'!AZ$2),4,IF('Financing - Injection 1'!J809&gt;='5-Year Monthly P&amp;L'!AZ$2,5)))))</f>
        <v>5</v>
      </c>
      <c r="R809" s="215" t="str">
        <f t="shared" si="138"/>
        <v>0</v>
      </c>
      <c r="S809" s="215" t="str">
        <f t="shared" si="139"/>
        <v>0</v>
      </c>
    </row>
    <row r="810" spans="1:19" x14ac:dyDescent="0.2">
      <c r="A810" s="12">
        <v>799</v>
      </c>
      <c r="B810" s="228" t="str">
        <f>IF(I810&gt;($B$4*$B$6),"0",PMT(H810/$B$6,COUNT(I810:$I$1000),-E809))</f>
        <v>0</v>
      </c>
      <c r="C810" s="228">
        <f t="shared" si="140"/>
        <v>0</v>
      </c>
      <c r="D810" s="228" t="str">
        <f t="shared" si="136"/>
        <v>0</v>
      </c>
      <c r="E810" s="225" t="str">
        <f t="shared" si="134"/>
        <v/>
      </c>
      <c r="F810" s="228" t="str">
        <f t="shared" si="132"/>
        <v/>
      </c>
      <c r="G810" s="228" t="str">
        <f t="shared" si="133"/>
        <v/>
      </c>
      <c r="H810" s="230">
        <f t="shared" si="141"/>
        <v>0.12</v>
      </c>
      <c r="I810" s="226" t="str">
        <f t="shared" si="135"/>
        <v/>
      </c>
      <c r="J810" s="227">
        <f t="shared" si="142"/>
        <v>68942</v>
      </c>
      <c r="K810" s="231" t="str">
        <f t="shared" si="137"/>
        <v>0</v>
      </c>
      <c r="Q810" s="11">
        <f>IF(J810&lt;'5-Year Monthly P&amp;L'!P$2,1,IF(AND('Financing - Injection 1'!J810&gt;='5-Year Monthly P&amp;L'!P$2,'Financing - Injection 1'!J810&lt;'5-Year Monthly P&amp;L'!AB$2),2,IF(AND('Financing - Injection 1'!J810&gt;='5-Year Monthly P&amp;L'!AB$2,'Financing - Injection 1'!J810&lt;'5-Year Monthly P&amp;L'!AN$2),3,IF(AND('Financing - Injection 1'!J810&gt;='5-Year Monthly P&amp;L'!AN$2,'Financing - Injection 1'!J810&lt;'5-Year Monthly P&amp;L'!AZ$2),4,IF('Financing - Injection 1'!J810&gt;='5-Year Monthly P&amp;L'!AZ$2,5)))))</f>
        <v>5</v>
      </c>
      <c r="R810" s="215" t="str">
        <f t="shared" si="138"/>
        <v>0</v>
      </c>
      <c r="S810" s="215" t="str">
        <f t="shared" si="139"/>
        <v>0</v>
      </c>
    </row>
    <row r="811" spans="1:19" x14ac:dyDescent="0.2">
      <c r="A811" s="12">
        <v>800</v>
      </c>
      <c r="B811" s="228" t="str">
        <f>IF(I811&gt;($B$4*$B$6),"0",PMT(H811/$B$6,COUNT(I811:$I$1000),-E810))</f>
        <v>0</v>
      </c>
      <c r="C811" s="228">
        <f t="shared" si="140"/>
        <v>0</v>
      </c>
      <c r="D811" s="228" t="str">
        <f t="shared" si="136"/>
        <v>0</v>
      </c>
      <c r="E811" s="225" t="str">
        <f t="shared" si="134"/>
        <v/>
      </c>
      <c r="F811" s="228" t="str">
        <f t="shared" si="132"/>
        <v/>
      </c>
      <c r="G811" s="228" t="str">
        <f t="shared" si="133"/>
        <v/>
      </c>
      <c r="H811" s="230">
        <f t="shared" si="141"/>
        <v>0.12</v>
      </c>
      <c r="I811" s="226" t="str">
        <f t="shared" si="135"/>
        <v/>
      </c>
      <c r="J811" s="227">
        <f t="shared" si="142"/>
        <v>68973</v>
      </c>
      <c r="K811" s="231" t="str">
        <f t="shared" si="137"/>
        <v>0</v>
      </c>
      <c r="Q811" s="11">
        <f>IF(J811&lt;'5-Year Monthly P&amp;L'!P$2,1,IF(AND('Financing - Injection 1'!J811&gt;='5-Year Monthly P&amp;L'!P$2,'Financing - Injection 1'!J811&lt;'5-Year Monthly P&amp;L'!AB$2),2,IF(AND('Financing - Injection 1'!J811&gt;='5-Year Monthly P&amp;L'!AB$2,'Financing - Injection 1'!J811&lt;'5-Year Monthly P&amp;L'!AN$2),3,IF(AND('Financing - Injection 1'!J811&gt;='5-Year Monthly P&amp;L'!AN$2,'Financing - Injection 1'!J811&lt;'5-Year Monthly P&amp;L'!AZ$2),4,IF('Financing - Injection 1'!J811&gt;='5-Year Monthly P&amp;L'!AZ$2,5)))))</f>
        <v>5</v>
      </c>
      <c r="R811" s="215" t="str">
        <f t="shared" si="138"/>
        <v>0</v>
      </c>
      <c r="S811" s="215" t="str">
        <f t="shared" si="139"/>
        <v>0</v>
      </c>
    </row>
    <row r="812" spans="1:19" x14ac:dyDescent="0.2">
      <c r="A812" s="12">
        <v>801</v>
      </c>
      <c r="B812" s="228" t="str">
        <f>IF(I812&gt;($B$4*$B$6),"0",PMT(H812/$B$6,COUNT(I812:$I$1000),-E811))</f>
        <v>0</v>
      </c>
      <c r="C812" s="228">
        <f t="shared" si="140"/>
        <v>0</v>
      </c>
      <c r="D812" s="228" t="str">
        <f t="shared" si="136"/>
        <v>0</v>
      </c>
      <c r="E812" s="225" t="str">
        <f t="shared" si="134"/>
        <v/>
      </c>
      <c r="F812" s="228" t="str">
        <f t="shared" si="132"/>
        <v/>
      </c>
      <c r="G812" s="228" t="str">
        <f t="shared" si="133"/>
        <v/>
      </c>
      <c r="H812" s="230">
        <f t="shared" si="141"/>
        <v>0.12</v>
      </c>
      <c r="I812" s="226" t="str">
        <f t="shared" si="135"/>
        <v/>
      </c>
      <c r="J812" s="227">
        <f t="shared" si="142"/>
        <v>69003</v>
      </c>
      <c r="K812" s="231" t="str">
        <f t="shared" si="137"/>
        <v>0</v>
      </c>
      <c r="Q812" s="11">
        <f>IF(J812&lt;'5-Year Monthly P&amp;L'!P$2,1,IF(AND('Financing - Injection 1'!J812&gt;='5-Year Monthly P&amp;L'!P$2,'Financing - Injection 1'!J812&lt;'5-Year Monthly P&amp;L'!AB$2),2,IF(AND('Financing - Injection 1'!J812&gt;='5-Year Monthly P&amp;L'!AB$2,'Financing - Injection 1'!J812&lt;'5-Year Monthly P&amp;L'!AN$2),3,IF(AND('Financing - Injection 1'!J812&gt;='5-Year Monthly P&amp;L'!AN$2,'Financing - Injection 1'!J812&lt;'5-Year Monthly P&amp;L'!AZ$2),4,IF('Financing - Injection 1'!J812&gt;='5-Year Monthly P&amp;L'!AZ$2,5)))))</f>
        <v>5</v>
      </c>
      <c r="R812" s="215" t="str">
        <f t="shared" si="138"/>
        <v>0</v>
      </c>
      <c r="S812" s="215" t="str">
        <f t="shared" si="139"/>
        <v>0</v>
      </c>
    </row>
    <row r="813" spans="1:19" x14ac:dyDescent="0.2">
      <c r="A813" s="12">
        <v>802</v>
      </c>
      <c r="B813" s="228" t="str">
        <f>IF(I813&gt;($B$4*$B$6),"0",PMT(H813/$B$6,COUNT(I813:$I$1000),-E812))</f>
        <v>0</v>
      </c>
      <c r="C813" s="228">
        <f t="shared" si="140"/>
        <v>0</v>
      </c>
      <c r="D813" s="228" t="str">
        <f t="shared" si="136"/>
        <v>0</v>
      </c>
      <c r="E813" s="225" t="str">
        <f t="shared" si="134"/>
        <v/>
      </c>
      <c r="F813" s="228" t="str">
        <f t="shared" si="132"/>
        <v/>
      </c>
      <c r="G813" s="228" t="str">
        <f t="shared" si="133"/>
        <v/>
      </c>
      <c r="H813" s="230">
        <f t="shared" si="141"/>
        <v>0.12</v>
      </c>
      <c r="I813" s="226" t="str">
        <f t="shared" si="135"/>
        <v/>
      </c>
      <c r="J813" s="227">
        <f t="shared" si="142"/>
        <v>69034</v>
      </c>
      <c r="K813" s="231" t="str">
        <f t="shared" si="137"/>
        <v>0</v>
      </c>
      <c r="Q813" s="11">
        <f>IF(J813&lt;'5-Year Monthly P&amp;L'!P$2,1,IF(AND('Financing - Injection 1'!J813&gt;='5-Year Monthly P&amp;L'!P$2,'Financing - Injection 1'!J813&lt;'5-Year Monthly P&amp;L'!AB$2),2,IF(AND('Financing - Injection 1'!J813&gt;='5-Year Monthly P&amp;L'!AB$2,'Financing - Injection 1'!J813&lt;'5-Year Monthly P&amp;L'!AN$2),3,IF(AND('Financing - Injection 1'!J813&gt;='5-Year Monthly P&amp;L'!AN$2,'Financing - Injection 1'!J813&lt;'5-Year Monthly P&amp;L'!AZ$2),4,IF('Financing - Injection 1'!J813&gt;='5-Year Monthly P&amp;L'!AZ$2,5)))))</f>
        <v>5</v>
      </c>
      <c r="R813" s="215" t="str">
        <f t="shared" si="138"/>
        <v>0</v>
      </c>
      <c r="S813" s="215" t="str">
        <f t="shared" si="139"/>
        <v>0</v>
      </c>
    </row>
    <row r="814" spans="1:19" x14ac:dyDescent="0.2">
      <c r="A814" s="12">
        <v>803</v>
      </c>
      <c r="B814" s="228" t="str">
        <f>IF(I814&gt;($B$4*$B$6),"0",PMT(H814/$B$6,COUNT(I814:$I$1000),-E813))</f>
        <v>0</v>
      </c>
      <c r="C814" s="228">
        <f t="shared" si="140"/>
        <v>0</v>
      </c>
      <c r="D814" s="228" t="str">
        <f t="shared" si="136"/>
        <v>0</v>
      </c>
      <c r="E814" s="225" t="str">
        <f t="shared" si="134"/>
        <v/>
      </c>
      <c r="F814" s="228" t="str">
        <f t="shared" si="132"/>
        <v/>
      </c>
      <c r="G814" s="228" t="str">
        <f t="shared" si="133"/>
        <v/>
      </c>
      <c r="H814" s="230">
        <f t="shared" si="141"/>
        <v>0.12</v>
      </c>
      <c r="I814" s="226" t="str">
        <f t="shared" si="135"/>
        <v/>
      </c>
      <c r="J814" s="227">
        <f t="shared" si="142"/>
        <v>69065</v>
      </c>
      <c r="K814" s="231" t="str">
        <f t="shared" si="137"/>
        <v>0</v>
      </c>
      <c r="Q814" s="11">
        <f>IF(J814&lt;'5-Year Monthly P&amp;L'!P$2,1,IF(AND('Financing - Injection 1'!J814&gt;='5-Year Monthly P&amp;L'!P$2,'Financing - Injection 1'!J814&lt;'5-Year Monthly P&amp;L'!AB$2),2,IF(AND('Financing - Injection 1'!J814&gt;='5-Year Monthly P&amp;L'!AB$2,'Financing - Injection 1'!J814&lt;'5-Year Monthly P&amp;L'!AN$2),3,IF(AND('Financing - Injection 1'!J814&gt;='5-Year Monthly P&amp;L'!AN$2,'Financing - Injection 1'!J814&lt;'5-Year Monthly P&amp;L'!AZ$2),4,IF('Financing - Injection 1'!J814&gt;='5-Year Monthly P&amp;L'!AZ$2,5)))))</f>
        <v>5</v>
      </c>
      <c r="R814" s="215" t="str">
        <f t="shared" si="138"/>
        <v>0</v>
      </c>
      <c r="S814" s="215" t="str">
        <f t="shared" si="139"/>
        <v>0</v>
      </c>
    </row>
    <row r="815" spans="1:19" x14ac:dyDescent="0.2">
      <c r="A815" s="12">
        <v>804</v>
      </c>
      <c r="B815" s="228" t="str">
        <f>IF(I815&gt;($B$4*$B$6),"0",PMT(H815/$B$6,COUNT(I815:$I$1000),-E814))</f>
        <v>0</v>
      </c>
      <c r="C815" s="228">
        <f t="shared" si="140"/>
        <v>0</v>
      </c>
      <c r="D815" s="228" t="str">
        <f t="shared" si="136"/>
        <v>0</v>
      </c>
      <c r="E815" s="225" t="str">
        <f t="shared" si="134"/>
        <v/>
      </c>
      <c r="F815" s="228" t="str">
        <f t="shared" si="132"/>
        <v/>
      </c>
      <c r="G815" s="228" t="str">
        <f t="shared" si="133"/>
        <v/>
      </c>
      <c r="H815" s="230">
        <f t="shared" si="141"/>
        <v>0.12</v>
      </c>
      <c r="I815" s="226" t="str">
        <f t="shared" si="135"/>
        <v/>
      </c>
      <c r="J815" s="227">
        <f t="shared" si="142"/>
        <v>69093</v>
      </c>
      <c r="K815" s="231" t="str">
        <f t="shared" si="137"/>
        <v>0</v>
      </c>
      <c r="Q815" s="11">
        <f>IF(J815&lt;'5-Year Monthly P&amp;L'!P$2,1,IF(AND('Financing - Injection 1'!J815&gt;='5-Year Monthly P&amp;L'!P$2,'Financing - Injection 1'!J815&lt;'5-Year Monthly P&amp;L'!AB$2),2,IF(AND('Financing - Injection 1'!J815&gt;='5-Year Monthly P&amp;L'!AB$2,'Financing - Injection 1'!J815&lt;'5-Year Monthly P&amp;L'!AN$2),3,IF(AND('Financing - Injection 1'!J815&gt;='5-Year Monthly P&amp;L'!AN$2,'Financing - Injection 1'!J815&lt;'5-Year Monthly P&amp;L'!AZ$2),4,IF('Financing - Injection 1'!J815&gt;='5-Year Monthly P&amp;L'!AZ$2,5)))))</f>
        <v>5</v>
      </c>
      <c r="R815" s="215" t="str">
        <f t="shared" si="138"/>
        <v>0</v>
      </c>
      <c r="S815" s="215" t="str">
        <f t="shared" si="139"/>
        <v>0</v>
      </c>
    </row>
    <row r="816" spans="1:19" x14ac:dyDescent="0.2">
      <c r="A816" s="12">
        <v>805</v>
      </c>
      <c r="B816" s="228" t="str">
        <f>IF(I816&gt;($B$4*$B$6),"0",PMT(H816/$B$6,COUNT(I816:$I$1000),-E815))</f>
        <v>0</v>
      </c>
      <c r="C816" s="228">
        <f t="shared" si="140"/>
        <v>0</v>
      </c>
      <c r="D816" s="228" t="str">
        <f t="shared" si="136"/>
        <v>0</v>
      </c>
      <c r="E816" s="225" t="str">
        <f t="shared" si="134"/>
        <v/>
      </c>
      <c r="F816" s="228" t="str">
        <f t="shared" si="132"/>
        <v/>
      </c>
      <c r="G816" s="228" t="str">
        <f t="shared" si="133"/>
        <v/>
      </c>
      <c r="H816" s="230">
        <f t="shared" si="141"/>
        <v>0.12</v>
      </c>
      <c r="I816" s="226" t="str">
        <f t="shared" si="135"/>
        <v/>
      </c>
      <c r="J816" s="227">
        <f t="shared" si="142"/>
        <v>69124</v>
      </c>
      <c r="K816" s="231" t="str">
        <f t="shared" si="137"/>
        <v>0</v>
      </c>
      <c r="Q816" s="11">
        <f>IF(J816&lt;'5-Year Monthly P&amp;L'!P$2,1,IF(AND('Financing - Injection 1'!J816&gt;='5-Year Monthly P&amp;L'!P$2,'Financing - Injection 1'!J816&lt;'5-Year Monthly P&amp;L'!AB$2),2,IF(AND('Financing - Injection 1'!J816&gt;='5-Year Monthly P&amp;L'!AB$2,'Financing - Injection 1'!J816&lt;'5-Year Monthly P&amp;L'!AN$2),3,IF(AND('Financing - Injection 1'!J816&gt;='5-Year Monthly P&amp;L'!AN$2,'Financing - Injection 1'!J816&lt;'5-Year Monthly P&amp;L'!AZ$2),4,IF('Financing - Injection 1'!J816&gt;='5-Year Monthly P&amp;L'!AZ$2,5)))))</f>
        <v>5</v>
      </c>
      <c r="R816" s="215" t="str">
        <f t="shared" si="138"/>
        <v>0</v>
      </c>
      <c r="S816" s="215" t="str">
        <f t="shared" si="139"/>
        <v>0</v>
      </c>
    </row>
    <row r="817" spans="1:19" x14ac:dyDescent="0.2">
      <c r="A817" s="12">
        <v>806</v>
      </c>
      <c r="B817" s="228" t="str">
        <f>IF(I817&gt;($B$4*$B$6),"0",PMT(H817/$B$6,COUNT(I817:$I$1000),-E816))</f>
        <v>0</v>
      </c>
      <c r="C817" s="228">
        <f t="shared" si="140"/>
        <v>0</v>
      </c>
      <c r="D817" s="228" t="str">
        <f t="shared" si="136"/>
        <v>0</v>
      </c>
      <c r="E817" s="225" t="str">
        <f t="shared" si="134"/>
        <v/>
      </c>
      <c r="F817" s="228" t="str">
        <f t="shared" si="132"/>
        <v/>
      </c>
      <c r="G817" s="228" t="str">
        <f t="shared" si="133"/>
        <v/>
      </c>
      <c r="H817" s="230">
        <f t="shared" si="141"/>
        <v>0.12</v>
      </c>
      <c r="I817" s="226" t="str">
        <f t="shared" si="135"/>
        <v/>
      </c>
      <c r="J817" s="227">
        <f t="shared" si="142"/>
        <v>69154</v>
      </c>
      <c r="K817" s="231" t="str">
        <f t="shared" si="137"/>
        <v>0</v>
      </c>
      <c r="Q817" s="11">
        <f>IF(J817&lt;'5-Year Monthly P&amp;L'!P$2,1,IF(AND('Financing - Injection 1'!J817&gt;='5-Year Monthly P&amp;L'!P$2,'Financing - Injection 1'!J817&lt;'5-Year Monthly P&amp;L'!AB$2),2,IF(AND('Financing - Injection 1'!J817&gt;='5-Year Monthly P&amp;L'!AB$2,'Financing - Injection 1'!J817&lt;'5-Year Monthly P&amp;L'!AN$2),3,IF(AND('Financing - Injection 1'!J817&gt;='5-Year Monthly P&amp;L'!AN$2,'Financing - Injection 1'!J817&lt;'5-Year Monthly P&amp;L'!AZ$2),4,IF('Financing - Injection 1'!J817&gt;='5-Year Monthly P&amp;L'!AZ$2,5)))))</f>
        <v>5</v>
      </c>
      <c r="R817" s="215" t="str">
        <f t="shared" si="138"/>
        <v>0</v>
      </c>
      <c r="S817" s="215" t="str">
        <f t="shared" si="139"/>
        <v>0</v>
      </c>
    </row>
    <row r="818" spans="1:19" x14ac:dyDescent="0.2">
      <c r="A818" s="12">
        <v>807</v>
      </c>
      <c r="B818" s="228" t="str">
        <f>IF(I818&gt;($B$4*$B$6),"0",PMT(H818/$B$6,COUNT(I818:$I$1000),-E817))</f>
        <v>0</v>
      </c>
      <c r="C818" s="228">
        <f t="shared" si="140"/>
        <v>0</v>
      </c>
      <c r="D818" s="228" t="str">
        <f t="shared" si="136"/>
        <v>0</v>
      </c>
      <c r="E818" s="225" t="str">
        <f t="shared" si="134"/>
        <v/>
      </c>
      <c r="F818" s="228" t="str">
        <f t="shared" si="132"/>
        <v/>
      </c>
      <c r="G818" s="228" t="str">
        <f t="shared" si="133"/>
        <v/>
      </c>
      <c r="H818" s="230">
        <f t="shared" si="141"/>
        <v>0.12</v>
      </c>
      <c r="I818" s="226" t="str">
        <f t="shared" si="135"/>
        <v/>
      </c>
      <c r="J818" s="227">
        <f t="shared" si="142"/>
        <v>69185</v>
      </c>
      <c r="K818" s="231" t="str">
        <f t="shared" si="137"/>
        <v>0</v>
      </c>
      <c r="Q818" s="11">
        <f>IF(J818&lt;'5-Year Monthly P&amp;L'!P$2,1,IF(AND('Financing - Injection 1'!J818&gt;='5-Year Monthly P&amp;L'!P$2,'Financing - Injection 1'!J818&lt;'5-Year Monthly P&amp;L'!AB$2),2,IF(AND('Financing - Injection 1'!J818&gt;='5-Year Monthly P&amp;L'!AB$2,'Financing - Injection 1'!J818&lt;'5-Year Monthly P&amp;L'!AN$2),3,IF(AND('Financing - Injection 1'!J818&gt;='5-Year Monthly P&amp;L'!AN$2,'Financing - Injection 1'!J818&lt;'5-Year Monthly P&amp;L'!AZ$2),4,IF('Financing - Injection 1'!J818&gt;='5-Year Monthly P&amp;L'!AZ$2,5)))))</f>
        <v>5</v>
      </c>
      <c r="R818" s="215" t="str">
        <f t="shared" si="138"/>
        <v>0</v>
      </c>
      <c r="S818" s="215" t="str">
        <f t="shared" si="139"/>
        <v>0</v>
      </c>
    </row>
    <row r="819" spans="1:19" x14ac:dyDescent="0.2">
      <c r="A819" s="12">
        <v>808</v>
      </c>
      <c r="B819" s="228" t="str">
        <f>IF(I819&gt;($B$4*$B$6),"0",PMT(H819/$B$6,COUNT(I819:$I$1000),-E818))</f>
        <v>0</v>
      </c>
      <c r="C819" s="228">
        <f t="shared" si="140"/>
        <v>0</v>
      </c>
      <c r="D819" s="228" t="str">
        <f t="shared" si="136"/>
        <v>0</v>
      </c>
      <c r="E819" s="225" t="str">
        <f t="shared" si="134"/>
        <v/>
      </c>
      <c r="F819" s="228" t="str">
        <f t="shared" si="132"/>
        <v/>
      </c>
      <c r="G819" s="228" t="str">
        <f t="shared" si="133"/>
        <v/>
      </c>
      <c r="H819" s="230">
        <f t="shared" si="141"/>
        <v>0.12</v>
      </c>
      <c r="I819" s="226" t="str">
        <f t="shared" si="135"/>
        <v/>
      </c>
      <c r="J819" s="227">
        <f t="shared" si="142"/>
        <v>69215</v>
      </c>
      <c r="K819" s="231" t="str">
        <f t="shared" si="137"/>
        <v>0</v>
      </c>
      <c r="Q819" s="11">
        <f>IF(J819&lt;'5-Year Monthly P&amp;L'!P$2,1,IF(AND('Financing - Injection 1'!J819&gt;='5-Year Monthly P&amp;L'!P$2,'Financing - Injection 1'!J819&lt;'5-Year Monthly P&amp;L'!AB$2),2,IF(AND('Financing - Injection 1'!J819&gt;='5-Year Monthly P&amp;L'!AB$2,'Financing - Injection 1'!J819&lt;'5-Year Monthly P&amp;L'!AN$2),3,IF(AND('Financing - Injection 1'!J819&gt;='5-Year Monthly P&amp;L'!AN$2,'Financing - Injection 1'!J819&lt;'5-Year Monthly P&amp;L'!AZ$2),4,IF('Financing - Injection 1'!J819&gt;='5-Year Monthly P&amp;L'!AZ$2,5)))))</f>
        <v>5</v>
      </c>
      <c r="R819" s="215" t="str">
        <f t="shared" si="138"/>
        <v>0</v>
      </c>
      <c r="S819" s="215" t="str">
        <f t="shared" si="139"/>
        <v>0</v>
      </c>
    </row>
    <row r="820" spans="1:19" x14ac:dyDescent="0.2">
      <c r="A820" s="12">
        <v>809</v>
      </c>
      <c r="B820" s="228" t="str">
        <f>IF(I820&gt;($B$4*$B$6),"0",PMT(H820/$B$6,COUNT(I820:$I$1000),-E819))</f>
        <v>0</v>
      </c>
      <c r="C820" s="228">
        <f t="shared" si="140"/>
        <v>0</v>
      </c>
      <c r="D820" s="228" t="str">
        <f t="shared" si="136"/>
        <v>0</v>
      </c>
      <c r="E820" s="225" t="str">
        <f t="shared" si="134"/>
        <v/>
      </c>
      <c r="F820" s="228" t="str">
        <f t="shared" si="132"/>
        <v/>
      </c>
      <c r="G820" s="228" t="str">
        <f t="shared" si="133"/>
        <v/>
      </c>
      <c r="H820" s="230">
        <f t="shared" si="141"/>
        <v>0.12</v>
      </c>
      <c r="I820" s="226" t="str">
        <f t="shared" si="135"/>
        <v/>
      </c>
      <c r="J820" s="227">
        <f t="shared" si="142"/>
        <v>69246</v>
      </c>
      <c r="K820" s="231" t="str">
        <f t="shared" si="137"/>
        <v>0</v>
      </c>
      <c r="Q820" s="11">
        <f>IF(J820&lt;'5-Year Monthly P&amp;L'!P$2,1,IF(AND('Financing - Injection 1'!J820&gt;='5-Year Monthly P&amp;L'!P$2,'Financing - Injection 1'!J820&lt;'5-Year Monthly P&amp;L'!AB$2),2,IF(AND('Financing - Injection 1'!J820&gt;='5-Year Monthly P&amp;L'!AB$2,'Financing - Injection 1'!J820&lt;'5-Year Monthly P&amp;L'!AN$2),3,IF(AND('Financing - Injection 1'!J820&gt;='5-Year Monthly P&amp;L'!AN$2,'Financing - Injection 1'!J820&lt;'5-Year Monthly P&amp;L'!AZ$2),4,IF('Financing - Injection 1'!J820&gt;='5-Year Monthly P&amp;L'!AZ$2,5)))))</f>
        <v>5</v>
      </c>
      <c r="R820" s="215" t="str">
        <f t="shared" si="138"/>
        <v>0</v>
      </c>
      <c r="S820" s="215" t="str">
        <f t="shared" si="139"/>
        <v>0</v>
      </c>
    </row>
    <row r="821" spans="1:19" x14ac:dyDescent="0.2">
      <c r="A821" s="12">
        <v>810</v>
      </c>
      <c r="B821" s="228" t="str">
        <f>IF(I821&gt;($B$4*$B$6),"0",PMT(H821/$B$6,COUNT(I821:$I$1000),-E820))</f>
        <v>0</v>
      </c>
      <c r="C821" s="228">
        <f t="shared" si="140"/>
        <v>0</v>
      </c>
      <c r="D821" s="228" t="str">
        <f t="shared" si="136"/>
        <v>0</v>
      </c>
      <c r="E821" s="225" t="str">
        <f t="shared" si="134"/>
        <v/>
      </c>
      <c r="F821" s="228" t="str">
        <f t="shared" si="132"/>
        <v/>
      </c>
      <c r="G821" s="228" t="str">
        <f t="shared" si="133"/>
        <v/>
      </c>
      <c r="H821" s="230">
        <f t="shared" si="141"/>
        <v>0.12</v>
      </c>
      <c r="I821" s="226" t="str">
        <f t="shared" si="135"/>
        <v/>
      </c>
      <c r="J821" s="227">
        <f t="shared" si="142"/>
        <v>69277</v>
      </c>
      <c r="K821" s="231" t="str">
        <f t="shared" si="137"/>
        <v>0</v>
      </c>
      <c r="Q821" s="11">
        <f>IF(J821&lt;'5-Year Monthly P&amp;L'!P$2,1,IF(AND('Financing - Injection 1'!J821&gt;='5-Year Monthly P&amp;L'!P$2,'Financing - Injection 1'!J821&lt;'5-Year Monthly P&amp;L'!AB$2),2,IF(AND('Financing - Injection 1'!J821&gt;='5-Year Monthly P&amp;L'!AB$2,'Financing - Injection 1'!J821&lt;'5-Year Monthly P&amp;L'!AN$2),3,IF(AND('Financing - Injection 1'!J821&gt;='5-Year Monthly P&amp;L'!AN$2,'Financing - Injection 1'!J821&lt;'5-Year Monthly P&amp;L'!AZ$2),4,IF('Financing - Injection 1'!J821&gt;='5-Year Monthly P&amp;L'!AZ$2,5)))))</f>
        <v>5</v>
      </c>
      <c r="R821" s="215" t="str">
        <f t="shared" si="138"/>
        <v>0</v>
      </c>
      <c r="S821" s="215" t="str">
        <f t="shared" si="139"/>
        <v>0</v>
      </c>
    </row>
    <row r="822" spans="1:19" x14ac:dyDescent="0.2">
      <c r="A822" s="12">
        <v>811</v>
      </c>
      <c r="B822" s="228" t="str">
        <f>IF(I822&gt;($B$4*$B$6),"0",PMT(H822/$B$6,COUNT(I822:$I$1000),-E821))</f>
        <v>0</v>
      </c>
      <c r="C822" s="228">
        <f t="shared" si="140"/>
        <v>0</v>
      </c>
      <c r="D822" s="228" t="str">
        <f t="shared" si="136"/>
        <v>0</v>
      </c>
      <c r="E822" s="225" t="str">
        <f t="shared" si="134"/>
        <v/>
      </c>
      <c r="F822" s="228" t="str">
        <f t="shared" si="132"/>
        <v/>
      </c>
      <c r="G822" s="228" t="str">
        <f t="shared" si="133"/>
        <v/>
      </c>
      <c r="H822" s="230">
        <f t="shared" si="141"/>
        <v>0.12</v>
      </c>
      <c r="I822" s="226" t="str">
        <f t="shared" si="135"/>
        <v/>
      </c>
      <c r="J822" s="227">
        <f t="shared" si="142"/>
        <v>69307</v>
      </c>
      <c r="K822" s="231" t="str">
        <f t="shared" si="137"/>
        <v>0</v>
      </c>
      <c r="Q822" s="11">
        <f>IF(J822&lt;'5-Year Monthly P&amp;L'!P$2,1,IF(AND('Financing - Injection 1'!J822&gt;='5-Year Monthly P&amp;L'!P$2,'Financing - Injection 1'!J822&lt;'5-Year Monthly P&amp;L'!AB$2),2,IF(AND('Financing - Injection 1'!J822&gt;='5-Year Monthly P&amp;L'!AB$2,'Financing - Injection 1'!J822&lt;'5-Year Monthly P&amp;L'!AN$2),3,IF(AND('Financing - Injection 1'!J822&gt;='5-Year Monthly P&amp;L'!AN$2,'Financing - Injection 1'!J822&lt;'5-Year Monthly P&amp;L'!AZ$2),4,IF('Financing - Injection 1'!J822&gt;='5-Year Monthly P&amp;L'!AZ$2,5)))))</f>
        <v>5</v>
      </c>
      <c r="R822" s="215" t="str">
        <f t="shared" si="138"/>
        <v>0</v>
      </c>
      <c r="S822" s="215" t="str">
        <f t="shared" si="139"/>
        <v>0</v>
      </c>
    </row>
    <row r="823" spans="1:19" x14ac:dyDescent="0.2">
      <c r="A823" s="12">
        <v>812</v>
      </c>
      <c r="B823" s="228" t="str">
        <f>IF(I823&gt;($B$4*$B$6),"0",PMT(H823/$B$6,COUNT(I823:$I$1000),-E822))</f>
        <v>0</v>
      </c>
      <c r="C823" s="228">
        <f t="shared" si="140"/>
        <v>0</v>
      </c>
      <c r="D823" s="228" t="str">
        <f t="shared" si="136"/>
        <v>0</v>
      </c>
      <c r="E823" s="225" t="str">
        <f t="shared" si="134"/>
        <v/>
      </c>
      <c r="F823" s="228" t="str">
        <f t="shared" si="132"/>
        <v/>
      </c>
      <c r="G823" s="228" t="str">
        <f t="shared" si="133"/>
        <v/>
      </c>
      <c r="H823" s="230">
        <f t="shared" si="141"/>
        <v>0.12</v>
      </c>
      <c r="I823" s="226" t="str">
        <f t="shared" si="135"/>
        <v/>
      </c>
      <c r="J823" s="227">
        <f t="shared" si="142"/>
        <v>69338</v>
      </c>
      <c r="K823" s="231" t="str">
        <f t="shared" si="137"/>
        <v>0</v>
      </c>
      <c r="Q823" s="11">
        <f>IF(J823&lt;'5-Year Monthly P&amp;L'!P$2,1,IF(AND('Financing - Injection 1'!J823&gt;='5-Year Monthly P&amp;L'!P$2,'Financing - Injection 1'!J823&lt;'5-Year Monthly P&amp;L'!AB$2),2,IF(AND('Financing - Injection 1'!J823&gt;='5-Year Monthly P&amp;L'!AB$2,'Financing - Injection 1'!J823&lt;'5-Year Monthly P&amp;L'!AN$2),3,IF(AND('Financing - Injection 1'!J823&gt;='5-Year Monthly P&amp;L'!AN$2,'Financing - Injection 1'!J823&lt;'5-Year Monthly P&amp;L'!AZ$2),4,IF('Financing - Injection 1'!J823&gt;='5-Year Monthly P&amp;L'!AZ$2,5)))))</f>
        <v>5</v>
      </c>
      <c r="R823" s="215" t="str">
        <f t="shared" si="138"/>
        <v>0</v>
      </c>
      <c r="S823" s="215" t="str">
        <f t="shared" si="139"/>
        <v>0</v>
      </c>
    </row>
    <row r="824" spans="1:19" x14ac:dyDescent="0.2">
      <c r="A824" s="12">
        <v>813</v>
      </c>
      <c r="B824" s="228" t="str">
        <f>IF(I824&gt;($B$4*$B$6),"0",PMT(H824/$B$6,COUNT(I824:$I$1000),-E823))</f>
        <v>0</v>
      </c>
      <c r="C824" s="228">
        <f t="shared" si="140"/>
        <v>0</v>
      </c>
      <c r="D824" s="228" t="str">
        <f t="shared" si="136"/>
        <v>0</v>
      </c>
      <c r="E824" s="225" t="str">
        <f t="shared" si="134"/>
        <v/>
      </c>
      <c r="F824" s="228" t="str">
        <f t="shared" si="132"/>
        <v/>
      </c>
      <c r="G824" s="228" t="str">
        <f t="shared" si="133"/>
        <v/>
      </c>
      <c r="H824" s="230">
        <f t="shared" si="141"/>
        <v>0.12</v>
      </c>
      <c r="I824" s="226" t="str">
        <f t="shared" si="135"/>
        <v/>
      </c>
      <c r="J824" s="227">
        <f t="shared" si="142"/>
        <v>69368</v>
      </c>
      <c r="K824" s="231" t="str">
        <f t="shared" si="137"/>
        <v>0</v>
      </c>
      <c r="Q824" s="11">
        <f>IF(J824&lt;'5-Year Monthly P&amp;L'!P$2,1,IF(AND('Financing - Injection 1'!J824&gt;='5-Year Monthly P&amp;L'!P$2,'Financing - Injection 1'!J824&lt;'5-Year Monthly P&amp;L'!AB$2),2,IF(AND('Financing - Injection 1'!J824&gt;='5-Year Monthly P&amp;L'!AB$2,'Financing - Injection 1'!J824&lt;'5-Year Monthly P&amp;L'!AN$2),3,IF(AND('Financing - Injection 1'!J824&gt;='5-Year Monthly P&amp;L'!AN$2,'Financing - Injection 1'!J824&lt;'5-Year Monthly P&amp;L'!AZ$2),4,IF('Financing - Injection 1'!J824&gt;='5-Year Monthly P&amp;L'!AZ$2,5)))))</f>
        <v>5</v>
      </c>
      <c r="R824" s="215" t="str">
        <f t="shared" si="138"/>
        <v>0</v>
      </c>
      <c r="S824" s="215" t="str">
        <f t="shared" si="139"/>
        <v>0</v>
      </c>
    </row>
    <row r="825" spans="1:19" x14ac:dyDescent="0.2">
      <c r="A825" s="12">
        <v>814</v>
      </c>
      <c r="B825" s="228" t="str">
        <f>IF(I825&gt;($B$4*$B$6),"0",PMT(H825/$B$6,COUNT(I825:$I$1000),-E824))</f>
        <v>0</v>
      </c>
      <c r="C825" s="228">
        <f t="shared" si="140"/>
        <v>0</v>
      </c>
      <c r="D825" s="228" t="str">
        <f t="shared" si="136"/>
        <v>0</v>
      </c>
      <c r="E825" s="225" t="str">
        <f t="shared" si="134"/>
        <v/>
      </c>
      <c r="F825" s="228" t="str">
        <f t="shared" ref="F825:F888" si="143">IF(A824&gt;=($B$4*$B$6),"",F824+C825)</f>
        <v/>
      </c>
      <c r="G825" s="228" t="str">
        <f t="shared" ref="G825:G888" si="144">IF(A824&gt;=($B$4*$B$6),"",G824+B825)</f>
        <v/>
      </c>
      <c r="H825" s="230">
        <f t="shared" si="141"/>
        <v>0.12</v>
      </c>
      <c r="I825" s="226" t="str">
        <f t="shared" si="135"/>
        <v/>
      </c>
      <c r="J825" s="227">
        <f t="shared" si="142"/>
        <v>69399</v>
      </c>
      <c r="K825" s="231" t="str">
        <f t="shared" si="137"/>
        <v>0</v>
      </c>
      <c r="Q825" s="11">
        <f>IF(J825&lt;'5-Year Monthly P&amp;L'!P$2,1,IF(AND('Financing - Injection 1'!J825&gt;='5-Year Monthly P&amp;L'!P$2,'Financing - Injection 1'!J825&lt;'5-Year Monthly P&amp;L'!AB$2),2,IF(AND('Financing - Injection 1'!J825&gt;='5-Year Monthly P&amp;L'!AB$2,'Financing - Injection 1'!J825&lt;'5-Year Monthly P&amp;L'!AN$2),3,IF(AND('Financing - Injection 1'!J825&gt;='5-Year Monthly P&amp;L'!AN$2,'Financing - Injection 1'!J825&lt;'5-Year Monthly P&amp;L'!AZ$2),4,IF('Financing - Injection 1'!J825&gt;='5-Year Monthly P&amp;L'!AZ$2,5)))))</f>
        <v>5</v>
      </c>
      <c r="R825" s="215" t="str">
        <f t="shared" si="138"/>
        <v>0</v>
      </c>
      <c r="S825" s="215" t="str">
        <f t="shared" si="139"/>
        <v>0</v>
      </c>
    </row>
    <row r="826" spans="1:19" x14ac:dyDescent="0.2">
      <c r="A826" s="12">
        <v>815</v>
      </c>
      <c r="B826" s="228" t="str">
        <f>IF(I826&gt;($B$4*$B$6),"0",PMT(H826/$B$6,COUNT(I826:$I$1000),-E825))</f>
        <v>0</v>
      </c>
      <c r="C826" s="228">
        <f t="shared" si="140"/>
        <v>0</v>
      </c>
      <c r="D826" s="228" t="str">
        <f t="shared" si="136"/>
        <v>0</v>
      </c>
      <c r="E826" s="225" t="str">
        <f t="shared" si="134"/>
        <v/>
      </c>
      <c r="F826" s="228" t="str">
        <f t="shared" si="143"/>
        <v/>
      </c>
      <c r="G826" s="228" t="str">
        <f t="shared" si="144"/>
        <v/>
      </c>
      <c r="H826" s="230">
        <f t="shared" si="141"/>
        <v>0.12</v>
      </c>
      <c r="I826" s="226" t="str">
        <f t="shared" si="135"/>
        <v/>
      </c>
      <c r="J826" s="227">
        <f t="shared" si="142"/>
        <v>69430</v>
      </c>
      <c r="K826" s="231" t="str">
        <f t="shared" si="137"/>
        <v>0</v>
      </c>
      <c r="Q826" s="11">
        <f>IF(J826&lt;'5-Year Monthly P&amp;L'!P$2,1,IF(AND('Financing - Injection 1'!J826&gt;='5-Year Monthly P&amp;L'!P$2,'Financing - Injection 1'!J826&lt;'5-Year Monthly P&amp;L'!AB$2),2,IF(AND('Financing - Injection 1'!J826&gt;='5-Year Monthly P&amp;L'!AB$2,'Financing - Injection 1'!J826&lt;'5-Year Monthly P&amp;L'!AN$2),3,IF(AND('Financing - Injection 1'!J826&gt;='5-Year Monthly P&amp;L'!AN$2,'Financing - Injection 1'!J826&lt;'5-Year Monthly P&amp;L'!AZ$2),4,IF('Financing - Injection 1'!J826&gt;='5-Year Monthly P&amp;L'!AZ$2,5)))))</f>
        <v>5</v>
      </c>
      <c r="R826" s="215" t="str">
        <f t="shared" si="138"/>
        <v>0</v>
      </c>
      <c r="S826" s="215" t="str">
        <f t="shared" si="139"/>
        <v>0</v>
      </c>
    </row>
    <row r="827" spans="1:19" x14ac:dyDescent="0.2">
      <c r="A827" s="12">
        <v>816</v>
      </c>
      <c r="B827" s="228" t="str">
        <f>IF(I827&gt;($B$4*$B$6),"0",PMT(H827/$B$6,COUNT(I827:$I$1000),-E826))</f>
        <v>0</v>
      </c>
      <c r="C827" s="228">
        <f t="shared" si="140"/>
        <v>0</v>
      </c>
      <c r="D827" s="228" t="str">
        <f t="shared" si="136"/>
        <v>0</v>
      </c>
      <c r="E827" s="225" t="str">
        <f t="shared" si="134"/>
        <v/>
      </c>
      <c r="F827" s="228" t="str">
        <f t="shared" si="143"/>
        <v/>
      </c>
      <c r="G827" s="228" t="str">
        <f t="shared" si="144"/>
        <v/>
      </c>
      <c r="H827" s="230">
        <f t="shared" si="141"/>
        <v>0.12</v>
      </c>
      <c r="I827" s="226" t="str">
        <f t="shared" si="135"/>
        <v/>
      </c>
      <c r="J827" s="227">
        <f t="shared" si="142"/>
        <v>69458</v>
      </c>
      <c r="K827" s="231" t="str">
        <f t="shared" si="137"/>
        <v>0</v>
      </c>
      <c r="Q827" s="11">
        <f>IF(J827&lt;'5-Year Monthly P&amp;L'!P$2,1,IF(AND('Financing - Injection 1'!J827&gt;='5-Year Monthly P&amp;L'!P$2,'Financing - Injection 1'!J827&lt;'5-Year Monthly P&amp;L'!AB$2),2,IF(AND('Financing - Injection 1'!J827&gt;='5-Year Monthly P&amp;L'!AB$2,'Financing - Injection 1'!J827&lt;'5-Year Monthly P&amp;L'!AN$2),3,IF(AND('Financing - Injection 1'!J827&gt;='5-Year Monthly P&amp;L'!AN$2,'Financing - Injection 1'!J827&lt;'5-Year Monthly P&amp;L'!AZ$2),4,IF('Financing - Injection 1'!J827&gt;='5-Year Monthly P&amp;L'!AZ$2,5)))))</f>
        <v>5</v>
      </c>
      <c r="R827" s="215" t="str">
        <f t="shared" si="138"/>
        <v>0</v>
      </c>
      <c r="S827" s="215" t="str">
        <f t="shared" si="139"/>
        <v>0</v>
      </c>
    </row>
    <row r="828" spans="1:19" x14ac:dyDescent="0.2">
      <c r="A828" s="12">
        <v>817</v>
      </c>
      <c r="B828" s="228" t="str">
        <f>IF(I828&gt;($B$4*$B$6),"0",PMT(H828/$B$6,COUNT(I828:$I$1000),-E827))</f>
        <v>0</v>
      </c>
      <c r="C828" s="228">
        <f t="shared" si="140"/>
        <v>0</v>
      </c>
      <c r="D828" s="228" t="str">
        <f t="shared" si="136"/>
        <v>0</v>
      </c>
      <c r="E828" s="225" t="str">
        <f t="shared" si="134"/>
        <v/>
      </c>
      <c r="F828" s="228" t="str">
        <f t="shared" si="143"/>
        <v/>
      </c>
      <c r="G828" s="228" t="str">
        <f t="shared" si="144"/>
        <v/>
      </c>
      <c r="H828" s="230">
        <f t="shared" si="141"/>
        <v>0.12</v>
      </c>
      <c r="I828" s="226" t="str">
        <f t="shared" si="135"/>
        <v/>
      </c>
      <c r="J828" s="227">
        <f t="shared" si="142"/>
        <v>69489</v>
      </c>
      <c r="K828" s="231" t="str">
        <f t="shared" si="137"/>
        <v>0</v>
      </c>
      <c r="Q828" s="11">
        <f>IF(J828&lt;'5-Year Monthly P&amp;L'!P$2,1,IF(AND('Financing - Injection 1'!J828&gt;='5-Year Monthly P&amp;L'!P$2,'Financing - Injection 1'!J828&lt;'5-Year Monthly P&amp;L'!AB$2),2,IF(AND('Financing - Injection 1'!J828&gt;='5-Year Monthly P&amp;L'!AB$2,'Financing - Injection 1'!J828&lt;'5-Year Monthly P&amp;L'!AN$2),3,IF(AND('Financing - Injection 1'!J828&gt;='5-Year Monthly P&amp;L'!AN$2,'Financing - Injection 1'!J828&lt;'5-Year Monthly P&amp;L'!AZ$2),4,IF('Financing - Injection 1'!J828&gt;='5-Year Monthly P&amp;L'!AZ$2,5)))))</f>
        <v>5</v>
      </c>
      <c r="R828" s="215" t="str">
        <f t="shared" si="138"/>
        <v>0</v>
      </c>
      <c r="S828" s="215" t="str">
        <f t="shared" si="139"/>
        <v>0</v>
      </c>
    </row>
    <row r="829" spans="1:19" x14ac:dyDescent="0.2">
      <c r="A829" s="12">
        <v>818</v>
      </c>
      <c r="B829" s="228" t="str">
        <f>IF(I829&gt;($B$4*$B$6),"0",PMT(H829/$B$6,COUNT(I829:$I$1000),-E828))</f>
        <v>0</v>
      </c>
      <c r="C829" s="228">
        <f t="shared" si="140"/>
        <v>0</v>
      </c>
      <c r="D829" s="228" t="str">
        <f t="shared" si="136"/>
        <v>0</v>
      </c>
      <c r="E829" s="225" t="str">
        <f t="shared" si="134"/>
        <v/>
      </c>
      <c r="F829" s="228" t="str">
        <f t="shared" si="143"/>
        <v/>
      </c>
      <c r="G829" s="228" t="str">
        <f t="shared" si="144"/>
        <v/>
      </c>
      <c r="H829" s="230">
        <f t="shared" si="141"/>
        <v>0.12</v>
      </c>
      <c r="I829" s="226" t="str">
        <f t="shared" si="135"/>
        <v/>
      </c>
      <c r="J829" s="227">
        <f t="shared" si="142"/>
        <v>69519</v>
      </c>
      <c r="K829" s="231" t="str">
        <f t="shared" si="137"/>
        <v>0</v>
      </c>
      <c r="Q829" s="11">
        <f>IF(J829&lt;'5-Year Monthly P&amp;L'!P$2,1,IF(AND('Financing - Injection 1'!J829&gt;='5-Year Monthly P&amp;L'!P$2,'Financing - Injection 1'!J829&lt;'5-Year Monthly P&amp;L'!AB$2),2,IF(AND('Financing - Injection 1'!J829&gt;='5-Year Monthly P&amp;L'!AB$2,'Financing - Injection 1'!J829&lt;'5-Year Monthly P&amp;L'!AN$2),3,IF(AND('Financing - Injection 1'!J829&gt;='5-Year Monthly P&amp;L'!AN$2,'Financing - Injection 1'!J829&lt;'5-Year Monthly P&amp;L'!AZ$2),4,IF('Financing - Injection 1'!J829&gt;='5-Year Monthly P&amp;L'!AZ$2,5)))))</f>
        <v>5</v>
      </c>
      <c r="R829" s="215" t="str">
        <f t="shared" si="138"/>
        <v>0</v>
      </c>
      <c r="S829" s="215" t="str">
        <f t="shared" si="139"/>
        <v>0</v>
      </c>
    </row>
    <row r="830" spans="1:19" x14ac:dyDescent="0.2">
      <c r="A830" s="12">
        <v>819</v>
      </c>
      <c r="B830" s="228" t="str">
        <f>IF(I830&gt;($B$4*$B$6),"0",PMT(H830/$B$6,COUNT(I830:$I$1000),-E829))</f>
        <v>0</v>
      </c>
      <c r="C830" s="228">
        <f t="shared" si="140"/>
        <v>0</v>
      </c>
      <c r="D830" s="228" t="str">
        <f t="shared" si="136"/>
        <v>0</v>
      </c>
      <c r="E830" s="225" t="str">
        <f t="shared" si="134"/>
        <v/>
      </c>
      <c r="F830" s="228" t="str">
        <f t="shared" si="143"/>
        <v/>
      </c>
      <c r="G830" s="228" t="str">
        <f t="shared" si="144"/>
        <v/>
      </c>
      <c r="H830" s="230">
        <f t="shared" si="141"/>
        <v>0.12</v>
      </c>
      <c r="I830" s="226" t="str">
        <f t="shared" si="135"/>
        <v/>
      </c>
      <c r="J830" s="227">
        <f t="shared" si="142"/>
        <v>69550</v>
      </c>
      <c r="K830" s="231" t="str">
        <f t="shared" si="137"/>
        <v>0</v>
      </c>
      <c r="Q830" s="11">
        <f>IF(J830&lt;'5-Year Monthly P&amp;L'!P$2,1,IF(AND('Financing - Injection 1'!J830&gt;='5-Year Monthly P&amp;L'!P$2,'Financing - Injection 1'!J830&lt;'5-Year Monthly P&amp;L'!AB$2),2,IF(AND('Financing - Injection 1'!J830&gt;='5-Year Monthly P&amp;L'!AB$2,'Financing - Injection 1'!J830&lt;'5-Year Monthly P&amp;L'!AN$2),3,IF(AND('Financing - Injection 1'!J830&gt;='5-Year Monthly P&amp;L'!AN$2,'Financing - Injection 1'!J830&lt;'5-Year Monthly P&amp;L'!AZ$2),4,IF('Financing - Injection 1'!J830&gt;='5-Year Monthly P&amp;L'!AZ$2,5)))))</f>
        <v>5</v>
      </c>
      <c r="R830" s="215" t="str">
        <f t="shared" si="138"/>
        <v>0</v>
      </c>
      <c r="S830" s="215" t="str">
        <f t="shared" si="139"/>
        <v>0</v>
      </c>
    </row>
    <row r="831" spans="1:19" x14ac:dyDescent="0.2">
      <c r="A831" s="12">
        <v>820</v>
      </c>
      <c r="B831" s="228" t="str">
        <f>IF(I831&gt;($B$4*$B$6),"0",PMT(H831/$B$6,COUNT(I831:$I$1000),-E830))</f>
        <v>0</v>
      </c>
      <c r="C831" s="228">
        <f t="shared" si="140"/>
        <v>0</v>
      </c>
      <c r="D831" s="228" t="str">
        <f t="shared" si="136"/>
        <v>0</v>
      </c>
      <c r="E831" s="225" t="str">
        <f t="shared" si="134"/>
        <v/>
      </c>
      <c r="F831" s="228" t="str">
        <f t="shared" si="143"/>
        <v/>
      </c>
      <c r="G831" s="228" t="str">
        <f t="shared" si="144"/>
        <v/>
      </c>
      <c r="H831" s="230">
        <f t="shared" si="141"/>
        <v>0.12</v>
      </c>
      <c r="I831" s="226" t="str">
        <f t="shared" si="135"/>
        <v/>
      </c>
      <c r="J831" s="227">
        <f t="shared" si="142"/>
        <v>69580</v>
      </c>
      <c r="K831" s="231" t="str">
        <f t="shared" si="137"/>
        <v>0</v>
      </c>
      <c r="Q831" s="11">
        <f>IF(J831&lt;'5-Year Monthly P&amp;L'!P$2,1,IF(AND('Financing - Injection 1'!J831&gt;='5-Year Monthly P&amp;L'!P$2,'Financing - Injection 1'!J831&lt;'5-Year Monthly P&amp;L'!AB$2),2,IF(AND('Financing - Injection 1'!J831&gt;='5-Year Monthly P&amp;L'!AB$2,'Financing - Injection 1'!J831&lt;'5-Year Monthly P&amp;L'!AN$2),3,IF(AND('Financing - Injection 1'!J831&gt;='5-Year Monthly P&amp;L'!AN$2,'Financing - Injection 1'!J831&lt;'5-Year Monthly P&amp;L'!AZ$2),4,IF('Financing - Injection 1'!J831&gt;='5-Year Monthly P&amp;L'!AZ$2,5)))))</f>
        <v>5</v>
      </c>
      <c r="R831" s="215" t="str">
        <f t="shared" si="138"/>
        <v>0</v>
      </c>
      <c r="S831" s="215" t="str">
        <f t="shared" si="139"/>
        <v>0</v>
      </c>
    </row>
    <row r="832" spans="1:19" x14ac:dyDescent="0.2">
      <c r="A832" s="12">
        <v>821</v>
      </c>
      <c r="B832" s="228" t="str">
        <f>IF(I832&gt;($B$4*$B$6),"0",PMT(H832/$B$6,COUNT(I832:$I$1000),-E831))</f>
        <v>0</v>
      </c>
      <c r="C832" s="228">
        <f t="shared" si="140"/>
        <v>0</v>
      </c>
      <c r="D832" s="228" t="str">
        <f t="shared" si="136"/>
        <v>0</v>
      </c>
      <c r="E832" s="225" t="str">
        <f t="shared" si="134"/>
        <v/>
      </c>
      <c r="F832" s="228" t="str">
        <f t="shared" si="143"/>
        <v/>
      </c>
      <c r="G832" s="228" t="str">
        <f t="shared" si="144"/>
        <v/>
      </c>
      <c r="H832" s="230">
        <f t="shared" si="141"/>
        <v>0.12</v>
      </c>
      <c r="I832" s="226" t="str">
        <f t="shared" si="135"/>
        <v/>
      </c>
      <c r="J832" s="227">
        <f t="shared" si="142"/>
        <v>69611</v>
      </c>
      <c r="K832" s="231" t="str">
        <f t="shared" si="137"/>
        <v>0</v>
      </c>
      <c r="Q832" s="11">
        <f>IF(J832&lt;'5-Year Monthly P&amp;L'!P$2,1,IF(AND('Financing - Injection 1'!J832&gt;='5-Year Monthly P&amp;L'!P$2,'Financing - Injection 1'!J832&lt;'5-Year Monthly P&amp;L'!AB$2),2,IF(AND('Financing - Injection 1'!J832&gt;='5-Year Monthly P&amp;L'!AB$2,'Financing - Injection 1'!J832&lt;'5-Year Monthly P&amp;L'!AN$2),3,IF(AND('Financing - Injection 1'!J832&gt;='5-Year Monthly P&amp;L'!AN$2,'Financing - Injection 1'!J832&lt;'5-Year Monthly P&amp;L'!AZ$2),4,IF('Financing - Injection 1'!J832&gt;='5-Year Monthly P&amp;L'!AZ$2,5)))))</f>
        <v>5</v>
      </c>
      <c r="R832" s="215" t="str">
        <f t="shared" si="138"/>
        <v>0</v>
      </c>
      <c r="S832" s="215" t="str">
        <f t="shared" si="139"/>
        <v>0</v>
      </c>
    </row>
    <row r="833" spans="1:19" x14ac:dyDescent="0.2">
      <c r="A833" s="12">
        <v>822</v>
      </c>
      <c r="B833" s="228" t="str">
        <f>IF(I833&gt;($B$4*$B$6),"0",PMT(H833/$B$6,COUNT(I833:$I$1000),-E832))</f>
        <v>0</v>
      </c>
      <c r="C833" s="228">
        <f t="shared" si="140"/>
        <v>0</v>
      </c>
      <c r="D833" s="228" t="str">
        <f t="shared" si="136"/>
        <v>0</v>
      </c>
      <c r="E833" s="225" t="str">
        <f t="shared" si="134"/>
        <v/>
      </c>
      <c r="F833" s="228" t="str">
        <f t="shared" si="143"/>
        <v/>
      </c>
      <c r="G833" s="228" t="str">
        <f t="shared" si="144"/>
        <v/>
      </c>
      <c r="H833" s="230">
        <f t="shared" si="141"/>
        <v>0.12</v>
      </c>
      <c r="I833" s="226" t="str">
        <f t="shared" si="135"/>
        <v/>
      </c>
      <c r="J833" s="227">
        <f t="shared" si="142"/>
        <v>69642</v>
      </c>
      <c r="K833" s="231" t="str">
        <f t="shared" si="137"/>
        <v>0</v>
      </c>
      <c r="Q833" s="11">
        <f>IF(J833&lt;'5-Year Monthly P&amp;L'!P$2,1,IF(AND('Financing - Injection 1'!J833&gt;='5-Year Monthly P&amp;L'!P$2,'Financing - Injection 1'!J833&lt;'5-Year Monthly P&amp;L'!AB$2),2,IF(AND('Financing - Injection 1'!J833&gt;='5-Year Monthly P&amp;L'!AB$2,'Financing - Injection 1'!J833&lt;'5-Year Monthly P&amp;L'!AN$2),3,IF(AND('Financing - Injection 1'!J833&gt;='5-Year Monthly P&amp;L'!AN$2,'Financing - Injection 1'!J833&lt;'5-Year Monthly P&amp;L'!AZ$2),4,IF('Financing - Injection 1'!J833&gt;='5-Year Monthly P&amp;L'!AZ$2,5)))))</f>
        <v>5</v>
      </c>
      <c r="R833" s="215" t="str">
        <f t="shared" si="138"/>
        <v>0</v>
      </c>
      <c r="S833" s="215" t="str">
        <f t="shared" si="139"/>
        <v>0</v>
      </c>
    </row>
    <row r="834" spans="1:19" x14ac:dyDescent="0.2">
      <c r="A834" s="12">
        <v>823</v>
      </c>
      <c r="B834" s="228" t="str">
        <f>IF(I834&gt;($B$4*$B$6),"0",PMT(H834/$B$6,COUNT(I834:$I$1000),-E833))</f>
        <v>0</v>
      </c>
      <c r="C834" s="228">
        <f t="shared" si="140"/>
        <v>0</v>
      </c>
      <c r="D834" s="228" t="str">
        <f t="shared" si="136"/>
        <v>0</v>
      </c>
      <c r="E834" s="225" t="str">
        <f t="shared" si="134"/>
        <v/>
      </c>
      <c r="F834" s="228" t="str">
        <f t="shared" si="143"/>
        <v/>
      </c>
      <c r="G834" s="228" t="str">
        <f t="shared" si="144"/>
        <v/>
      </c>
      <c r="H834" s="230">
        <f t="shared" si="141"/>
        <v>0.12</v>
      </c>
      <c r="I834" s="226" t="str">
        <f t="shared" si="135"/>
        <v/>
      </c>
      <c r="J834" s="227">
        <f t="shared" si="142"/>
        <v>69672</v>
      </c>
      <c r="K834" s="231" t="str">
        <f t="shared" si="137"/>
        <v>0</v>
      </c>
      <c r="Q834" s="11">
        <f>IF(J834&lt;'5-Year Monthly P&amp;L'!P$2,1,IF(AND('Financing - Injection 1'!J834&gt;='5-Year Monthly P&amp;L'!P$2,'Financing - Injection 1'!J834&lt;'5-Year Monthly P&amp;L'!AB$2),2,IF(AND('Financing - Injection 1'!J834&gt;='5-Year Monthly P&amp;L'!AB$2,'Financing - Injection 1'!J834&lt;'5-Year Monthly P&amp;L'!AN$2),3,IF(AND('Financing - Injection 1'!J834&gt;='5-Year Monthly P&amp;L'!AN$2,'Financing - Injection 1'!J834&lt;'5-Year Monthly P&amp;L'!AZ$2),4,IF('Financing - Injection 1'!J834&gt;='5-Year Monthly P&amp;L'!AZ$2,5)))))</f>
        <v>5</v>
      </c>
      <c r="R834" s="215" t="str">
        <f t="shared" si="138"/>
        <v>0</v>
      </c>
      <c r="S834" s="215" t="str">
        <f t="shared" si="139"/>
        <v>0</v>
      </c>
    </row>
    <row r="835" spans="1:19" x14ac:dyDescent="0.2">
      <c r="A835" s="12">
        <v>824</v>
      </c>
      <c r="B835" s="228" t="str">
        <f>IF(I835&gt;($B$4*$B$6),"0",PMT(H835/$B$6,COUNT(I835:$I$1000),-E834))</f>
        <v>0</v>
      </c>
      <c r="C835" s="228">
        <f t="shared" si="140"/>
        <v>0</v>
      </c>
      <c r="D835" s="228" t="str">
        <f t="shared" si="136"/>
        <v>0</v>
      </c>
      <c r="E835" s="225" t="str">
        <f t="shared" si="134"/>
        <v/>
      </c>
      <c r="F835" s="228" t="str">
        <f t="shared" si="143"/>
        <v/>
      </c>
      <c r="G835" s="228" t="str">
        <f t="shared" si="144"/>
        <v/>
      </c>
      <c r="H835" s="230">
        <f t="shared" si="141"/>
        <v>0.12</v>
      </c>
      <c r="I835" s="226" t="str">
        <f t="shared" si="135"/>
        <v/>
      </c>
      <c r="J835" s="227">
        <f t="shared" si="142"/>
        <v>69703</v>
      </c>
      <c r="K835" s="231" t="str">
        <f t="shared" si="137"/>
        <v>0</v>
      </c>
      <c r="Q835" s="11">
        <f>IF(J835&lt;'5-Year Monthly P&amp;L'!P$2,1,IF(AND('Financing - Injection 1'!J835&gt;='5-Year Monthly P&amp;L'!P$2,'Financing - Injection 1'!J835&lt;'5-Year Monthly P&amp;L'!AB$2),2,IF(AND('Financing - Injection 1'!J835&gt;='5-Year Monthly P&amp;L'!AB$2,'Financing - Injection 1'!J835&lt;'5-Year Monthly P&amp;L'!AN$2),3,IF(AND('Financing - Injection 1'!J835&gt;='5-Year Monthly P&amp;L'!AN$2,'Financing - Injection 1'!J835&lt;'5-Year Monthly P&amp;L'!AZ$2),4,IF('Financing - Injection 1'!J835&gt;='5-Year Monthly P&amp;L'!AZ$2,5)))))</f>
        <v>5</v>
      </c>
      <c r="R835" s="215" t="str">
        <f t="shared" si="138"/>
        <v>0</v>
      </c>
      <c r="S835" s="215" t="str">
        <f t="shared" si="139"/>
        <v>0</v>
      </c>
    </row>
    <row r="836" spans="1:19" x14ac:dyDescent="0.2">
      <c r="A836" s="12">
        <v>825</v>
      </c>
      <c r="B836" s="228" t="str">
        <f>IF(I836&gt;($B$4*$B$6),"0",PMT(H836/$B$6,COUNT(I836:$I$1000),-E835))</f>
        <v>0</v>
      </c>
      <c r="C836" s="228">
        <f t="shared" si="140"/>
        <v>0</v>
      </c>
      <c r="D836" s="228" t="str">
        <f t="shared" si="136"/>
        <v>0</v>
      </c>
      <c r="E836" s="225" t="str">
        <f t="shared" si="134"/>
        <v/>
      </c>
      <c r="F836" s="228" t="str">
        <f t="shared" si="143"/>
        <v/>
      </c>
      <c r="G836" s="228" t="str">
        <f t="shared" si="144"/>
        <v/>
      </c>
      <c r="H836" s="230">
        <f t="shared" si="141"/>
        <v>0.12</v>
      </c>
      <c r="I836" s="226" t="str">
        <f t="shared" si="135"/>
        <v/>
      </c>
      <c r="J836" s="227">
        <f t="shared" si="142"/>
        <v>69733</v>
      </c>
      <c r="K836" s="231" t="str">
        <f t="shared" si="137"/>
        <v>0</v>
      </c>
      <c r="Q836" s="11">
        <f>IF(J836&lt;'5-Year Monthly P&amp;L'!P$2,1,IF(AND('Financing - Injection 1'!J836&gt;='5-Year Monthly P&amp;L'!P$2,'Financing - Injection 1'!J836&lt;'5-Year Monthly P&amp;L'!AB$2),2,IF(AND('Financing - Injection 1'!J836&gt;='5-Year Monthly P&amp;L'!AB$2,'Financing - Injection 1'!J836&lt;'5-Year Monthly P&amp;L'!AN$2),3,IF(AND('Financing - Injection 1'!J836&gt;='5-Year Monthly P&amp;L'!AN$2,'Financing - Injection 1'!J836&lt;'5-Year Monthly P&amp;L'!AZ$2),4,IF('Financing - Injection 1'!J836&gt;='5-Year Monthly P&amp;L'!AZ$2,5)))))</f>
        <v>5</v>
      </c>
      <c r="R836" s="215" t="str">
        <f t="shared" si="138"/>
        <v>0</v>
      </c>
      <c r="S836" s="215" t="str">
        <f t="shared" si="139"/>
        <v>0</v>
      </c>
    </row>
    <row r="837" spans="1:19" x14ac:dyDescent="0.2">
      <c r="A837" s="12">
        <v>826</v>
      </c>
      <c r="B837" s="228" t="str">
        <f>IF(I837&gt;($B$4*$B$6),"0",PMT(H837/$B$6,COUNT(I837:$I$1000),-E836))</f>
        <v>0</v>
      </c>
      <c r="C837" s="228">
        <f t="shared" si="140"/>
        <v>0</v>
      </c>
      <c r="D837" s="228" t="str">
        <f t="shared" si="136"/>
        <v>0</v>
      </c>
      <c r="E837" s="225" t="str">
        <f t="shared" si="134"/>
        <v/>
      </c>
      <c r="F837" s="228" t="str">
        <f t="shared" si="143"/>
        <v/>
      </c>
      <c r="G837" s="228" t="str">
        <f t="shared" si="144"/>
        <v/>
      </c>
      <c r="H837" s="230">
        <f t="shared" si="141"/>
        <v>0.12</v>
      </c>
      <c r="I837" s="226" t="str">
        <f t="shared" si="135"/>
        <v/>
      </c>
      <c r="J837" s="227">
        <f t="shared" si="142"/>
        <v>69764</v>
      </c>
      <c r="K837" s="231" t="str">
        <f t="shared" si="137"/>
        <v>0</v>
      </c>
      <c r="Q837" s="11">
        <f>IF(J837&lt;'5-Year Monthly P&amp;L'!P$2,1,IF(AND('Financing - Injection 1'!J837&gt;='5-Year Monthly P&amp;L'!P$2,'Financing - Injection 1'!J837&lt;'5-Year Monthly P&amp;L'!AB$2),2,IF(AND('Financing - Injection 1'!J837&gt;='5-Year Monthly P&amp;L'!AB$2,'Financing - Injection 1'!J837&lt;'5-Year Monthly P&amp;L'!AN$2),3,IF(AND('Financing - Injection 1'!J837&gt;='5-Year Monthly P&amp;L'!AN$2,'Financing - Injection 1'!J837&lt;'5-Year Monthly P&amp;L'!AZ$2),4,IF('Financing - Injection 1'!J837&gt;='5-Year Monthly P&amp;L'!AZ$2,5)))))</f>
        <v>5</v>
      </c>
      <c r="R837" s="215" t="str">
        <f t="shared" si="138"/>
        <v>0</v>
      </c>
      <c r="S837" s="215" t="str">
        <f t="shared" si="139"/>
        <v>0</v>
      </c>
    </row>
    <row r="838" spans="1:19" x14ac:dyDescent="0.2">
      <c r="A838" s="12">
        <v>827</v>
      </c>
      <c r="B838" s="228" t="str">
        <f>IF(I838&gt;($B$4*$B$6),"0",PMT(H838/$B$6,COUNT(I838:$I$1000),-E837))</f>
        <v>0</v>
      </c>
      <c r="C838" s="228">
        <f t="shared" si="140"/>
        <v>0</v>
      </c>
      <c r="D838" s="228" t="str">
        <f t="shared" si="136"/>
        <v>0</v>
      </c>
      <c r="E838" s="225" t="str">
        <f t="shared" si="134"/>
        <v/>
      </c>
      <c r="F838" s="228" t="str">
        <f t="shared" si="143"/>
        <v/>
      </c>
      <c r="G838" s="228" t="str">
        <f t="shared" si="144"/>
        <v/>
      </c>
      <c r="H838" s="230">
        <f t="shared" si="141"/>
        <v>0.12</v>
      </c>
      <c r="I838" s="226" t="str">
        <f t="shared" si="135"/>
        <v/>
      </c>
      <c r="J838" s="227">
        <f t="shared" si="142"/>
        <v>69795</v>
      </c>
      <c r="K838" s="231" t="str">
        <f t="shared" si="137"/>
        <v>0</v>
      </c>
      <c r="Q838" s="11">
        <f>IF(J838&lt;'5-Year Monthly P&amp;L'!P$2,1,IF(AND('Financing - Injection 1'!J838&gt;='5-Year Monthly P&amp;L'!P$2,'Financing - Injection 1'!J838&lt;'5-Year Monthly P&amp;L'!AB$2),2,IF(AND('Financing - Injection 1'!J838&gt;='5-Year Monthly P&amp;L'!AB$2,'Financing - Injection 1'!J838&lt;'5-Year Monthly P&amp;L'!AN$2),3,IF(AND('Financing - Injection 1'!J838&gt;='5-Year Monthly P&amp;L'!AN$2,'Financing - Injection 1'!J838&lt;'5-Year Monthly P&amp;L'!AZ$2),4,IF('Financing - Injection 1'!J838&gt;='5-Year Monthly P&amp;L'!AZ$2,5)))))</f>
        <v>5</v>
      </c>
      <c r="R838" s="215" t="str">
        <f t="shared" si="138"/>
        <v>0</v>
      </c>
      <c r="S838" s="215" t="str">
        <f t="shared" si="139"/>
        <v>0</v>
      </c>
    </row>
    <row r="839" spans="1:19" x14ac:dyDescent="0.2">
      <c r="A839" s="12">
        <v>828</v>
      </c>
      <c r="B839" s="228" t="str">
        <f>IF(I839&gt;($B$4*$B$6),"0",PMT(H839/$B$6,COUNT(I839:$I$1000),-E838))</f>
        <v>0</v>
      </c>
      <c r="C839" s="228">
        <f t="shared" si="140"/>
        <v>0</v>
      </c>
      <c r="D839" s="228" t="str">
        <f t="shared" si="136"/>
        <v>0</v>
      </c>
      <c r="E839" s="225" t="str">
        <f t="shared" si="134"/>
        <v/>
      </c>
      <c r="F839" s="228" t="str">
        <f t="shared" si="143"/>
        <v/>
      </c>
      <c r="G839" s="228" t="str">
        <f t="shared" si="144"/>
        <v/>
      </c>
      <c r="H839" s="230">
        <f t="shared" si="141"/>
        <v>0.12</v>
      </c>
      <c r="I839" s="226" t="str">
        <f t="shared" si="135"/>
        <v/>
      </c>
      <c r="J839" s="227">
        <f t="shared" si="142"/>
        <v>69823</v>
      </c>
      <c r="K839" s="231" t="str">
        <f t="shared" si="137"/>
        <v>0</v>
      </c>
      <c r="Q839" s="11">
        <f>IF(J839&lt;'5-Year Monthly P&amp;L'!P$2,1,IF(AND('Financing - Injection 1'!J839&gt;='5-Year Monthly P&amp;L'!P$2,'Financing - Injection 1'!J839&lt;'5-Year Monthly P&amp;L'!AB$2),2,IF(AND('Financing - Injection 1'!J839&gt;='5-Year Monthly P&amp;L'!AB$2,'Financing - Injection 1'!J839&lt;'5-Year Monthly P&amp;L'!AN$2),3,IF(AND('Financing - Injection 1'!J839&gt;='5-Year Monthly P&amp;L'!AN$2,'Financing - Injection 1'!J839&lt;'5-Year Monthly P&amp;L'!AZ$2),4,IF('Financing - Injection 1'!J839&gt;='5-Year Monthly P&amp;L'!AZ$2,5)))))</f>
        <v>5</v>
      </c>
      <c r="R839" s="215" t="str">
        <f t="shared" si="138"/>
        <v>0</v>
      </c>
      <c r="S839" s="215" t="str">
        <f t="shared" si="139"/>
        <v>0</v>
      </c>
    </row>
    <row r="840" spans="1:19" x14ac:dyDescent="0.2">
      <c r="A840" s="12">
        <v>829</v>
      </c>
      <c r="B840" s="228" t="str">
        <f>IF(I840&gt;($B$4*$B$6),"0",PMT(H840/$B$6,COUNT(I840:$I$1000),-E839))</f>
        <v>0</v>
      </c>
      <c r="C840" s="228">
        <f t="shared" si="140"/>
        <v>0</v>
      </c>
      <c r="D840" s="228" t="str">
        <f t="shared" si="136"/>
        <v>0</v>
      </c>
      <c r="E840" s="225" t="str">
        <f t="shared" si="134"/>
        <v/>
      </c>
      <c r="F840" s="228" t="str">
        <f t="shared" si="143"/>
        <v/>
      </c>
      <c r="G840" s="228" t="str">
        <f t="shared" si="144"/>
        <v/>
      </c>
      <c r="H840" s="230">
        <f t="shared" si="141"/>
        <v>0.12</v>
      </c>
      <c r="I840" s="226" t="str">
        <f t="shared" si="135"/>
        <v/>
      </c>
      <c r="J840" s="227">
        <f t="shared" si="142"/>
        <v>69854</v>
      </c>
      <c r="K840" s="231" t="str">
        <f t="shared" si="137"/>
        <v>0</v>
      </c>
      <c r="Q840" s="11">
        <f>IF(J840&lt;'5-Year Monthly P&amp;L'!P$2,1,IF(AND('Financing - Injection 1'!J840&gt;='5-Year Monthly P&amp;L'!P$2,'Financing - Injection 1'!J840&lt;'5-Year Monthly P&amp;L'!AB$2),2,IF(AND('Financing - Injection 1'!J840&gt;='5-Year Monthly P&amp;L'!AB$2,'Financing - Injection 1'!J840&lt;'5-Year Monthly P&amp;L'!AN$2),3,IF(AND('Financing - Injection 1'!J840&gt;='5-Year Monthly P&amp;L'!AN$2,'Financing - Injection 1'!J840&lt;'5-Year Monthly P&amp;L'!AZ$2),4,IF('Financing - Injection 1'!J840&gt;='5-Year Monthly P&amp;L'!AZ$2,5)))))</f>
        <v>5</v>
      </c>
      <c r="R840" s="215" t="str">
        <f t="shared" si="138"/>
        <v>0</v>
      </c>
      <c r="S840" s="215" t="str">
        <f t="shared" si="139"/>
        <v>0</v>
      </c>
    </row>
    <row r="841" spans="1:19" x14ac:dyDescent="0.2">
      <c r="A841" s="12">
        <v>830</v>
      </c>
      <c r="B841" s="228" t="str">
        <f>IF(I841&gt;($B$4*$B$6),"0",PMT(H841/$B$6,COUNT(I841:$I$1000),-E840))</f>
        <v>0</v>
      </c>
      <c r="C841" s="228">
        <f t="shared" si="140"/>
        <v>0</v>
      </c>
      <c r="D841" s="228" t="str">
        <f t="shared" si="136"/>
        <v>0</v>
      </c>
      <c r="E841" s="225" t="str">
        <f t="shared" si="134"/>
        <v/>
      </c>
      <c r="F841" s="228" t="str">
        <f t="shared" si="143"/>
        <v/>
      </c>
      <c r="G841" s="228" t="str">
        <f t="shared" si="144"/>
        <v/>
      </c>
      <c r="H841" s="230">
        <f t="shared" si="141"/>
        <v>0.12</v>
      </c>
      <c r="I841" s="226" t="str">
        <f t="shared" si="135"/>
        <v/>
      </c>
      <c r="J841" s="227">
        <f t="shared" si="142"/>
        <v>69884</v>
      </c>
      <c r="K841" s="231" t="str">
        <f t="shared" si="137"/>
        <v>0</v>
      </c>
      <c r="Q841" s="11">
        <f>IF(J841&lt;'5-Year Monthly P&amp;L'!P$2,1,IF(AND('Financing - Injection 1'!J841&gt;='5-Year Monthly P&amp;L'!P$2,'Financing - Injection 1'!J841&lt;'5-Year Monthly P&amp;L'!AB$2),2,IF(AND('Financing - Injection 1'!J841&gt;='5-Year Monthly P&amp;L'!AB$2,'Financing - Injection 1'!J841&lt;'5-Year Monthly P&amp;L'!AN$2),3,IF(AND('Financing - Injection 1'!J841&gt;='5-Year Monthly P&amp;L'!AN$2,'Financing - Injection 1'!J841&lt;'5-Year Monthly P&amp;L'!AZ$2),4,IF('Financing - Injection 1'!J841&gt;='5-Year Monthly P&amp;L'!AZ$2,5)))))</f>
        <v>5</v>
      </c>
      <c r="R841" s="215" t="str">
        <f t="shared" si="138"/>
        <v>0</v>
      </c>
      <c r="S841" s="215" t="str">
        <f t="shared" si="139"/>
        <v>0</v>
      </c>
    </row>
    <row r="842" spans="1:19" x14ac:dyDescent="0.2">
      <c r="A842" s="12">
        <v>831</v>
      </c>
      <c r="B842" s="228" t="str">
        <f>IF(I842&gt;($B$4*$B$6),"0",PMT(H842/$B$6,COUNT(I842:$I$1000),-E841))</f>
        <v>0</v>
      </c>
      <c r="C842" s="228">
        <f t="shared" si="140"/>
        <v>0</v>
      </c>
      <c r="D842" s="228" t="str">
        <f t="shared" si="136"/>
        <v>0</v>
      </c>
      <c r="E842" s="225" t="str">
        <f t="shared" si="134"/>
        <v/>
      </c>
      <c r="F842" s="228" t="str">
        <f t="shared" si="143"/>
        <v/>
      </c>
      <c r="G842" s="228" t="str">
        <f t="shared" si="144"/>
        <v/>
      </c>
      <c r="H842" s="230">
        <f t="shared" si="141"/>
        <v>0.12</v>
      </c>
      <c r="I842" s="226" t="str">
        <f t="shared" si="135"/>
        <v/>
      </c>
      <c r="J842" s="227">
        <f t="shared" si="142"/>
        <v>69915</v>
      </c>
      <c r="K842" s="231" t="str">
        <f t="shared" si="137"/>
        <v>0</v>
      </c>
      <c r="Q842" s="11">
        <f>IF(J842&lt;'5-Year Monthly P&amp;L'!P$2,1,IF(AND('Financing - Injection 1'!J842&gt;='5-Year Monthly P&amp;L'!P$2,'Financing - Injection 1'!J842&lt;'5-Year Monthly P&amp;L'!AB$2),2,IF(AND('Financing - Injection 1'!J842&gt;='5-Year Monthly P&amp;L'!AB$2,'Financing - Injection 1'!J842&lt;'5-Year Monthly P&amp;L'!AN$2),3,IF(AND('Financing - Injection 1'!J842&gt;='5-Year Monthly P&amp;L'!AN$2,'Financing - Injection 1'!J842&lt;'5-Year Monthly P&amp;L'!AZ$2),4,IF('Financing - Injection 1'!J842&gt;='5-Year Monthly P&amp;L'!AZ$2,5)))))</f>
        <v>5</v>
      </c>
      <c r="R842" s="215" t="str">
        <f t="shared" si="138"/>
        <v>0</v>
      </c>
      <c r="S842" s="215" t="str">
        <f t="shared" si="139"/>
        <v>0</v>
      </c>
    </row>
    <row r="843" spans="1:19" x14ac:dyDescent="0.2">
      <c r="A843" s="12">
        <v>832</v>
      </c>
      <c r="B843" s="228" t="str">
        <f>IF(I843&gt;($B$4*$B$6),"0",PMT(H843/$B$6,COUNT(I843:$I$1000),-E842))</f>
        <v>0</v>
      </c>
      <c r="C843" s="228">
        <f t="shared" si="140"/>
        <v>0</v>
      </c>
      <c r="D843" s="228" t="str">
        <f t="shared" si="136"/>
        <v>0</v>
      </c>
      <c r="E843" s="225" t="str">
        <f t="shared" si="134"/>
        <v/>
      </c>
      <c r="F843" s="228" t="str">
        <f t="shared" si="143"/>
        <v/>
      </c>
      <c r="G843" s="228" t="str">
        <f t="shared" si="144"/>
        <v/>
      </c>
      <c r="H843" s="230">
        <f t="shared" si="141"/>
        <v>0.12</v>
      </c>
      <c r="I843" s="226" t="str">
        <f t="shared" si="135"/>
        <v/>
      </c>
      <c r="J843" s="227">
        <f t="shared" si="142"/>
        <v>69945</v>
      </c>
      <c r="K843" s="231" t="str">
        <f t="shared" si="137"/>
        <v>0</v>
      </c>
      <c r="Q843" s="11">
        <f>IF(J843&lt;'5-Year Monthly P&amp;L'!P$2,1,IF(AND('Financing - Injection 1'!J843&gt;='5-Year Monthly P&amp;L'!P$2,'Financing - Injection 1'!J843&lt;'5-Year Monthly P&amp;L'!AB$2),2,IF(AND('Financing - Injection 1'!J843&gt;='5-Year Monthly P&amp;L'!AB$2,'Financing - Injection 1'!J843&lt;'5-Year Monthly P&amp;L'!AN$2),3,IF(AND('Financing - Injection 1'!J843&gt;='5-Year Monthly P&amp;L'!AN$2,'Financing - Injection 1'!J843&lt;'5-Year Monthly P&amp;L'!AZ$2),4,IF('Financing - Injection 1'!J843&gt;='5-Year Monthly P&amp;L'!AZ$2,5)))))</f>
        <v>5</v>
      </c>
      <c r="R843" s="215" t="str">
        <f t="shared" si="138"/>
        <v>0</v>
      </c>
      <c r="S843" s="215" t="str">
        <f t="shared" si="139"/>
        <v>0</v>
      </c>
    </row>
    <row r="844" spans="1:19" x14ac:dyDescent="0.2">
      <c r="A844" s="12">
        <v>833</v>
      </c>
      <c r="B844" s="228" t="str">
        <f>IF(I844&gt;($B$4*$B$6),"0",PMT(H844/$B$6,COUNT(I844:$I$1000),-E843))</f>
        <v>0</v>
      </c>
      <c r="C844" s="228">
        <f t="shared" si="140"/>
        <v>0</v>
      </c>
      <c r="D844" s="228" t="str">
        <f t="shared" si="136"/>
        <v>0</v>
      </c>
      <c r="E844" s="225" t="str">
        <f t="shared" ref="E844:E907" si="145">IF(A844&gt;($B$4*$B$6),"",E843-D844)</f>
        <v/>
      </c>
      <c r="F844" s="228" t="str">
        <f t="shared" si="143"/>
        <v/>
      </c>
      <c r="G844" s="228" t="str">
        <f t="shared" si="144"/>
        <v/>
      </c>
      <c r="H844" s="230">
        <f t="shared" si="141"/>
        <v>0.12</v>
      </c>
      <c r="I844" s="226" t="str">
        <f t="shared" ref="I844:I907" si="146">IF($B$4*$B$6&lt;A844,"",A844)</f>
        <v/>
      </c>
      <c r="J844" s="227">
        <f t="shared" si="142"/>
        <v>69976</v>
      </c>
      <c r="K844" s="231" t="str">
        <f t="shared" si="137"/>
        <v>0</v>
      </c>
      <c r="Q844" s="11">
        <f>IF(J844&lt;'5-Year Monthly P&amp;L'!P$2,1,IF(AND('Financing - Injection 1'!J844&gt;='5-Year Monthly P&amp;L'!P$2,'Financing - Injection 1'!J844&lt;'5-Year Monthly P&amp;L'!AB$2),2,IF(AND('Financing - Injection 1'!J844&gt;='5-Year Monthly P&amp;L'!AB$2,'Financing - Injection 1'!J844&lt;'5-Year Monthly P&amp;L'!AN$2),3,IF(AND('Financing - Injection 1'!J844&gt;='5-Year Monthly P&amp;L'!AN$2,'Financing - Injection 1'!J844&lt;'5-Year Monthly P&amp;L'!AZ$2),4,IF('Financing - Injection 1'!J844&gt;='5-Year Monthly P&amp;L'!AZ$2,5)))))</f>
        <v>5</v>
      </c>
      <c r="R844" s="215" t="str">
        <f t="shared" si="138"/>
        <v>0</v>
      </c>
      <c r="S844" s="215" t="str">
        <f t="shared" si="139"/>
        <v>0</v>
      </c>
    </row>
    <row r="845" spans="1:19" x14ac:dyDescent="0.2">
      <c r="A845" s="12">
        <v>834</v>
      </c>
      <c r="B845" s="228" t="str">
        <f>IF(I845&gt;($B$4*$B$6),"0",PMT(H845/$B$6,COUNT(I845:$I$1000),-E844))</f>
        <v>0</v>
      </c>
      <c r="C845" s="228">
        <f t="shared" si="140"/>
        <v>0</v>
      </c>
      <c r="D845" s="228" t="str">
        <f t="shared" ref="D845:D908" si="147">IF(A845&gt;($B$4*$B$6),"0",B845-C845)</f>
        <v>0</v>
      </c>
      <c r="E845" s="225" t="str">
        <f t="shared" si="145"/>
        <v/>
      </c>
      <c r="F845" s="228" t="str">
        <f t="shared" si="143"/>
        <v/>
      </c>
      <c r="G845" s="228" t="str">
        <f t="shared" si="144"/>
        <v/>
      </c>
      <c r="H845" s="230">
        <f t="shared" si="141"/>
        <v>0.12</v>
      </c>
      <c r="I845" s="226" t="str">
        <f t="shared" si="146"/>
        <v/>
      </c>
      <c r="J845" s="227">
        <f t="shared" si="142"/>
        <v>70007</v>
      </c>
      <c r="K845" s="231" t="str">
        <f t="shared" ref="K845:K908" si="148">B845</f>
        <v>0</v>
      </c>
      <c r="Q845" s="11">
        <f>IF(J845&lt;'5-Year Monthly P&amp;L'!P$2,1,IF(AND('Financing - Injection 1'!J845&gt;='5-Year Monthly P&amp;L'!P$2,'Financing - Injection 1'!J845&lt;'5-Year Monthly P&amp;L'!AB$2),2,IF(AND('Financing - Injection 1'!J845&gt;='5-Year Monthly P&amp;L'!AB$2,'Financing - Injection 1'!J845&lt;'5-Year Monthly P&amp;L'!AN$2),3,IF(AND('Financing - Injection 1'!J845&gt;='5-Year Monthly P&amp;L'!AN$2,'Financing - Injection 1'!J845&lt;'5-Year Monthly P&amp;L'!AZ$2),4,IF('Financing - Injection 1'!J845&gt;='5-Year Monthly P&amp;L'!AZ$2,5)))))</f>
        <v>5</v>
      </c>
      <c r="R845" s="215" t="str">
        <f t="shared" ref="R845:R908" si="149">D845</f>
        <v>0</v>
      </c>
      <c r="S845" s="215" t="str">
        <f t="shared" ref="S845:S908" si="150">B845</f>
        <v>0</v>
      </c>
    </row>
    <row r="846" spans="1:19" x14ac:dyDescent="0.2">
      <c r="A846" s="12">
        <v>835</v>
      </c>
      <c r="B846" s="228" t="str">
        <f>IF(I846&gt;($B$4*$B$6),"0",PMT(H846/$B$6,COUNT(I846:$I$1000),-E845))</f>
        <v>0</v>
      </c>
      <c r="C846" s="228">
        <f t="shared" ref="C846:C909" si="151">IFERROR(E845*H846/$B$6,0)</f>
        <v>0</v>
      </c>
      <c r="D846" s="228" t="str">
        <f t="shared" si="147"/>
        <v>0</v>
      </c>
      <c r="E846" s="225" t="str">
        <f t="shared" si="145"/>
        <v/>
      </c>
      <c r="F846" s="228" t="str">
        <f t="shared" si="143"/>
        <v/>
      </c>
      <c r="G846" s="228" t="str">
        <f t="shared" si="144"/>
        <v/>
      </c>
      <c r="H846" s="230">
        <f t="shared" ref="H846:H909" si="152">H845</f>
        <v>0.12</v>
      </c>
      <c r="I846" s="226" t="str">
        <f t="shared" si="146"/>
        <v/>
      </c>
      <c r="J846" s="227">
        <f t="shared" ref="J846:J909" si="153">EDATE(J845,1)</f>
        <v>70037</v>
      </c>
      <c r="K846" s="231" t="str">
        <f t="shared" si="148"/>
        <v>0</v>
      </c>
      <c r="Q846" s="11">
        <f>IF(J846&lt;'5-Year Monthly P&amp;L'!P$2,1,IF(AND('Financing - Injection 1'!J846&gt;='5-Year Monthly P&amp;L'!P$2,'Financing - Injection 1'!J846&lt;'5-Year Monthly P&amp;L'!AB$2),2,IF(AND('Financing - Injection 1'!J846&gt;='5-Year Monthly P&amp;L'!AB$2,'Financing - Injection 1'!J846&lt;'5-Year Monthly P&amp;L'!AN$2),3,IF(AND('Financing - Injection 1'!J846&gt;='5-Year Monthly P&amp;L'!AN$2,'Financing - Injection 1'!J846&lt;'5-Year Monthly P&amp;L'!AZ$2),4,IF('Financing - Injection 1'!J846&gt;='5-Year Monthly P&amp;L'!AZ$2,5)))))</f>
        <v>5</v>
      </c>
      <c r="R846" s="215" t="str">
        <f t="shared" si="149"/>
        <v>0</v>
      </c>
      <c r="S846" s="215" t="str">
        <f t="shared" si="150"/>
        <v>0</v>
      </c>
    </row>
    <row r="847" spans="1:19" x14ac:dyDescent="0.2">
      <c r="A847" s="12">
        <v>836</v>
      </c>
      <c r="B847" s="228" t="str">
        <f>IF(I847&gt;($B$4*$B$6),"0",PMT(H847/$B$6,COUNT(I847:$I$1000),-E846))</f>
        <v>0</v>
      </c>
      <c r="C847" s="228">
        <f t="shared" si="151"/>
        <v>0</v>
      </c>
      <c r="D847" s="228" t="str">
        <f t="shared" si="147"/>
        <v>0</v>
      </c>
      <c r="E847" s="225" t="str">
        <f t="shared" si="145"/>
        <v/>
      </c>
      <c r="F847" s="228" t="str">
        <f t="shared" si="143"/>
        <v/>
      </c>
      <c r="G847" s="228" t="str">
        <f t="shared" si="144"/>
        <v/>
      </c>
      <c r="H847" s="230">
        <f t="shared" si="152"/>
        <v>0.12</v>
      </c>
      <c r="I847" s="226" t="str">
        <f t="shared" si="146"/>
        <v/>
      </c>
      <c r="J847" s="227">
        <f t="shared" si="153"/>
        <v>70068</v>
      </c>
      <c r="K847" s="231" t="str">
        <f t="shared" si="148"/>
        <v>0</v>
      </c>
      <c r="Q847" s="11">
        <f>IF(J847&lt;'5-Year Monthly P&amp;L'!P$2,1,IF(AND('Financing - Injection 1'!J847&gt;='5-Year Monthly P&amp;L'!P$2,'Financing - Injection 1'!J847&lt;'5-Year Monthly P&amp;L'!AB$2),2,IF(AND('Financing - Injection 1'!J847&gt;='5-Year Monthly P&amp;L'!AB$2,'Financing - Injection 1'!J847&lt;'5-Year Monthly P&amp;L'!AN$2),3,IF(AND('Financing - Injection 1'!J847&gt;='5-Year Monthly P&amp;L'!AN$2,'Financing - Injection 1'!J847&lt;'5-Year Monthly P&amp;L'!AZ$2),4,IF('Financing - Injection 1'!J847&gt;='5-Year Monthly P&amp;L'!AZ$2,5)))))</f>
        <v>5</v>
      </c>
      <c r="R847" s="215" t="str">
        <f t="shared" si="149"/>
        <v>0</v>
      </c>
      <c r="S847" s="215" t="str">
        <f t="shared" si="150"/>
        <v>0</v>
      </c>
    </row>
    <row r="848" spans="1:19" x14ac:dyDescent="0.2">
      <c r="A848" s="12">
        <v>837</v>
      </c>
      <c r="B848" s="228" t="str">
        <f>IF(I848&gt;($B$4*$B$6),"0",PMT(H848/$B$6,COUNT(I848:$I$1000),-E847))</f>
        <v>0</v>
      </c>
      <c r="C848" s="228">
        <f t="shared" si="151"/>
        <v>0</v>
      </c>
      <c r="D848" s="228" t="str">
        <f t="shared" si="147"/>
        <v>0</v>
      </c>
      <c r="E848" s="225" t="str">
        <f t="shared" si="145"/>
        <v/>
      </c>
      <c r="F848" s="228" t="str">
        <f t="shared" si="143"/>
        <v/>
      </c>
      <c r="G848" s="228" t="str">
        <f t="shared" si="144"/>
        <v/>
      </c>
      <c r="H848" s="230">
        <f t="shared" si="152"/>
        <v>0.12</v>
      </c>
      <c r="I848" s="226" t="str">
        <f t="shared" si="146"/>
        <v/>
      </c>
      <c r="J848" s="227">
        <f t="shared" si="153"/>
        <v>70098</v>
      </c>
      <c r="K848" s="231" t="str">
        <f t="shared" si="148"/>
        <v>0</v>
      </c>
      <c r="Q848" s="11">
        <f>IF(J848&lt;'5-Year Monthly P&amp;L'!P$2,1,IF(AND('Financing - Injection 1'!J848&gt;='5-Year Monthly P&amp;L'!P$2,'Financing - Injection 1'!J848&lt;'5-Year Monthly P&amp;L'!AB$2),2,IF(AND('Financing - Injection 1'!J848&gt;='5-Year Monthly P&amp;L'!AB$2,'Financing - Injection 1'!J848&lt;'5-Year Monthly P&amp;L'!AN$2),3,IF(AND('Financing - Injection 1'!J848&gt;='5-Year Monthly P&amp;L'!AN$2,'Financing - Injection 1'!J848&lt;'5-Year Monthly P&amp;L'!AZ$2),4,IF('Financing - Injection 1'!J848&gt;='5-Year Monthly P&amp;L'!AZ$2,5)))))</f>
        <v>5</v>
      </c>
      <c r="R848" s="215" t="str">
        <f t="shared" si="149"/>
        <v>0</v>
      </c>
      <c r="S848" s="215" t="str">
        <f t="shared" si="150"/>
        <v>0</v>
      </c>
    </row>
    <row r="849" spans="1:19" x14ac:dyDescent="0.2">
      <c r="A849" s="12">
        <v>838</v>
      </c>
      <c r="B849" s="228" t="str">
        <f>IF(I849&gt;($B$4*$B$6),"0",PMT(H849/$B$6,COUNT(I849:$I$1000),-E848))</f>
        <v>0</v>
      </c>
      <c r="C849" s="228">
        <f t="shared" si="151"/>
        <v>0</v>
      </c>
      <c r="D849" s="228" t="str">
        <f t="shared" si="147"/>
        <v>0</v>
      </c>
      <c r="E849" s="225" t="str">
        <f t="shared" si="145"/>
        <v/>
      </c>
      <c r="F849" s="228" t="str">
        <f t="shared" si="143"/>
        <v/>
      </c>
      <c r="G849" s="228" t="str">
        <f t="shared" si="144"/>
        <v/>
      </c>
      <c r="H849" s="230">
        <f t="shared" si="152"/>
        <v>0.12</v>
      </c>
      <c r="I849" s="226" t="str">
        <f t="shared" si="146"/>
        <v/>
      </c>
      <c r="J849" s="227">
        <f t="shared" si="153"/>
        <v>70129</v>
      </c>
      <c r="K849" s="231" t="str">
        <f t="shared" si="148"/>
        <v>0</v>
      </c>
      <c r="Q849" s="11">
        <f>IF(J849&lt;'5-Year Monthly P&amp;L'!P$2,1,IF(AND('Financing - Injection 1'!J849&gt;='5-Year Monthly P&amp;L'!P$2,'Financing - Injection 1'!J849&lt;'5-Year Monthly P&amp;L'!AB$2),2,IF(AND('Financing - Injection 1'!J849&gt;='5-Year Monthly P&amp;L'!AB$2,'Financing - Injection 1'!J849&lt;'5-Year Monthly P&amp;L'!AN$2),3,IF(AND('Financing - Injection 1'!J849&gt;='5-Year Monthly P&amp;L'!AN$2,'Financing - Injection 1'!J849&lt;'5-Year Monthly P&amp;L'!AZ$2),4,IF('Financing - Injection 1'!J849&gt;='5-Year Monthly P&amp;L'!AZ$2,5)))))</f>
        <v>5</v>
      </c>
      <c r="R849" s="215" t="str">
        <f t="shared" si="149"/>
        <v>0</v>
      </c>
      <c r="S849" s="215" t="str">
        <f t="shared" si="150"/>
        <v>0</v>
      </c>
    </row>
    <row r="850" spans="1:19" x14ac:dyDescent="0.2">
      <c r="A850" s="12">
        <v>839</v>
      </c>
      <c r="B850" s="228" t="str">
        <f>IF(I850&gt;($B$4*$B$6),"0",PMT(H850/$B$6,COUNT(I850:$I$1000),-E849))</f>
        <v>0</v>
      </c>
      <c r="C850" s="228">
        <f t="shared" si="151"/>
        <v>0</v>
      </c>
      <c r="D850" s="228" t="str">
        <f t="shared" si="147"/>
        <v>0</v>
      </c>
      <c r="E850" s="225" t="str">
        <f t="shared" si="145"/>
        <v/>
      </c>
      <c r="F850" s="228" t="str">
        <f t="shared" si="143"/>
        <v/>
      </c>
      <c r="G850" s="228" t="str">
        <f t="shared" si="144"/>
        <v/>
      </c>
      <c r="H850" s="230">
        <f t="shared" si="152"/>
        <v>0.12</v>
      </c>
      <c r="I850" s="226" t="str">
        <f t="shared" si="146"/>
        <v/>
      </c>
      <c r="J850" s="227">
        <f t="shared" si="153"/>
        <v>70160</v>
      </c>
      <c r="K850" s="231" t="str">
        <f t="shared" si="148"/>
        <v>0</v>
      </c>
      <c r="Q850" s="11">
        <f>IF(J850&lt;'5-Year Monthly P&amp;L'!P$2,1,IF(AND('Financing - Injection 1'!J850&gt;='5-Year Monthly P&amp;L'!P$2,'Financing - Injection 1'!J850&lt;'5-Year Monthly P&amp;L'!AB$2),2,IF(AND('Financing - Injection 1'!J850&gt;='5-Year Monthly P&amp;L'!AB$2,'Financing - Injection 1'!J850&lt;'5-Year Monthly P&amp;L'!AN$2),3,IF(AND('Financing - Injection 1'!J850&gt;='5-Year Monthly P&amp;L'!AN$2,'Financing - Injection 1'!J850&lt;'5-Year Monthly P&amp;L'!AZ$2),4,IF('Financing - Injection 1'!J850&gt;='5-Year Monthly P&amp;L'!AZ$2,5)))))</f>
        <v>5</v>
      </c>
      <c r="R850" s="215" t="str">
        <f t="shared" si="149"/>
        <v>0</v>
      </c>
      <c r="S850" s="215" t="str">
        <f t="shared" si="150"/>
        <v>0</v>
      </c>
    </row>
    <row r="851" spans="1:19" x14ac:dyDescent="0.2">
      <c r="A851" s="12">
        <v>840</v>
      </c>
      <c r="B851" s="228" t="str">
        <f>IF(I851&gt;($B$4*$B$6),"0",PMT(H851/$B$6,COUNT(I851:$I$1000),-E850))</f>
        <v>0</v>
      </c>
      <c r="C851" s="228">
        <f t="shared" si="151"/>
        <v>0</v>
      </c>
      <c r="D851" s="228" t="str">
        <f t="shared" si="147"/>
        <v>0</v>
      </c>
      <c r="E851" s="225" t="str">
        <f t="shared" si="145"/>
        <v/>
      </c>
      <c r="F851" s="228" t="str">
        <f t="shared" si="143"/>
        <v/>
      </c>
      <c r="G851" s="228" t="str">
        <f t="shared" si="144"/>
        <v/>
      </c>
      <c r="H851" s="230">
        <f t="shared" si="152"/>
        <v>0.12</v>
      </c>
      <c r="I851" s="226" t="str">
        <f t="shared" si="146"/>
        <v/>
      </c>
      <c r="J851" s="227">
        <f t="shared" si="153"/>
        <v>70189</v>
      </c>
      <c r="K851" s="231" t="str">
        <f t="shared" si="148"/>
        <v>0</v>
      </c>
      <c r="Q851" s="11">
        <f>IF(J851&lt;'5-Year Monthly P&amp;L'!P$2,1,IF(AND('Financing - Injection 1'!J851&gt;='5-Year Monthly P&amp;L'!P$2,'Financing - Injection 1'!J851&lt;'5-Year Monthly P&amp;L'!AB$2),2,IF(AND('Financing - Injection 1'!J851&gt;='5-Year Monthly P&amp;L'!AB$2,'Financing - Injection 1'!J851&lt;'5-Year Monthly P&amp;L'!AN$2),3,IF(AND('Financing - Injection 1'!J851&gt;='5-Year Monthly P&amp;L'!AN$2,'Financing - Injection 1'!J851&lt;'5-Year Monthly P&amp;L'!AZ$2),4,IF('Financing - Injection 1'!J851&gt;='5-Year Monthly P&amp;L'!AZ$2,5)))))</f>
        <v>5</v>
      </c>
      <c r="R851" s="215" t="str">
        <f t="shared" si="149"/>
        <v>0</v>
      </c>
      <c r="S851" s="215" t="str">
        <f t="shared" si="150"/>
        <v>0</v>
      </c>
    </row>
    <row r="852" spans="1:19" x14ac:dyDescent="0.2">
      <c r="A852" s="12">
        <v>841</v>
      </c>
      <c r="B852" s="228" t="str">
        <f>IF(I852&gt;($B$4*$B$6),"0",PMT(H852/$B$6,COUNT(I852:$I$1000),-E851))</f>
        <v>0</v>
      </c>
      <c r="C852" s="228">
        <f t="shared" si="151"/>
        <v>0</v>
      </c>
      <c r="D852" s="228" t="str">
        <f t="shared" si="147"/>
        <v>0</v>
      </c>
      <c r="E852" s="225" t="str">
        <f t="shared" si="145"/>
        <v/>
      </c>
      <c r="F852" s="228" t="str">
        <f t="shared" si="143"/>
        <v/>
      </c>
      <c r="G852" s="228" t="str">
        <f t="shared" si="144"/>
        <v/>
      </c>
      <c r="H852" s="230">
        <f t="shared" si="152"/>
        <v>0.12</v>
      </c>
      <c r="I852" s="226" t="str">
        <f t="shared" si="146"/>
        <v/>
      </c>
      <c r="J852" s="227">
        <f t="shared" si="153"/>
        <v>70220</v>
      </c>
      <c r="K852" s="231" t="str">
        <f t="shared" si="148"/>
        <v>0</v>
      </c>
      <c r="Q852" s="11">
        <f>IF(J852&lt;'5-Year Monthly P&amp;L'!P$2,1,IF(AND('Financing - Injection 1'!J852&gt;='5-Year Monthly P&amp;L'!P$2,'Financing - Injection 1'!J852&lt;'5-Year Monthly P&amp;L'!AB$2),2,IF(AND('Financing - Injection 1'!J852&gt;='5-Year Monthly P&amp;L'!AB$2,'Financing - Injection 1'!J852&lt;'5-Year Monthly P&amp;L'!AN$2),3,IF(AND('Financing - Injection 1'!J852&gt;='5-Year Monthly P&amp;L'!AN$2,'Financing - Injection 1'!J852&lt;'5-Year Monthly P&amp;L'!AZ$2),4,IF('Financing - Injection 1'!J852&gt;='5-Year Monthly P&amp;L'!AZ$2,5)))))</f>
        <v>5</v>
      </c>
      <c r="R852" s="215" t="str">
        <f t="shared" si="149"/>
        <v>0</v>
      </c>
      <c r="S852" s="215" t="str">
        <f t="shared" si="150"/>
        <v>0</v>
      </c>
    </row>
    <row r="853" spans="1:19" x14ac:dyDescent="0.2">
      <c r="A853" s="12">
        <v>842</v>
      </c>
      <c r="B853" s="228" t="str">
        <f>IF(I853&gt;($B$4*$B$6),"0",PMT(H853/$B$6,COUNT(I853:$I$1000),-E852))</f>
        <v>0</v>
      </c>
      <c r="C853" s="228">
        <f t="shared" si="151"/>
        <v>0</v>
      </c>
      <c r="D853" s="228" t="str">
        <f t="shared" si="147"/>
        <v>0</v>
      </c>
      <c r="E853" s="225" t="str">
        <f t="shared" si="145"/>
        <v/>
      </c>
      <c r="F853" s="228" t="str">
        <f t="shared" si="143"/>
        <v/>
      </c>
      <c r="G853" s="228" t="str">
        <f t="shared" si="144"/>
        <v/>
      </c>
      <c r="H853" s="230">
        <f t="shared" si="152"/>
        <v>0.12</v>
      </c>
      <c r="I853" s="226" t="str">
        <f t="shared" si="146"/>
        <v/>
      </c>
      <c r="J853" s="227">
        <f t="shared" si="153"/>
        <v>70250</v>
      </c>
      <c r="K853" s="231" t="str">
        <f t="shared" si="148"/>
        <v>0</v>
      </c>
      <c r="Q853" s="11">
        <f>IF(J853&lt;'5-Year Monthly P&amp;L'!P$2,1,IF(AND('Financing - Injection 1'!J853&gt;='5-Year Monthly P&amp;L'!P$2,'Financing - Injection 1'!J853&lt;'5-Year Monthly P&amp;L'!AB$2),2,IF(AND('Financing - Injection 1'!J853&gt;='5-Year Monthly P&amp;L'!AB$2,'Financing - Injection 1'!J853&lt;'5-Year Monthly P&amp;L'!AN$2),3,IF(AND('Financing - Injection 1'!J853&gt;='5-Year Monthly P&amp;L'!AN$2,'Financing - Injection 1'!J853&lt;'5-Year Monthly P&amp;L'!AZ$2),4,IF('Financing - Injection 1'!J853&gt;='5-Year Monthly P&amp;L'!AZ$2,5)))))</f>
        <v>5</v>
      </c>
      <c r="R853" s="215" t="str">
        <f t="shared" si="149"/>
        <v>0</v>
      </c>
      <c r="S853" s="215" t="str">
        <f t="shared" si="150"/>
        <v>0</v>
      </c>
    </row>
    <row r="854" spans="1:19" x14ac:dyDescent="0.2">
      <c r="A854" s="12">
        <v>843</v>
      </c>
      <c r="B854" s="228" t="str">
        <f>IF(I854&gt;($B$4*$B$6),"0",PMT(H854/$B$6,COUNT(I854:$I$1000),-E853))</f>
        <v>0</v>
      </c>
      <c r="C854" s="228">
        <f t="shared" si="151"/>
        <v>0</v>
      </c>
      <c r="D854" s="228" t="str">
        <f t="shared" si="147"/>
        <v>0</v>
      </c>
      <c r="E854" s="225" t="str">
        <f t="shared" si="145"/>
        <v/>
      </c>
      <c r="F854" s="228" t="str">
        <f t="shared" si="143"/>
        <v/>
      </c>
      <c r="G854" s="228" t="str">
        <f t="shared" si="144"/>
        <v/>
      </c>
      <c r="H854" s="230">
        <f t="shared" si="152"/>
        <v>0.12</v>
      </c>
      <c r="I854" s="226" t="str">
        <f t="shared" si="146"/>
        <v/>
      </c>
      <c r="J854" s="227">
        <f t="shared" si="153"/>
        <v>70281</v>
      </c>
      <c r="K854" s="231" t="str">
        <f t="shared" si="148"/>
        <v>0</v>
      </c>
      <c r="Q854" s="11">
        <f>IF(J854&lt;'5-Year Monthly P&amp;L'!P$2,1,IF(AND('Financing - Injection 1'!J854&gt;='5-Year Monthly P&amp;L'!P$2,'Financing - Injection 1'!J854&lt;'5-Year Monthly P&amp;L'!AB$2),2,IF(AND('Financing - Injection 1'!J854&gt;='5-Year Monthly P&amp;L'!AB$2,'Financing - Injection 1'!J854&lt;'5-Year Monthly P&amp;L'!AN$2),3,IF(AND('Financing - Injection 1'!J854&gt;='5-Year Monthly P&amp;L'!AN$2,'Financing - Injection 1'!J854&lt;'5-Year Monthly P&amp;L'!AZ$2),4,IF('Financing - Injection 1'!J854&gt;='5-Year Monthly P&amp;L'!AZ$2,5)))))</f>
        <v>5</v>
      </c>
      <c r="R854" s="215" t="str">
        <f t="shared" si="149"/>
        <v>0</v>
      </c>
      <c r="S854" s="215" t="str">
        <f t="shared" si="150"/>
        <v>0</v>
      </c>
    </row>
    <row r="855" spans="1:19" x14ac:dyDescent="0.2">
      <c r="A855" s="12">
        <v>844</v>
      </c>
      <c r="B855" s="228" t="str">
        <f>IF(I855&gt;($B$4*$B$6),"0",PMT(H855/$B$6,COUNT(I855:$I$1000),-E854))</f>
        <v>0</v>
      </c>
      <c r="C855" s="228">
        <f t="shared" si="151"/>
        <v>0</v>
      </c>
      <c r="D855" s="228" t="str">
        <f t="shared" si="147"/>
        <v>0</v>
      </c>
      <c r="E855" s="225" t="str">
        <f t="shared" si="145"/>
        <v/>
      </c>
      <c r="F855" s="228" t="str">
        <f t="shared" si="143"/>
        <v/>
      </c>
      <c r="G855" s="228" t="str">
        <f t="shared" si="144"/>
        <v/>
      </c>
      <c r="H855" s="230">
        <f t="shared" si="152"/>
        <v>0.12</v>
      </c>
      <c r="I855" s="226" t="str">
        <f t="shared" si="146"/>
        <v/>
      </c>
      <c r="J855" s="227">
        <f t="shared" si="153"/>
        <v>70311</v>
      </c>
      <c r="K855" s="231" t="str">
        <f t="shared" si="148"/>
        <v>0</v>
      </c>
      <c r="Q855" s="11">
        <f>IF(J855&lt;'5-Year Monthly P&amp;L'!P$2,1,IF(AND('Financing - Injection 1'!J855&gt;='5-Year Monthly P&amp;L'!P$2,'Financing - Injection 1'!J855&lt;'5-Year Monthly P&amp;L'!AB$2),2,IF(AND('Financing - Injection 1'!J855&gt;='5-Year Monthly P&amp;L'!AB$2,'Financing - Injection 1'!J855&lt;'5-Year Monthly P&amp;L'!AN$2),3,IF(AND('Financing - Injection 1'!J855&gt;='5-Year Monthly P&amp;L'!AN$2,'Financing - Injection 1'!J855&lt;'5-Year Monthly P&amp;L'!AZ$2),4,IF('Financing - Injection 1'!J855&gt;='5-Year Monthly P&amp;L'!AZ$2,5)))))</f>
        <v>5</v>
      </c>
      <c r="R855" s="215" t="str">
        <f t="shared" si="149"/>
        <v>0</v>
      </c>
      <c r="S855" s="215" t="str">
        <f t="shared" si="150"/>
        <v>0</v>
      </c>
    </row>
    <row r="856" spans="1:19" x14ac:dyDescent="0.2">
      <c r="A856" s="12">
        <v>845</v>
      </c>
      <c r="B856" s="228" t="str">
        <f>IF(I856&gt;($B$4*$B$6),"0",PMT(H856/$B$6,COUNT(I856:$I$1000),-E855))</f>
        <v>0</v>
      </c>
      <c r="C856" s="228">
        <f t="shared" si="151"/>
        <v>0</v>
      </c>
      <c r="D856" s="228" t="str">
        <f t="shared" si="147"/>
        <v>0</v>
      </c>
      <c r="E856" s="225" t="str">
        <f t="shared" si="145"/>
        <v/>
      </c>
      <c r="F856" s="228" t="str">
        <f t="shared" si="143"/>
        <v/>
      </c>
      <c r="G856" s="228" t="str">
        <f t="shared" si="144"/>
        <v/>
      </c>
      <c r="H856" s="230">
        <f t="shared" si="152"/>
        <v>0.12</v>
      </c>
      <c r="I856" s="226" t="str">
        <f t="shared" si="146"/>
        <v/>
      </c>
      <c r="J856" s="227">
        <f t="shared" si="153"/>
        <v>70342</v>
      </c>
      <c r="K856" s="231" t="str">
        <f t="shared" si="148"/>
        <v>0</v>
      </c>
      <c r="Q856" s="11">
        <f>IF(J856&lt;'5-Year Monthly P&amp;L'!P$2,1,IF(AND('Financing - Injection 1'!J856&gt;='5-Year Monthly P&amp;L'!P$2,'Financing - Injection 1'!J856&lt;'5-Year Monthly P&amp;L'!AB$2),2,IF(AND('Financing - Injection 1'!J856&gt;='5-Year Monthly P&amp;L'!AB$2,'Financing - Injection 1'!J856&lt;'5-Year Monthly P&amp;L'!AN$2),3,IF(AND('Financing - Injection 1'!J856&gt;='5-Year Monthly P&amp;L'!AN$2,'Financing - Injection 1'!J856&lt;'5-Year Monthly P&amp;L'!AZ$2),4,IF('Financing - Injection 1'!J856&gt;='5-Year Monthly P&amp;L'!AZ$2,5)))))</f>
        <v>5</v>
      </c>
      <c r="R856" s="215" t="str">
        <f t="shared" si="149"/>
        <v>0</v>
      </c>
      <c r="S856" s="215" t="str">
        <f t="shared" si="150"/>
        <v>0</v>
      </c>
    </row>
    <row r="857" spans="1:19" x14ac:dyDescent="0.2">
      <c r="A857" s="12">
        <v>846</v>
      </c>
      <c r="B857" s="228" t="str">
        <f>IF(I857&gt;($B$4*$B$6),"0",PMT(H857/$B$6,COUNT(I857:$I$1000),-E856))</f>
        <v>0</v>
      </c>
      <c r="C857" s="228">
        <f t="shared" si="151"/>
        <v>0</v>
      </c>
      <c r="D857" s="228" t="str">
        <f t="shared" si="147"/>
        <v>0</v>
      </c>
      <c r="E857" s="225" t="str">
        <f t="shared" si="145"/>
        <v/>
      </c>
      <c r="F857" s="228" t="str">
        <f t="shared" si="143"/>
        <v/>
      </c>
      <c r="G857" s="228" t="str">
        <f t="shared" si="144"/>
        <v/>
      </c>
      <c r="H857" s="230">
        <f t="shared" si="152"/>
        <v>0.12</v>
      </c>
      <c r="I857" s="226" t="str">
        <f t="shared" si="146"/>
        <v/>
      </c>
      <c r="J857" s="227">
        <f t="shared" si="153"/>
        <v>70373</v>
      </c>
      <c r="K857" s="231" t="str">
        <f t="shared" si="148"/>
        <v>0</v>
      </c>
      <c r="Q857" s="11">
        <f>IF(J857&lt;'5-Year Monthly P&amp;L'!P$2,1,IF(AND('Financing - Injection 1'!J857&gt;='5-Year Monthly P&amp;L'!P$2,'Financing - Injection 1'!J857&lt;'5-Year Monthly P&amp;L'!AB$2),2,IF(AND('Financing - Injection 1'!J857&gt;='5-Year Monthly P&amp;L'!AB$2,'Financing - Injection 1'!J857&lt;'5-Year Monthly P&amp;L'!AN$2),3,IF(AND('Financing - Injection 1'!J857&gt;='5-Year Monthly P&amp;L'!AN$2,'Financing - Injection 1'!J857&lt;'5-Year Monthly P&amp;L'!AZ$2),4,IF('Financing - Injection 1'!J857&gt;='5-Year Monthly P&amp;L'!AZ$2,5)))))</f>
        <v>5</v>
      </c>
      <c r="R857" s="215" t="str">
        <f t="shared" si="149"/>
        <v>0</v>
      </c>
      <c r="S857" s="215" t="str">
        <f t="shared" si="150"/>
        <v>0</v>
      </c>
    </row>
    <row r="858" spans="1:19" x14ac:dyDescent="0.2">
      <c r="A858" s="12">
        <v>847</v>
      </c>
      <c r="B858" s="228" t="str">
        <f>IF(I858&gt;($B$4*$B$6),"0",PMT(H858/$B$6,COUNT(I858:$I$1000),-E857))</f>
        <v>0</v>
      </c>
      <c r="C858" s="228">
        <f t="shared" si="151"/>
        <v>0</v>
      </c>
      <c r="D858" s="228" t="str">
        <f t="shared" si="147"/>
        <v>0</v>
      </c>
      <c r="E858" s="225" t="str">
        <f t="shared" si="145"/>
        <v/>
      </c>
      <c r="F858" s="228" t="str">
        <f t="shared" si="143"/>
        <v/>
      </c>
      <c r="G858" s="228" t="str">
        <f t="shared" si="144"/>
        <v/>
      </c>
      <c r="H858" s="230">
        <f t="shared" si="152"/>
        <v>0.12</v>
      </c>
      <c r="I858" s="226" t="str">
        <f t="shared" si="146"/>
        <v/>
      </c>
      <c r="J858" s="227">
        <f t="shared" si="153"/>
        <v>70403</v>
      </c>
      <c r="K858" s="231" t="str">
        <f t="shared" si="148"/>
        <v>0</v>
      </c>
      <c r="Q858" s="11">
        <f>IF(J858&lt;'5-Year Monthly P&amp;L'!P$2,1,IF(AND('Financing - Injection 1'!J858&gt;='5-Year Monthly P&amp;L'!P$2,'Financing - Injection 1'!J858&lt;'5-Year Monthly P&amp;L'!AB$2),2,IF(AND('Financing - Injection 1'!J858&gt;='5-Year Monthly P&amp;L'!AB$2,'Financing - Injection 1'!J858&lt;'5-Year Monthly P&amp;L'!AN$2),3,IF(AND('Financing - Injection 1'!J858&gt;='5-Year Monthly P&amp;L'!AN$2,'Financing - Injection 1'!J858&lt;'5-Year Monthly P&amp;L'!AZ$2),4,IF('Financing - Injection 1'!J858&gt;='5-Year Monthly P&amp;L'!AZ$2,5)))))</f>
        <v>5</v>
      </c>
      <c r="R858" s="215" t="str">
        <f t="shared" si="149"/>
        <v>0</v>
      </c>
      <c r="S858" s="215" t="str">
        <f t="shared" si="150"/>
        <v>0</v>
      </c>
    </row>
    <row r="859" spans="1:19" x14ac:dyDescent="0.2">
      <c r="A859" s="12">
        <v>848</v>
      </c>
      <c r="B859" s="228" t="str">
        <f>IF(I859&gt;($B$4*$B$6),"0",PMT(H859/$B$6,COUNT(I859:$I$1000),-E858))</f>
        <v>0</v>
      </c>
      <c r="C859" s="228">
        <f t="shared" si="151"/>
        <v>0</v>
      </c>
      <c r="D859" s="228" t="str">
        <f t="shared" si="147"/>
        <v>0</v>
      </c>
      <c r="E859" s="225" t="str">
        <f t="shared" si="145"/>
        <v/>
      </c>
      <c r="F859" s="228" t="str">
        <f t="shared" si="143"/>
        <v/>
      </c>
      <c r="G859" s="228" t="str">
        <f t="shared" si="144"/>
        <v/>
      </c>
      <c r="H859" s="230">
        <f t="shared" si="152"/>
        <v>0.12</v>
      </c>
      <c r="I859" s="226" t="str">
        <f t="shared" si="146"/>
        <v/>
      </c>
      <c r="J859" s="227">
        <f t="shared" si="153"/>
        <v>70434</v>
      </c>
      <c r="K859" s="231" t="str">
        <f t="shared" si="148"/>
        <v>0</v>
      </c>
      <c r="Q859" s="11">
        <f>IF(J859&lt;'5-Year Monthly P&amp;L'!P$2,1,IF(AND('Financing - Injection 1'!J859&gt;='5-Year Monthly P&amp;L'!P$2,'Financing - Injection 1'!J859&lt;'5-Year Monthly P&amp;L'!AB$2),2,IF(AND('Financing - Injection 1'!J859&gt;='5-Year Monthly P&amp;L'!AB$2,'Financing - Injection 1'!J859&lt;'5-Year Monthly P&amp;L'!AN$2),3,IF(AND('Financing - Injection 1'!J859&gt;='5-Year Monthly P&amp;L'!AN$2,'Financing - Injection 1'!J859&lt;'5-Year Monthly P&amp;L'!AZ$2),4,IF('Financing - Injection 1'!J859&gt;='5-Year Monthly P&amp;L'!AZ$2,5)))))</f>
        <v>5</v>
      </c>
      <c r="R859" s="215" t="str">
        <f t="shared" si="149"/>
        <v>0</v>
      </c>
      <c r="S859" s="215" t="str">
        <f t="shared" si="150"/>
        <v>0</v>
      </c>
    </row>
    <row r="860" spans="1:19" x14ac:dyDescent="0.2">
      <c r="A860" s="12">
        <v>849</v>
      </c>
      <c r="B860" s="228" t="str">
        <f>IF(I860&gt;($B$4*$B$6),"0",PMT(H860/$B$6,COUNT(I860:$I$1000),-E859))</f>
        <v>0</v>
      </c>
      <c r="C860" s="228">
        <f t="shared" si="151"/>
        <v>0</v>
      </c>
      <c r="D860" s="228" t="str">
        <f t="shared" si="147"/>
        <v>0</v>
      </c>
      <c r="E860" s="225" t="str">
        <f t="shared" si="145"/>
        <v/>
      </c>
      <c r="F860" s="228" t="str">
        <f t="shared" si="143"/>
        <v/>
      </c>
      <c r="G860" s="228" t="str">
        <f t="shared" si="144"/>
        <v/>
      </c>
      <c r="H860" s="230">
        <f t="shared" si="152"/>
        <v>0.12</v>
      </c>
      <c r="I860" s="226" t="str">
        <f t="shared" si="146"/>
        <v/>
      </c>
      <c r="J860" s="227">
        <f t="shared" si="153"/>
        <v>70464</v>
      </c>
      <c r="K860" s="231" t="str">
        <f t="shared" si="148"/>
        <v>0</v>
      </c>
      <c r="Q860" s="11">
        <f>IF(J860&lt;'5-Year Monthly P&amp;L'!P$2,1,IF(AND('Financing - Injection 1'!J860&gt;='5-Year Monthly P&amp;L'!P$2,'Financing - Injection 1'!J860&lt;'5-Year Monthly P&amp;L'!AB$2),2,IF(AND('Financing - Injection 1'!J860&gt;='5-Year Monthly P&amp;L'!AB$2,'Financing - Injection 1'!J860&lt;'5-Year Monthly P&amp;L'!AN$2),3,IF(AND('Financing - Injection 1'!J860&gt;='5-Year Monthly P&amp;L'!AN$2,'Financing - Injection 1'!J860&lt;'5-Year Monthly P&amp;L'!AZ$2),4,IF('Financing - Injection 1'!J860&gt;='5-Year Monthly P&amp;L'!AZ$2,5)))))</f>
        <v>5</v>
      </c>
      <c r="R860" s="215" t="str">
        <f t="shared" si="149"/>
        <v>0</v>
      </c>
      <c r="S860" s="215" t="str">
        <f t="shared" si="150"/>
        <v>0</v>
      </c>
    </row>
    <row r="861" spans="1:19" x14ac:dyDescent="0.2">
      <c r="A861" s="12">
        <v>850</v>
      </c>
      <c r="B861" s="228" t="str">
        <f>IF(I861&gt;($B$4*$B$6),"0",PMT(H861/$B$6,COUNT(I861:$I$1000),-E860))</f>
        <v>0</v>
      </c>
      <c r="C861" s="228">
        <f t="shared" si="151"/>
        <v>0</v>
      </c>
      <c r="D861" s="228" t="str">
        <f t="shared" si="147"/>
        <v>0</v>
      </c>
      <c r="E861" s="225" t="str">
        <f t="shared" si="145"/>
        <v/>
      </c>
      <c r="F861" s="228" t="str">
        <f t="shared" si="143"/>
        <v/>
      </c>
      <c r="G861" s="228" t="str">
        <f t="shared" si="144"/>
        <v/>
      </c>
      <c r="H861" s="230">
        <f t="shared" si="152"/>
        <v>0.12</v>
      </c>
      <c r="I861" s="226" t="str">
        <f t="shared" si="146"/>
        <v/>
      </c>
      <c r="J861" s="227">
        <f t="shared" si="153"/>
        <v>70495</v>
      </c>
      <c r="K861" s="231" t="str">
        <f t="shared" si="148"/>
        <v>0</v>
      </c>
      <c r="Q861" s="11">
        <f>IF(J861&lt;'5-Year Monthly P&amp;L'!P$2,1,IF(AND('Financing - Injection 1'!J861&gt;='5-Year Monthly P&amp;L'!P$2,'Financing - Injection 1'!J861&lt;'5-Year Monthly P&amp;L'!AB$2),2,IF(AND('Financing - Injection 1'!J861&gt;='5-Year Monthly P&amp;L'!AB$2,'Financing - Injection 1'!J861&lt;'5-Year Monthly P&amp;L'!AN$2),3,IF(AND('Financing - Injection 1'!J861&gt;='5-Year Monthly P&amp;L'!AN$2,'Financing - Injection 1'!J861&lt;'5-Year Monthly P&amp;L'!AZ$2),4,IF('Financing - Injection 1'!J861&gt;='5-Year Monthly P&amp;L'!AZ$2,5)))))</f>
        <v>5</v>
      </c>
      <c r="R861" s="215" t="str">
        <f t="shared" si="149"/>
        <v>0</v>
      </c>
      <c r="S861" s="215" t="str">
        <f t="shared" si="150"/>
        <v>0</v>
      </c>
    </row>
    <row r="862" spans="1:19" x14ac:dyDescent="0.2">
      <c r="A862" s="12">
        <v>851</v>
      </c>
      <c r="B862" s="228" t="str">
        <f>IF(I862&gt;($B$4*$B$6),"0",PMT(H862/$B$6,COUNT(I862:$I$1000),-E861))</f>
        <v>0</v>
      </c>
      <c r="C862" s="228">
        <f t="shared" si="151"/>
        <v>0</v>
      </c>
      <c r="D862" s="228" t="str">
        <f t="shared" si="147"/>
        <v>0</v>
      </c>
      <c r="E862" s="225" t="str">
        <f t="shared" si="145"/>
        <v/>
      </c>
      <c r="F862" s="228" t="str">
        <f t="shared" si="143"/>
        <v/>
      </c>
      <c r="G862" s="228" t="str">
        <f t="shared" si="144"/>
        <v/>
      </c>
      <c r="H862" s="230">
        <f t="shared" si="152"/>
        <v>0.12</v>
      </c>
      <c r="I862" s="226" t="str">
        <f t="shared" si="146"/>
        <v/>
      </c>
      <c r="J862" s="227">
        <f t="shared" si="153"/>
        <v>70526</v>
      </c>
      <c r="K862" s="231" t="str">
        <f t="shared" si="148"/>
        <v>0</v>
      </c>
      <c r="Q862" s="11">
        <f>IF(J862&lt;'5-Year Monthly P&amp;L'!P$2,1,IF(AND('Financing - Injection 1'!J862&gt;='5-Year Monthly P&amp;L'!P$2,'Financing - Injection 1'!J862&lt;'5-Year Monthly P&amp;L'!AB$2),2,IF(AND('Financing - Injection 1'!J862&gt;='5-Year Monthly P&amp;L'!AB$2,'Financing - Injection 1'!J862&lt;'5-Year Monthly P&amp;L'!AN$2),3,IF(AND('Financing - Injection 1'!J862&gt;='5-Year Monthly P&amp;L'!AN$2,'Financing - Injection 1'!J862&lt;'5-Year Monthly P&amp;L'!AZ$2),4,IF('Financing - Injection 1'!J862&gt;='5-Year Monthly P&amp;L'!AZ$2,5)))))</f>
        <v>5</v>
      </c>
      <c r="R862" s="215" t="str">
        <f t="shared" si="149"/>
        <v>0</v>
      </c>
      <c r="S862" s="215" t="str">
        <f t="shared" si="150"/>
        <v>0</v>
      </c>
    </row>
    <row r="863" spans="1:19" x14ac:dyDescent="0.2">
      <c r="A863" s="12">
        <v>852</v>
      </c>
      <c r="B863" s="228" t="str">
        <f>IF(I863&gt;($B$4*$B$6),"0",PMT(H863/$B$6,COUNT(I863:$I$1000),-E862))</f>
        <v>0</v>
      </c>
      <c r="C863" s="228">
        <f t="shared" si="151"/>
        <v>0</v>
      </c>
      <c r="D863" s="228" t="str">
        <f t="shared" si="147"/>
        <v>0</v>
      </c>
      <c r="E863" s="225" t="str">
        <f t="shared" si="145"/>
        <v/>
      </c>
      <c r="F863" s="228" t="str">
        <f t="shared" si="143"/>
        <v/>
      </c>
      <c r="G863" s="228" t="str">
        <f t="shared" si="144"/>
        <v/>
      </c>
      <c r="H863" s="230">
        <f t="shared" si="152"/>
        <v>0.12</v>
      </c>
      <c r="I863" s="226" t="str">
        <f t="shared" si="146"/>
        <v/>
      </c>
      <c r="J863" s="227">
        <f t="shared" si="153"/>
        <v>70554</v>
      </c>
      <c r="K863" s="231" t="str">
        <f t="shared" si="148"/>
        <v>0</v>
      </c>
      <c r="Q863" s="11">
        <f>IF(J863&lt;'5-Year Monthly P&amp;L'!P$2,1,IF(AND('Financing - Injection 1'!J863&gt;='5-Year Monthly P&amp;L'!P$2,'Financing - Injection 1'!J863&lt;'5-Year Monthly P&amp;L'!AB$2),2,IF(AND('Financing - Injection 1'!J863&gt;='5-Year Monthly P&amp;L'!AB$2,'Financing - Injection 1'!J863&lt;'5-Year Monthly P&amp;L'!AN$2),3,IF(AND('Financing - Injection 1'!J863&gt;='5-Year Monthly P&amp;L'!AN$2,'Financing - Injection 1'!J863&lt;'5-Year Monthly P&amp;L'!AZ$2),4,IF('Financing - Injection 1'!J863&gt;='5-Year Monthly P&amp;L'!AZ$2,5)))))</f>
        <v>5</v>
      </c>
      <c r="R863" s="215" t="str">
        <f t="shared" si="149"/>
        <v>0</v>
      </c>
      <c r="S863" s="215" t="str">
        <f t="shared" si="150"/>
        <v>0</v>
      </c>
    </row>
    <row r="864" spans="1:19" x14ac:dyDescent="0.2">
      <c r="A864" s="12">
        <v>853</v>
      </c>
      <c r="B864" s="228" t="str">
        <f>IF(I864&gt;($B$4*$B$6),"0",PMT(H864/$B$6,COUNT(I864:$I$1000),-E863))</f>
        <v>0</v>
      </c>
      <c r="C864" s="228">
        <f t="shared" si="151"/>
        <v>0</v>
      </c>
      <c r="D864" s="228" t="str">
        <f t="shared" si="147"/>
        <v>0</v>
      </c>
      <c r="E864" s="225" t="str">
        <f t="shared" si="145"/>
        <v/>
      </c>
      <c r="F864" s="228" t="str">
        <f t="shared" si="143"/>
        <v/>
      </c>
      <c r="G864" s="228" t="str">
        <f t="shared" si="144"/>
        <v/>
      </c>
      <c r="H864" s="230">
        <f t="shared" si="152"/>
        <v>0.12</v>
      </c>
      <c r="I864" s="226" t="str">
        <f t="shared" si="146"/>
        <v/>
      </c>
      <c r="J864" s="227">
        <f t="shared" si="153"/>
        <v>70585</v>
      </c>
      <c r="K864" s="231" t="str">
        <f t="shared" si="148"/>
        <v>0</v>
      </c>
      <c r="Q864" s="11">
        <f>IF(J864&lt;'5-Year Monthly P&amp;L'!P$2,1,IF(AND('Financing - Injection 1'!J864&gt;='5-Year Monthly P&amp;L'!P$2,'Financing - Injection 1'!J864&lt;'5-Year Monthly P&amp;L'!AB$2),2,IF(AND('Financing - Injection 1'!J864&gt;='5-Year Monthly P&amp;L'!AB$2,'Financing - Injection 1'!J864&lt;'5-Year Monthly P&amp;L'!AN$2),3,IF(AND('Financing - Injection 1'!J864&gt;='5-Year Monthly P&amp;L'!AN$2,'Financing - Injection 1'!J864&lt;'5-Year Monthly P&amp;L'!AZ$2),4,IF('Financing - Injection 1'!J864&gt;='5-Year Monthly P&amp;L'!AZ$2,5)))))</f>
        <v>5</v>
      </c>
      <c r="R864" s="215" t="str">
        <f t="shared" si="149"/>
        <v>0</v>
      </c>
      <c r="S864" s="215" t="str">
        <f t="shared" si="150"/>
        <v>0</v>
      </c>
    </row>
    <row r="865" spans="1:19" x14ac:dyDescent="0.2">
      <c r="A865" s="12">
        <v>854</v>
      </c>
      <c r="B865" s="228" t="str">
        <f>IF(I865&gt;($B$4*$B$6),"0",PMT(H865/$B$6,COUNT(I865:$I$1000),-E864))</f>
        <v>0</v>
      </c>
      <c r="C865" s="228">
        <f t="shared" si="151"/>
        <v>0</v>
      </c>
      <c r="D865" s="228" t="str">
        <f t="shared" si="147"/>
        <v>0</v>
      </c>
      <c r="E865" s="225" t="str">
        <f t="shared" si="145"/>
        <v/>
      </c>
      <c r="F865" s="228" t="str">
        <f t="shared" si="143"/>
        <v/>
      </c>
      <c r="G865" s="228" t="str">
        <f t="shared" si="144"/>
        <v/>
      </c>
      <c r="H865" s="230">
        <f t="shared" si="152"/>
        <v>0.12</v>
      </c>
      <c r="I865" s="226" t="str">
        <f t="shared" si="146"/>
        <v/>
      </c>
      <c r="J865" s="227">
        <f t="shared" si="153"/>
        <v>70615</v>
      </c>
      <c r="K865" s="231" t="str">
        <f t="shared" si="148"/>
        <v>0</v>
      </c>
      <c r="Q865" s="11">
        <f>IF(J865&lt;'5-Year Monthly P&amp;L'!P$2,1,IF(AND('Financing - Injection 1'!J865&gt;='5-Year Monthly P&amp;L'!P$2,'Financing - Injection 1'!J865&lt;'5-Year Monthly P&amp;L'!AB$2),2,IF(AND('Financing - Injection 1'!J865&gt;='5-Year Monthly P&amp;L'!AB$2,'Financing - Injection 1'!J865&lt;'5-Year Monthly P&amp;L'!AN$2),3,IF(AND('Financing - Injection 1'!J865&gt;='5-Year Monthly P&amp;L'!AN$2,'Financing - Injection 1'!J865&lt;'5-Year Monthly P&amp;L'!AZ$2),4,IF('Financing - Injection 1'!J865&gt;='5-Year Monthly P&amp;L'!AZ$2,5)))))</f>
        <v>5</v>
      </c>
      <c r="R865" s="215" t="str">
        <f t="shared" si="149"/>
        <v>0</v>
      </c>
      <c r="S865" s="215" t="str">
        <f t="shared" si="150"/>
        <v>0</v>
      </c>
    </row>
    <row r="866" spans="1:19" x14ac:dyDescent="0.2">
      <c r="A866" s="12">
        <v>855</v>
      </c>
      <c r="B866" s="228" t="str">
        <f>IF(I866&gt;($B$4*$B$6),"0",PMT(H866/$B$6,COUNT(I866:$I$1000),-E865))</f>
        <v>0</v>
      </c>
      <c r="C866" s="228">
        <f t="shared" si="151"/>
        <v>0</v>
      </c>
      <c r="D866" s="228" t="str">
        <f t="shared" si="147"/>
        <v>0</v>
      </c>
      <c r="E866" s="225" t="str">
        <f t="shared" si="145"/>
        <v/>
      </c>
      <c r="F866" s="228" t="str">
        <f t="shared" si="143"/>
        <v/>
      </c>
      <c r="G866" s="228" t="str">
        <f t="shared" si="144"/>
        <v/>
      </c>
      <c r="H866" s="230">
        <f t="shared" si="152"/>
        <v>0.12</v>
      </c>
      <c r="I866" s="226" t="str">
        <f t="shared" si="146"/>
        <v/>
      </c>
      <c r="J866" s="227">
        <f t="shared" si="153"/>
        <v>70646</v>
      </c>
      <c r="K866" s="231" t="str">
        <f t="shared" si="148"/>
        <v>0</v>
      </c>
      <c r="Q866" s="11">
        <f>IF(J866&lt;'5-Year Monthly P&amp;L'!P$2,1,IF(AND('Financing - Injection 1'!J866&gt;='5-Year Monthly P&amp;L'!P$2,'Financing - Injection 1'!J866&lt;'5-Year Monthly P&amp;L'!AB$2),2,IF(AND('Financing - Injection 1'!J866&gt;='5-Year Monthly P&amp;L'!AB$2,'Financing - Injection 1'!J866&lt;'5-Year Monthly P&amp;L'!AN$2),3,IF(AND('Financing - Injection 1'!J866&gt;='5-Year Monthly P&amp;L'!AN$2,'Financing - Injection 1'!J866&lt;'5-Year Monthly P&amp;L'!AZ$2),4,IF('Financing - Injection 1'!J866&gt;='5-Year Monthly P&amp;L'!AZ$2,5)))))</f>
        <v>5</v>
      </c>
      <c r="R866" s="215" t="str">
        <f t="shared" si="149"/>
        <v>0</v>
      </c>
      <c r="S866" s="215" t="str">
        <f t="shared" si="150"/>
        <v>0</v>
      </c>
    </row>
    <row r="867" spans="1:19" x14ac:dyDescent="0.2">
      <c r="A867" s="12">
        <v>856</v>
      </c>
      <c r="B867" s="228" t="str">
        <f>IF(I867&gt;($B$4*$B$6),"0",PMT(H867/$B$6,COUNT(I867:$I$1000),-E866))</f>
        <v>0</v>
      </c>
      <c r="C867" s="228">
        <f t="shared" si="151"/>
        <v>0</v>
      </c>
      <c r="D867" s="228" t="str">
        <f t="shared" si="147"/>
        <v>0</v>
      </c>
      <c r="E867" s="225" t="str">
        <f t="shared" si="145"/>
        <v/>
      </c>
      <c r="F867" s="228" t="str">
        <f t="shared" si="143"/>
        <v/>
      </c>
      <c r="G867" s="228" t="str">
        <f t="shared" si="144"/>
        <v/>
      </c>
      <c r="H867" s="230">
        <f t="shared" si="152"/>
        <v>0.12</v>
      </c>
      <c r="I867" s="226" t="str">
        <f t="shared" si="146"/>
        <v/>
      </c>
      <c r="J867" s="227">
        <f t="shared" si="153"/>
        <v>70676</v>
      </c>
      <c r="K867" s="231" t="str">
        <f t="shared" si="148"/>
        <v>0</v>
      </c>
      <c r="Q867" s="11">
        <f>IF(J867&lt;'5-Year Monthly P&amp;L'!P$2,1,IF(AND('Financing - Injection 1'!J867&gt;='5-Year Monthly P&amp;L'!P$2,'Financing - Injection 1'!J867&lt;'5-Year Monthly P&amp;L'!AB$2),2,IF(AND('Financing - Injection 1'!J867&gt;='5-Year Monthly P&amp;L'!AB$2,'Financing - Injection 1'!J867&lt;'5-Year Monthly P&amp;L'!AN$2),3,IF(AND('Financing - Injection 1'!J867&gt;='5-Year Monthly P&amp;L'!AN$2,'Financing - Injection 1'!J867&lt;'5-Year Monthly P&amp;L'!AZ$2),4,IF('Financing - Injection 1'!J867&gt;='5-Year Monthly P&amp;L'!AZ$2,5)))))</f>
        <v>5</v>
      </c>
      <c r="R867" s="215" t="str">
        <f t="shared" si="149"/>
        <v>0</v>
      </c>
      <c r="S867" s="215" t="str">
        <f t="shared" si="150"/>
        <v>0</v>
      </c>
    </row>
    <row r="868" spans="1:19" x14ac:dyDescent="0.2">
      <c r="A868" s="12">
        <v>857</v>
      </c>
      <c r="B868" s="228" t="str">
        <f>IF(I868&gt;($B$4*$B$6),"0",PMT(H868/$B$6,COUNT(I868:$I$1000),-E867))</f>
        <v>0</v>
      </c>
      <c r="C868" s="228">
        <f t="shared" si="151"/>
        <v>0</v>
      </c>
      <c r="D868" s="228" t="str">
        <f t="shared" si="147"/>
        <v>0</v>
      </c>
      <c r="E868" s="225" t="str">
        <f t="shared" si="145"/>
        <v/>
      </c>
      <c r="F868" s="228" t="str">
        <f t="shared" si="143"/>
        <v/>
      </c>
      <c r="G868" s="228" t="str">
        <f t="shared" si="144"/>
        <v/>
      </c>
      <c r="H868" s="230">
        <f t="shared" si="152"/>
        <v>0.12</v>
      </c>
      <c r="I868" s="226" t="str">
        <f t="shared" si="146"/>
        <v/>
      </c>
      <c r="J868" s="227">
        <f t="shared" si="153"/>
        <v>70707</v>
      </c>
      <c r="K868" s="231" t="str">
        <f t="shared" si="148"/>
        <v>0</v>
      </c>
      <c r="Q868" s="11">
        <f>IF(J868&lt;'5-Year Monthly P&amp;L'!P$2,1,IF(AND('Financing - Injection 1'!J868&gt;='5-Year Monthly P&amp;L'!P$2,'Financing - Injection 1'!J868&lt;'5-Year Monthly P&amp;L'!AB$2),2,IF(AND('Financing - Injection 1'!J868&gt;='5-Year Monthly P&amp;L'!AB$2,'Financing - Injection 1'!J868&lt;'5-Year Monthly P&amp;L'!AN$2),3,IF(AND('Financing - Injection 1'!J868&gt;='5-Year Monthly P&amp;L'!AN$2,'Financing - Injection 1'!J868&lt;'5-Year Monthly P&amp;L'!AZ$2),4,IF('Financing - Injection 1'!J868&gt;='5-Year Monthly P&amp;L'!AZ$2,5)))))</f>
        <v>5</v>
      </c>
      <c r="R868" s="215" t="str">
        <f t="shared" si="149"/>
        <v>0</v>
      </c>
      <c r="S868" s="215" t="str">
        <f t="shared" si="150"/>
        <v>0</v>
      </c>
    </row>
    <row r="869" spans="1:19" x14ac:dyDescent="0.2">
      <c r="A869" s="12">
        <v>858</v>
      </c>
      <c r="B869" s="228" t="str">
        <f>IF(I869&gt;($B$4*$B$6),"0",PMT(H869/$B$6,COUNT(I869:$I$1000),-E868))</f>
        <v>0</v>
      </c>
      <c r="C869" s="228">
        <f t="shared" si="151"/>
        <v>0</v>
      </c>
      <c r="D869" s="228" t="str">
        <f t="shared" si="147"/>
        <v>0</v>
      </c>
      <c r="E869" s="225" t="str">
        <f t="shared" si="145"/>
        <v/>
      </c>
      <c r="F869" s="228" t="str">
        <f t="shared" si="143"/>
        <v/>
      </c>
      <c r="G869" s="228" t="str">
        <f t="shared" si="144"/>
        <v/>
      </c>
      <c r="H869" s="230">
        <f t="shared" si="152"/>
        <v>0.12</v>
      </c>
      <c r="I869" s="226" t="str">
        <f t="shared" si="146"/>
        <v/>
      </c>
      <c r="J869" s="227">
        <f t="shared" si="153"/>
        <v>70738</v>
      </c>
      <c r="K869" s="231" t="str">
        <f t="shared" si="148"/>
        <v>0</v>
      </c>
      <c r="Q869" s="11">
        <f>IF(J869&lt;'5-Year Monthly P&amp;L'!P$2,1,IF(AND('Financing - Injection 1'!J869&gt;='5-Year Monthly P&amp;L'!P$2,'Financing - Injection 1'!J869&lt;'5-Year Monthly P&amp;L'!AB$2),2,IF(AND('Financing - Injection 1'!J869&gt;='5-Year Monthly P&amp;L'!AB$2,'Financing - Injection 1'!J869&lt;'5-Year Monthly P&amp;L'!AN$2),3,IF(AND('Financing - Injection 1'!J869&gt;='5-Year Monthly P&amp;L'!AN$2,'Financing - Injection 1'!J869&lt;'5-Year Monthly P&amp;L'!AZ$2),4,IF('Financing - Injection 1'!J869&gt;='5-Year Monthly P&amp;L'!AZ$2,5)))))</f>
        <v>5</v>
      </c>
      <c r="R869" s="215" t="str">
        <f t="shared" si="149"/>
        <v>0</v>
      </c>
      <c r="S869" s="215" t="str">
        <f t="shared" si="150"/>
        <v>0</v>
      </c>
    </row>
    <row r="870" spans="1:19" x14ac:dyDescent="0.2">
      <c r="A870" s="12">
        <v>859</v>
      </c>
      <c r="B870" s="228" t="str">
        <f>IF(I870&gt;($B$4*$B$6),"0",PMT(H870/$B$6,COUNT(I870:$I$1000),-E869))</f>
        <v>0</v>
      </c>
      <c r="C870" s="228">
        <f t="shared" si="151"/>
        <v>0</v>
      </c>
      <c r="D870" s="228" t="str">
        <f t="shared" si="147"/>
        <v>0</v>
      </c>
      <c r="E870" s="225" t="str">
        <f t="shared" si="145"/>
        <v/>
      </c>
      <c r="F870" s="228" t="str">
        <f t="shared" si="143"/>
        <v/>
      </c>
      <c r="G870" s="228" t="str">
        <f t="shared" si="144"/>
        <v/>
      </c>
      <c r="H870" s="230">
        <f t="shared" si="152"/>
        <v>0.12</v>
      </c>
      <c r="I870" s="226" t="str">
        <f t="shared" si="146"/>
        <v/>
      </c>
      <c r="J870" s="227">
        <f t="shared" si="153"/>
        <v>70768</v>
      </c>
      <c r="K870" s="231" t="str">
        <f t="shared" si="148"/>
        <v>0</v>
      </c>
      <c r="Q870" s="11">
        <f>IF(J870&lt;'5-Year Monthly P&amp;L'!P$2,1,IF(AND('Financing - Injection 1'!J870&gt;='5-Year Monthly P&amp;L'!P$2,'Financing - Injection 1'!J870&lt;'5-Year Monthly P&amp;L'!AB$2),2,IF(AND('Financing - Injection 1'!J870&gt;='5-Year Monthly P&amp;L'!AB$2,'Financing - Injection 1'!J870&lt;'5-Year Monthly P&amp;L'!AN$2),3,IF(AND('Financing - Injection 1'!J870&gt;='5-Year Monthly P&amp;L'!AN$2,'Financing - Injection 1'!J870&lt;'5-Year Monthly P&amp;L'!AZ$2),4,IF('Financing - Injection 1'!J870&gt;='5-Year Monthly P&amp;L'!AZ$2,5)))))</f>
        <v>5</v>
      </c>
      <c r="R870" s="215" t="str">
        <f t="shared" si="149"/>
        <v>0</v>
      </c>
      <c r="S870" s="215" t="str">
        <f t="shared" si="150"/>
        <v>0</v>
      </c>
    </row>
    <row r="871" spans="1:19" x14ac:dyDescent="0.2">
      <c r="A871" s="12">
        <v>860</v>
      </c>
      <c r="B871" s="228" t="str">
        <f>IF(I871&gt;($B$4*$B$6),"0",PMT(H871/$B$6,COUNT(I871:$I$1000),-E870))</f>
        <v>0</v>
      </c>
      <c r="C871" s="228">
        <f t="shared" si="151"/>
        <v>0</v>
      </c>
      <c r="D871" s="228" t="str">
        <f t="shared" si="147"/>
        <v>0</v>
      </c>
      <c r="E871" s="225" t="str">
        <f t="shared" si="145"/>
        <v/>
      </c>
      <c r="F871" s="228" t="str">
        <f t="shared" si="143"/>
        <v/>
      </c>
      <c r="G871" s="228" t="str">
        <f t="shared" si="144"/>
        <v/>
      </c>
      <c r="H871" s="230">
        <f t="shared" si="152"/>
        <v>0.12</v>
      </c>
      <c r="I871" s="226" t="str">
        <f t="shared" si="146"/>
        <v/>
      </c>
      <c r="J871" s="227">
        <f t="shared" si="153"/>
        <v>70799</v>
      </c>
      <c r="K871" s="231" t="str">
        <f t="shared" si="148"/>
        <v>0</v>
      </c>
      <c r="Q871" s="11">
        <f>IF(J871&lt;'5-Year Monthly P&amp;L'!P$2,1,IF(AND('Financing - Injection 1'!J871&gt;='5-Year Monthly P&amp;L'!P$2,'Financing - Injection 1'!J871&lt;'5-Year Monthly P&amp;L'!AB$2),2,IF(AND('Financing - Injection 1'!J871&gt;='5-Year Monthly P&amp;L'!AB$2,'Financing - Injection 1'!J871&lt;'5-Year Monthly P&amp;L'!AN$2),3,IF(AND('Financing - Injection 1'!J871&gt;='5-Year Monthly P&amp;L'!AN$2,'Financing - Injection 1'!J871&lt;'5-Year Monthly P&amp;L'!AZ$2),4,IF('Financing - Injection 1'!J871&gt;='5-Year Monthly P&amp;L'!AZ$2,5)))))</f>
        <v>5</v>
      </c>
      <c r="R871" s="215" t="str">
        <f t="shared" si="149"/>
        <v>0</v>
      </c>
      <c r="S871" s="215" t="str">
        <f t="shared" si="150"/>
        <v>0</v>
      </c>
    </row>
    <row r="872" spans="1:19" x14ac:dyDescent="0.2">
      <c r="A872" s="12">
        <v>861</v>
      </c>
      <c r="B872" s="228" t="str">
        <f>IF(I872&gt;($B$4*$B$6),"0",PMT(H872/$B$6,COUNT(I872:$I$1000),-E871))</f>
        <v>0</v>
      </c>
      <c r="C872" s="228">
        <f t="shared" si="151"/>
        <v>0</v>
      </c>
      <c r="D872" s="228" t="str">
        <f t="shared" si="147"/>
        <v>0</v>
      </c>
      <c r="E872" s="225" t="str">
        <f t="shared" si="145"/>
        <v/>
      </c>
      <c r="F872" s="228" t="str">
        <f t="shared" si="143"/>
        <v/>
      </c>
      <c r="G872" s="228" t="str">
        <f t="shared" si="144"/>
        <v/>
      </c>
      <c r="H872" s="230">
        <f t="shared" si="152"/>
        <v>0.12</v>
      </c>
      <c r="I872" s="226" t="str">
        <f t="shared" si="146"/>
        <v/>
      </c>
      <c r="J872" s="227">
        <f t="shared" si="153"/>
        <v>70829</v>
      </c>
      <c r="K872" s="231" t="str">
        <f t="shared" si="148"/>
        <v>0</v>
      </c>
      <c r="Q872" s="11">
        <f>IF(J872&lt;'5-Year Monthly P&amp;L'!P$2,1,IF(AND('Financing - Injection 1'!J872&gt;='5-Year Monthly P&amp;L'!P$2,'Financing - Injection 1'!J872&lt;'5-Year Monthly P&amp;L'!AB$2),2,IF(AND('Financing - Injection 1'!J872&gt;='5-Year Monthly P&amp;L'!AB$2,'Financing - Injection 1'!J872&lt;'5-Year Monthly P&amp;L'!AN$2),3,IF(AND('Financing - Injection 1'!J872&gt;='5-Year Monthly P&amp;L'!AN$2,'Financing - Injection 1'!J872&lt;'5-Year Monthly P&amp;L'!AZ$2),4,IF('Financing - Injection 1'!J872&gt;='5-Year Monthly P&amp;L'!AZ$2,5)))))</f>
        <v>5</v>
      </c>
      <c r="R872" s="215" t="str">
        <f t="shared" si="149"/>
        <v>0</v>
      </c>
      <c r="S872" s="215" t="str">
        <f t="shared" si="150"/>
        <v>0</v>
      </c>
    </row>
    <row r="873" spans="1:19" x14ac:dyDescent="0.2">
      <c r="A873" s="12">
        <v>862</v>
      </c>
      <c r="B873" s="228" t="str">
        <f>IF(I873&gt;($B$4*$B$6),"0",PMT(H873/$B$6,COUNT(I873:$I$1000),-E872))</f>
        <v>0</v>
      </c>
      <c r="C873" s="228">
        <f t="shared" si="151"/>
        <v>0</v>
      </c>
      <c r="D873" s="228" t="str">
        <f t="shared" si="147"/>
        <v>0</v>
      </c>
      <c r="E873" s="225" t="str">
        <f t="shared" si="145"/>
        <v/>
      </c>
      <c r="F873" s="228" t="str">
        <f t="shared" si="143"/>
        <v/>
      </c>
      <c r="G873" s="228" t="str">
        <f t="shared" si="144"/>
        <v/>
      </c>
      <c r="H873" s="230">
        <f t="shared" si="152"/>
        <v>0.12</v>
      </c>
      <c r="I873" s="226" t="str">
        <f t="shared" si="146"/>
        <v/>
      </c>
      <c r="J873" s="227">
        <f t="shared" si="153"/>
        <v>70860</v>
      </c>
      <c r="K873" s="231" t="str">
        <f t="shared" si="148"/>
        <v>0</v>
      </c>
      <c r="Q873" s="11">
        <f>IF(J873&lt;'5-Year Monthly P&amp;L'!P$2,1,IF(AND('Financing - Injection 1'!J873&gt;='5-Year Monthly P&amp;L'!P$2,'Financing - Injection 1'!J873&lt;'5-Year Monthly P&amp;L'!AB$2),2,IF(AND('Financing - Injection 1'!J873&gt;='5-Year Monthly P&amp;L'!AB$2,'Financing - Injection 1'!J873&lt;'5-Year Monthly P&amp;L'!AN$2),3,IF(AND('Financing - Injection 1'!J873&gt;='5-Year Monthly P&amp;L'!AN$2,'Financing - Injection 1'!J873&lt;'5-Year Monthly P&amp;L'!AZ$2),4,IF('Financing - Injection 1'!J873&gt;='5-Year Monthly P&amp;L'!AZ$2,5)))))</f>
        <v>5</v>
      </c>
      <c r="R873" s="215" t="str">
        <f t="shared" si="149"/>
        <v>0</v>
      </c>
      <c r="S873" s="215" t="str">
        <f t="shared" si="150"/>
        <v>0</v>
      </c>
    </row>
    <row r="874" spans="1:19" x14ac:dyDescent="0.2">
      <c r="A874" s="12">
        <v>863</v>
      </c>
      <c r="B874" s="228" t="str">
        <f>IF(I874&gt;($B$4*$B$6),"0",PMT(H874/$B$6,COUNT(I874:$I$1000),-E873))</f>
        <v>0</v>
      </c>
      <c r="C874" s="228">
        <f t="shared" si="151"/>
        <v>0</v>
      </c>
      <c r="D874" s="228" t="str">
        <f t="shared" si="147"/>
        <v>0</v>
      </c>
      <c r="E874" s="225" t="str">
        <f t="shared" si="145"/>
        <v/>
      </c>
      <c r="F874" s="228" t="str">
        <f t="shared" si="143"/>
        <v/>
      </c>
      <c r="G874" s="228" t="str">
        <f t="shared" si="144"/>
        <v/>
      </c>
      <c r="H874" s="230">
        <f t="shared" si="152"/>
        <v>0.12</v>
      </c>
      <c r="I874" s="226" t="str">
        <f t="shared" si="146"/>
        <v/>
      </c>
      <c r="J874" s="227">
        <f t="shared" si="153"/>
        <v>70891</v>
      </c>
      <c r="K874" s="231" t="str">
        <f t="shared" si="148"/>
        <v>0</v>
      </c>
      <c r="Q874" s="11">
        <f>IF(J874&lt;'5-Year Monthly P&amp;L'!P$2,1,IF(AND('Financing - Injection 1'!J874&gt;='5-Year Monthly P&amp;L'!P$2,'Financing - Injection 1'!J874&lt;'5-Year Monthly P&amp;L'!AB$2),2,IF(AND('Financing - Injection 1'!J874&gt;='5-Year Monthly P&amp;L'!AB$2,'Financing - Injection 1'!J874&lt;'5-Year Monthly P&amp;L'!AN$2),3,IF(AND('Financing - Injection 1'!J874&gt;='5-Year Monthly P&amp;L'!AN$2,'Financing - Injection 1'!J874&lt;'5-Year Monthly P&amp;L'!AZ$2),4,IF('Financing - Injection 1'!J874&gt;='5-Year Monthly P&amp;L'!AZ$2,5)))))</f>
        <v>5</v>
      </c>
      <c r="R874" s="215" t="str">
        <f t="shared" si="149"/>
        <v>0</v>
      </c>
      <c r="S874" s="215" t="str">
        <f t="shared" si="150"/>
        <v>0</v>
      </c>
    </row>
    <row r="875" spans="1:19" x14ac:dyDescent="0.2">
      <c r="A875" s="12">
        <v>864</v>
      </c>
      <c r="B875" s="228" t="str">
        <f>IF(I875&gt;($B$4*$B$6),"0",PMT(H875/$B$6,COUNT(I875:$I$1000),-E874))</f>
        <v>0</v>
      </c>
      <c r="C875" s="228">
        <f t="shared" si="151"/>
        <v>0</v>
      </c>
      <c r="D875" s="228" t="str">
        <f t="shared" si="147"/>
        <v>0</v>
      </c>
      <c r="E875" s="225" t="str">
        <f t="shared" si="145"/>
        <v/>
      </c>
      <c r="F875" s="228" t="str">
        <f t="shared" si="143"/>
        <v/>
      </c>
      <c r="G875" s="228" t="str">
        <f t="shared" si="144"/>
        <v/>
      </c>
      <c r="H875" s="230">
        <f t="shared" si="152"/>
        <v>0.12</v>
      </c>
      <c r="I875" s="226" t="str">
        <f t="shared" si="146"/>
        <v/>
      </c>
      <c r="J875" s="227">
        <f t="shared" si="153"/>
        <v>70919</v>
      </c>
      <c r="K875" s="231" t="str">
        <f t="shared" si="148"/>
        <v>0</v>
      </c>
      <c r="Q875" s="11">
        <f>IF(J875&lt;'5-Year Monthly P&amp;L'!P$2,1,IF(AND('Financing - Injection 1'!J875&gt;='5-Year Monthly P&amp;L'!P$2,'Financing - Injection 1'!J875&lt;'5-Year Monthly P&amp;L'!AB$2),2,IF(AND('Financing - Injection 1'!J875&gt;='5-Year Monthly P&amp;L'!AB$2,'Financing - Injection 1'!J875&lt;'5-Year Monthly P&amp;L'!AN$2),3,IF(AND('Financing - Injection 1'!J875&gt;='5-Year Monthly P&amp;L'!AN$2,'Financing - Injection 1'!J875&lt;'5-Year Monthly P&amp;L'!AZ$2),4,IF('Financing - Injection 1'!J875&gt;='5-Year Monthly P&amp;L'!AZ$2,5)))))</f>
        <v>5</v>
      </c>
      <c r="R875" s="215" t="str">
        <f t="shared" si="149"/>
        <v>0</v>
      </c>
      <c r="S875" s="215" t="str">
        <f t="shared" si="150"/>
        <v>0</v>
      </c>
    </row>
    <row r="876" spans="1:19" x14ac:dyDescent="0.2">
      <c r="A876" s="12">
        <v>865</v>
      </c>
      <c r="B876" s="228" t="str">
        <f>IF(I876&gt;($B$4*$B$6),"0",PMT(H876/$B$6,COUNT(I876:$I$1000),-E875))</f>
        <v>0</v>
      </c>
      <c r="C876" s="228">
        <f t="shared" si="151"/>
        <v>0</v>
      </c>
      <c r="D876" s="228" t="str">
        <f t="shared" si="147"/>
        <v>0</v>
      </c>
      <c r="E876" s="225" t="str">
        <f t="shared" si="145"/>
        <v/>
      </c>
      <c r="F876" s="228" t="str">
        <f t="shared" si="143"/>
        <v/>
      </c>
      <c r="G876" s="228" t="str">
        <f t="shared" si="144"/>
        <v/>
      </c>
      <c r="H876" s="230">
        <f t="shared" si="152"/>
        <v>0.12</v>
      </c>
      <c r="I876" s="226" t="str">
        <f t="shared" si="146"/>
        <v/>
      </c>
      <c r="J876" s="227">
        <f t="shared" si="153"/>
        <v>70950</v>
      </c>
      <c r="K876" s="231" t="str">
        <f t="shared" si="148"/>
        <v>0</v>
      </c>
      <c r="Q876" s="11">
        <f>IF(J876&lt;'5-Year Monthly P&amp;L'!P$2,1,IF(AND('Financing - Injection 1'!J876&gt;='5-Year Monthly P&amp;L'!P$2,'Financing - Injection 1'!J876&lt;'5-Year Monthly P&amp;L'!AB$2),2,IF(AND('Financing - Injection 1'!J876&gt;='5-Year Monthly P&amp;L'!AB$2,'Financing - Injection 1'!J876&lt;'5-Year Monthly P&amp;L'!AN$2),3,IF(AND('Financing - Injection 1'!J876&gt;='5-Year Monthly P&amp;L'!AN$2,'Financing - Injection 1'!J876&lt;'5-Year Monthly P&amp;L'!AZ$2),4,IF('Financing - Injection 1'!J876&gt;='5-Year Monthly P&amp;L'!AZ$2,5)))))</f>
        <v>5</v>
      </c>
      <c r="R876" s="215" t="str">
        <f t="shared" si="149"/>
        <v>0</v>
      </c>
      <c r="S876" s="215" t="str">
        <f t="shared" si="150"/>
        <v>0</v>
      </c>
    </row>
    <row r="877" spans="1:19" x14ac:dyDescent="0.2">
      <c r="A877" s="12">
        <v>866</v>
      </c>
      <c r="B877" s="228" t="str">
        <f>IF(I877&gt;($B$4*$B$6),"0",PMT(H877/$B$6,COUNT(I877:$I$1000),-E876))</f>
        <v>0</v>
      </c>
      <c r="C877" s="228">
        <f t="shared" si="151"/>
        <v>0</v>
      </c>
      <c r="D877" s="228" t="str">
        <f t="shared" si="147"/>
        <v>0</v>
      </c>
      <c r="E877" s="225" t="str">
        <f t="shared" si="145"/>
        <v/>
      </c>
      <c r="F877" s="228" t="str">
        <f t="shared" si="143"/>
        <v/>
      </c>
      <c r="G877" s="228" t="str">
        <f t="shared" si="144"/>
        <v/>
      </c>
      <c r="H877" s="230">
        <f t="shared" si="152"/>
        <v>0.12</v>
      </c>
      <c r="I877" s="226" t="str">
        <f t="shared" si="146"/>
        <v/>
      </c>
      <c r="J877" s="227">
        <f t="shared" si="153"/>
        <v>70980</v>
      </c>
      <c r="K877" s="231" t="str">
        <f t="shared" si="148"/>
        <v>0</v>
      </c>
      <c r="Q877" s="11">
        <f>IF(J877&lt;'5-Year Monthly P&amp;L'!P$2,1,IF(AND('Financing - Injection 1'!J877&gt;='5-Year Monthly P&amp;L'!P$2,'Financing - Injection 1'!J877&lt;'5-Year Monthly P&amp;L'!AB$2),2,IF(AND('Financing - Injection 1'!J877&gt;='5-Year Monthly P&amp;L'!AB$2,'Financing - Injection 1'!J877&lt;'5-Year Monthly P&amp;L'!AN$2),3,IF(AND('Financing - Injection 1'!J877&gt;='5-Year Monthly P&amp;L'!AN$2,'Financing - Injection 1'!J877&lt;'5-Year Monthly P&amp;L'!AZ$2),4,IF('Financing - Injection 1'!J877&gt;='5-Year Monthly P&amp;L'!AZ$2,5)))))</f>
        <v>5</v>
      </c>
      <c r="R877" s="215" t="str">
        <f t="shared" si="149"/>
        <v>0</v>
      </c>
      <c r="S877" s="215" t="str">
        <f t="shared" si="150"/>
        <v>0</v>
      </c>
    </row>
    <row r="878" spans="1:19" x14ac:dyDescent="0.2">
      <c r="A878" s="12">
        <v>867</v>
      </c>
      <c r="B878" s="228" t="str">
        <f>IF(I878&gt;($B$4*$B$6),"0",PMT(H878/$B$6,COUNT(I878:$I$1000),-E877))</f>
        <v>0</v>
      </c>
      <c r="C878" s="228">
        <f t="shared" si="151"/>
        <v>0</v>
      </c>
      <c r="D878" s="228" t="str">
        <f t="shared" si="147"/>
        <v>0</v>
      </c>
      <c r="E878" s="225" t="str">
        <f t="shared" si="145"/>
        <v/>
      </c>
      <c r="F878" s="228" t="str">
        <f t="shared" si="143"/>
        <v/>
      </c>
      <c r="G878" s="228" t="str">
        <f t="shared" si="144"/>
        <v/>
      </c>
      <c r="H878" s="230">
        <f t="shared" si="152"/>
        <v>0.12</v>
      </c>
      <c r="I878" s="226" t="str">
        <f t="shared" si="146"/>
        <v/>
      </c>
      <c r="J878" s="227">
        <f t="shared" si="153"/>
        <v>71011</v>
      </c>
      <c r="K878" s="231" t="str">
        <f t="shared" si="148"/>
        <v>0</v>
      </c>
      <c r="Q878" s="11">
        <f>IF(J878&lt;'5-Year Monthly P&amp;L'!P$2,1,IF(AND('Financing - Injection 1'!J878&gt;='5-Year Monthly P&amp;L'!P$2,'Financing - Injection 1'!J878&lt;'5-Year Monthly P&amp;L'!AB$2),2,IF(AND('Financing - Injection 1'!J878&gt;='5-Year Monthly P&amp;L'!AB$2,'Financing - Injection 1'!J878&lt;'5-Year Monthly P&amp;L'!AN$2),3,IF(AND('Financing - Injection 1'!J878&gt;='5-Year Monthly P&amp;L'!AN$2,'Financing - Injection 1'!J878&lt;'5-Year Monthly P&amp;L'!AZ$2),4,IF('Financing - Injection 1'!J878&gt;='5-Year Monthly P&amp;L'!AZ$2,5)))))</f>
        <v>5</v>
      </c>
      <c r="R878" s="215" t="str">
        <f t="shared" si="149"/>
        <v>0</v>
      </c>
      <c r="S878" s="215" t="str">
        <f t="shared" si="150"/>
        <v>0</v>
      </c>
    </row>
    <row r="879" spans="1:19" x14ac:dyDescent="0.2">
      <c r="A879" s="12">
        <v>868</v>
      </c>
      <c r="B879" s="228" t="str">
        <f>IF(I879&gt;($B$4*$B$6),"0",PMT(H879/$B$6,COUNT(I879:$I$1000),-E878))</f>
        <v>0</v>
      </c>
      <c r="C879" s="228">
        <f t="shared" si="151"/>
        <v>0</v>
      </c>
      <c r="D879" s="228" t="str">
        <f t="shared" si="147"/>
        <v>0</v>
      </c>
      <c r="E879" s="225" t="str">
        <f t="shared" si="145"/>
        <v/>
      </c>
      <c r="F879" s="228" t="str">
        <f t="shared" si="143"/>
        <v/>
      </c>
      <c r="G879" s="228" t="str">
        <f t="shared" si="144"/>
        <v/>
      </c>
      <c r="H879" s="230">
        <f t="shared" si="152"/>
        <v>0.12</v>
      </c>
      <c r="I879" s="226" t="str">
        <f t="shared" si="146"/>
        <v/>
      </c>
      <c r="J879" s="227">
        <f t="shared" si="153"/>
        <v>71041</v>
      </c>
      <c r="K879" s="231" t="str">
        <f t="shared" si="148"/>
        <v>0</v>
      </c>
      <c r="Q879" s="11">
        <f>IF(J879&lt;'5-Year Monthly P&amp;L'!P$2,1,IF(AND('Financing - Injection 1'!J879&gt;='5-Year Monthly P&amp;L'!P$2,'Financing - Injection 1'!J879&lt;'5-Year Monthly P&amp;L'!AB$2),2,IF(AND('Financing - Injection 1'!J879&gt;='5-Year Monthly P&amp;L'!AB$2,'Financing - Injection 1'!J879&lt;'5-Year Monthly P&amp;L'!AN$2),3,IF(AND('Financing - Injection 1'!J879&gt;='5-Year Monthly P&amp;L'!AN$2,'Financing - Injection 1'!J879&lt;'5-Year Monthly P&amp;L'!AZ$2),4,IF('Financing - Injection 1'!J879&gt;='5-Year Monthly P&amp;L'!AZ$2,5)))))</f>
        <v>5</v>
      </c>
      <c r="R879" s="215" t="str">
        <f t="shared" si="149"/>
        <v>0</v>
      </c>
      <c r="S879" s="215" t="str">
        <f t="shared" si="150"/>
        <v>0</v>
      </c>
    </row>
    <row r="880" spans="1:19" x14ac:dyDescent="0.2">
      <c r="A880" s="12">
        <v>869</v>
      </c>
      <c r="B880" s="228" t="str">
        <f>IF(I880&gt;($B$4*$B$6),"0",PMT(H880/$B$6,COUNT(I880:$I$1000),-E879))</f>
        <v>0</v>
      </c>
      <c r="C880" s="228">
        <f t="shared" si="151"/>
        <v>0</v>
      </c>
      <c r="D880" s="228" t="str">
        <f t="shared" si="147"/>
        <v>0</v>
      </c>
      <c r="E880" s="225" t="str">
        <f t="shared" si="145"/>
        <v/>
      </c>
      <c r="F880" s="228" t="str">
        <f t="shared" si="143"/>
        <v/>
      </c>
      <c r="G880" s="228" t="str">
        <f t="shared" si="144"/>
        <v/>
      </c>
      <c r="H880" s="230">
        <f t="shared" si="152"/>
        <v>0.12</v>
      </c>
      <c r="I880" s="226" t="str">
        <f t="shared" si="146"/>
        <v/>
      </c>
      <c r="J880" s="227">
        <f t="shared" si="153"/>
        <v>71072</v>
      </c>
      <c r="K880" s="231" t="str">
        <f t="shared" si="148"/>
        <v>0</v>
      </c>
      <c r="Q880" s="11">
        <f>IF(J880&lt;'5-Year Monthly P&amp;L'!P$2,1,IF(AND('Financing - Injection 1'!J880&gt;='5-Year Monthly P&amp;L'!P$2,'Financing - Injection 1'!J880&lt;'5-Year Monthly P&amp;L'!AB$2),2,IF(AND('Financing - Injection 1'!J880&gt;='5-Year Monthly P&amp;L'!AB$2,'Financing - Injection 1'!J880&lt;'5-Year Monthly P&amp;L'!AN$2),3,IF(AND('Financing - Injection 1'!J880&gt;='5-Year Monthly P&amp;L'!AN$2,'Financing - Injection 1'!J880&lt;'5-Year Monthly P&amp;L'!AZ$2),4,IF('Financing - Injection 1'!J880&gt;='5-Year Monthly P&amp;L'!AZ$2,5)))))</f>
        <v>5</v>
      </c>
      <c r="R880" s="215" t="str">
        <f t="shared" si="149"/>
        <v>0</v>
      </c>
      <c r="S880" s="215" t="str">
        <f t="shared" si="150"/>
        <v>0</v>
      </c>
    </row>
    <row r="881" spans="1:19" x14ac:dyDescent="0.2">
      <c r="A881" s="12">
        <v>870</v>
      </c>
      <c r="B881" s="228" t="str">
        <f>IF(I881&gt;($B$4*$B$6),"0",PMT(H881/$B$6,COUNT(I881:$I$1000),-E880))</f>
        <v>0</v>
      </c>
      <c r="C881" s="228">
        <f t="shared" si="151"/>
        <v>0</v>
      </c>
      <c r="D881" s="228" t="str">
        <f t="shared" si="147"/>
        <v>0</v>
      </c>
      <c r="E881" s="225" t="str">
        <f t="shared" si="145"/>
        <v/>
      </c>
      <c r="F881" s="228" t="str">
        <f t="shared" si="143"/>
        <v/>
      </c>
      <c r="G881" s="228" t="str">
        <f t="shared" si="144"/>
        <v/>
      </c>
      <c r="H881" s="230">
        <f t="shared" si="152"/>
        <v>0.12</v>
      </c>
      <c r="I881" s="226" t="str">
        <f t="shared" si="146"/>
        <v/>
      </c>
      <c r="J881" s="227">
        <f t="shared" si="153"/>
        <v>71103</v>
      </c>
      <c r="K881" s="231" t="str">
        <f t="shared" si="148"/>
        <v>0</v>
      </c>
      <c r="Q881" s="11">
        <f>IF(J881&lt;'5-Year Monthly P&amp;L'!P$2,1,IF(AND('Financing - Injection 1'!J881&gt;='5-Year Monthly P&amp;L'!P$2,'Financing - Injection 1'!J881&lt;'5-Year Monthly P&amp;L'!AB$2),2,IF(AND('Financing - Injection 1'!J881&gt;='5-Year Monthly P&amp;L'!AB$2,'Financing - Injection 1'!J881&lt;'5-Year Monthly P&amp;L'!AN$2),3,IF(AND('Financing - Injection 1'!J881&gt;='5-Year Monthly P&amp;L'!AN$2,'Financing - Injection 1'!J881&lt;'5-Year Monthly P&amp;L'!AZ$2),4,IF('Financing - Injection 1'!J881&gt;='5-Year Monthly P&amp;L'!AZ$2,5)))))</f>
        <v>5</v>
      </c>
      <c r="R881" s="215" t="str">
        <f t="shared" si="149"/>
        <v>0</v>
      </c>
      <c r="S881" s="215" t="str">
        <f t="shared" si="150"/>
        <v>0</v>
      </c>
    </row>
    <row r="882" spans="1:19" x14ac:dyDescent="0.2">
      <c r="A882" s="12">
        <v>871</v>
      </c>
      <c r="B882" s="228" t="str">
        <f>IF(I882&gt;($B$4*$B$6),"0",PMT(H882/$B$6,COUNT(I882:$I$1000),-E881))</f>
        <v>0</v>
      </c>
      <c r="C882" s="228">
        <f t="shared" si="151"/>
        <v>0</v>
      </c>
      <c r="D882" s="228" t="str">
        <f t="shared" si="147"/>
        <v>0</v>
      </c>
      <c r="E882" s="225" t="str">
        <f t="shared" si="145"/>
        <v/>
      </c>
      <c r="F882" s="228" t="str">
        <f t="shared" si="143"/>
        <v/>
      </c>
      <c r="G882" s="228" t="str">
        <f t="shared" si="144"/>
        <v/>
      </c>
      <c r="H882" s="230">
        <f t="shared" si="152"/>
        <v>0.12</v>
      </c>
      <c r="I882" s="226" t="str">
        <f t="shared" si="146"/>
        <v/>
      </c>
      <c r="J882" s="227">
        <f t="shared" si="153"/>
        <v>71133</v>
      </c>
      <c r="K882" s="231" t="str">
        <f t="shared" si="148"/>
        <v>0</v>
      </c>
      <c r="Q882" s="11">
        <f>IF(J882&lt;'5-Year Monthly P&amp;L'!P$2,1,IF(AND('Financing - Injection 1'!J882&gt;='5-Year Monthly P&amp;L'!P$2,'Financing - Injection 1'!J882&lt;'5-Year Monthly P&amp;L'!AB$2),2,IF(AND('Financing - Injection 1'!J882&gt;='5-Year Monthly P&amp;L'!AB$2,'Financing - Injection 1'!J882&lt;'5-Year Monthly P&amp;L'!AN$2),3,IF(AND('Financing - Injection 1'!J882&gt;='5-Year Monthly P&amp;L'!AN$2,'Financing - Injection 1'!J882&lt;'5-Year Monthly P&amp;L'!AZ$2),4,IF('Financing - Injection 1'!J882&gt;='5-Year Monthly P&amp;L'!AZ$2,5)))))</f>
        <v>5</v>
      </c>
      <c r="R882" s="215" t="str">
        <f t="shared" si="149"/>
        <v>0</v>
      </c>
      <c r="S882" s="215" t="str">
        <f t="shared" si="150"/>
        <v>0</v>
      </c>
    </row>
    <row r="883" spans="1:19" x14ac:dyDescent="0.2">
      <c r="A883" s="12">
        <v>872</v>
      </c>
      <c r="B883" s="228" t="str">
        <f>IF(I883&gt;($B$4*$B$6),"0",PMT(H883/$B$6,COUNT(I883:$I$1000),-E882))</f>
        <v>0</v>
      </c>
      <c r="C883" s="228">
        <f t="shared" si="151"/>
        <v>0</v>
      </c>
      <c r="D883" s="228" t="str">
        <f t="shared" si="147"/>
        <v>0</v>
      </c>
      <c r="E883" s="225" t="str">
        <f t="shared" si="145"/>
        <v/>
      </c>
      <c r="F883" s="228" t="str">
        <f t="shared" si="143"/>
        <v/>
      </c>
      <c r="G883" s="228" t="str">
        <f t="shared" si="144"/>
        <v/>
      </c>
      <c r="H883" s="230">
        <f t="shared" si="152"/>
        <v>0.12</v>
      </c>
      <c r="I883" s="226" t="str">
        <f t="shared" si="146"/>
        <v/>
      </c>
      <c r="J883" s="227">
        <f t="shared" si="153"/>
        <v>71164</v>
      </c>
      <c r="K883" s="231" t="str">
        <f t="shared" si="148"/>
        <v>0</v>
      </c>
      <c r="Q883" s="11">
        <f>IF(J883&lt;'5-Year Monthly P&amp;L'!P$2,1,IF(AND('Financing - Injection 1'!J883&gt;='5-Year Monthly P&amp;L'!P$2,'Financing - Injection 1'!J883&lt;'5-Year Monthly P&amp;L'!AB$2),2,IF(AND('Financing - Injection 1'!J883&gt;='5-Year Monthly P&amp;L'!AB$2,'Financing - Injection 1'!J883&lt;'5-Year Monthly P&amp;L'!AN$2),3,IF(AND('Financing - Injection 1'!J883&gt;='5-Year Monthly P&amp;L'!AN$2,'Financing - Injection 1'!J883&lt;'5-Year Monthly P&amp;L'!AZ$2),4,IF('Financing - Injection 1'!J883&gt;='5-Year Monthly P&amp;L'!AZ$2,5)))))</f>
        <v>5</v>
      </c>
      <c r="R883" s="215" t="str">
        <f t="shared" si="149"/>
        <v>0</v>
      </c>
      <c r="S883" s="215" t="str">
        <f t="shared" si="150"/>
        <v>0</v>
      </c>
    </row>
    <row r="884" spans="1:19" x14ac:dyDescent="0.2">
      <c r="A884" s="12">
        <v>873</v>
      </c>
      <c r="B884" s="228" t="str">
        <f>IF(I884&gt;($B$4*$B$6),"0",PMT(H884/$B$6,COUNT(I884:$I$1000),-E883))</f>
        <v>0</v>
      </c>
      <c r="C884" s="228">
        <f t="shared" si="151"/>
        <v>0</v>
      </c>
      <c r="D884" s="228" t="str">
        <f t="shared" si="147"/>
        <v>0</v>
      </c>
      <c r="E884" s="225" t="str">
        <f t="shared" si="145"/>
        <v/>
      </c>
      <c r="F884" s="228" t="str">
        <f t="shared" si="143"/>
        <v/>
      </c>
      <c r="G884" s="228" t="str">
        <f t="shared" si="144"/>
        <v/>
      </c>
      <c r="H884" s="230">
        <f t="shared" si="152"/>
        <v>0.12</v>
      </c>
      <c r="I884" s="226" t="str">
        <f t="shared" si="146"/>
        <v/>
      </c>
      <c r="J884" s="227">
        <f t="shared" si="153"/>
        <v>71194</v>
      </c>
      <c r="K884" s="231" t="str">
        <f t="shared" si="148"/>
        <v>0</v>
      </c>
      <c r="Q884" s="11">
        <f>IF(J884&lt;'5-Year Monthly P&amp;L'!P$2,1,IF(AND('Financing - Injection 1'!J884&gt;='5-Year Monthly P&amp;L'!P$2,'Financing - Injection 1'!J884&lt;'5-Year Monthly P&amp;L'!AB$2),2,IF(AND('Financing - Injection 1'!J884&gt;='5-Year Monthly P&amp;L'!AB$2,'Financing - Injection 1'!J884&lt;'5-Year Monthly P&amp;L'!AN$2),3,IF(AND('Financing - Injection 1'!J884&gt;='5-Year Monthly P&amp;L'!AN$2,'Financing - Injection 1'!J884&lt;'5-Year Monthly P&amp;L'!AZ$2),4,IF('Financing - Injection 1'!J884&gt;='5-Year Monthly P&amp;L'!AZ$2,5)))))</f>
        <v>5</v>
      </c>
      <c r="R884" s="215" t="str">
        <f t="shared" si="149"/>
        <v>0</v>
      </c>
      <c r="S884" s="215" t="str">
        <f t="shared" si="150"/>
        <v>0</v>
      </c>
    </row>
    <row r="885" spans="1:19" x14ac:dyDescent="0.2">
      <c r="A885" s="12">
        <v>874</v>
      </c>
      <c r="B885" s="228" t="str">
        <f>IF(I885&gt;($B$4*$B$6),"0",PMT(H885/$B$6,COUNT(I885:$I$1000),-E884))</f>
        <v>0</v>
      </c>
      <c r="C885" s="228">
        <f t="shared" si="151"/>
        <v>0</v>
      </c>
      <c r="D885" s="228" t="str">
        <f t="shared" si="147"/>
        <v>0</v>
      </c>
      <c r="E885" s="225" t="str">
        <f t="shared" si="145"/>
        <v/>
      </c>
      <c r="F885" s="228" t="str">
        <f t="shared" si="143"/>
        <v/>
      </c>
      <c r="G885" s="228" t="str">
        <f t="shared" si="144"/>
        <v/>
      </c>
      <c r="H885" s="230">
        <f t="shared" si="152"/>
        <v>0.12</v>
      </c>
      <c r="I885" s="226" t="str">
        <f t="shared" si="146"/>
        <v/>
      </c>
      <c r="J885" s="227">
        <f t="shared" si="153"/>
        <v>71225</v>
      </c>
      <c r="K885" s="231" t="str">
        <f t="shared" si="148"/>
        <v>0</v>
      </c>
      <c r="Q885" s="11">
        <f>IF(J885&lt;'5-Year Monthly P&amp;L'!P$2,1,IF(AND('Financing - Injection 1'!J885&gt;='5-Year Monthly P&amp;L'!P$2,'Financing - Injection 1'!J885&lt;'5-Year Monthly P&amp;L'!AB$2),2,IF(AND('Financing - Injection 1'!J885&gt;='5-Year Monthly P&amp;L'!AB$2,'Financing - Injection 1'!J885&lt;'5-Year Monthly P&amp;L'!AN$2),3,IF(AND('Financing - Injection 1'!J885&gt;='5-Year Monthly P&amp;L'!AN$2,'Financing - Injection 1'!J885&lt;'5-Year Monthly P&amp;L'!AZ$2),4,IF('Financing - Injection 1'!J885&gt;='5-Year Monthly P&amp;L'!AZ$2,5)))))</f>
        <v>5</v>
      </c>
      <c r="R885" s="215" t="str">
        <f t="shared" si="149"/>
        <v>0</v>
      </c>
      <c r="S885" s="215" t="str">
        <f t="shared" si="150"/>
        <v>0</v>
      </c>
    </row>
    <row r="886" spans="1:19" x14ac:dyDescent="0.2">
      <c r="A886" s="12">
        <v>875</v>
      </c>
      <c r="B886" s="228" t="str">
        <f>IF(I886&gt;($B$4*$B$6),"0",PMT(H886/$B$6,COUNT(I886:$I$1000),-E885))</f>
        <v>0</v>
      </c>
      <c r="C886" s="228">
        <f t="shared" si="151"/>
        <v>0</v>
      </c>
      <c r="D886" s="228" t="str">
        <f t="shared" si="147"/>
        <v>0</v>
      </c>
      <c r="E886" s="225" t="str">
        <f t="shared" si="145"/>
        <v/>
      </c>
      <c r="F886" s="228" t="str">
        <f t="shared" si="143"/>
        <v/>
      </c>
      <c r="G886" s="228" t="str">
        <f t="shared" si="144"/>
        <v/>
      </c>
      <c r="H886" s="230">
        <f t="shared" si="152"/>
        <v>0.12</v>
      </c>
      <c r="I886" s="226" t="str">
        <f t="shared" si="146"/>
        <v/>
      </c>
      <c r="J886" s="227">
        <f t="shared" si="153"/>
        <v>71256</v>
      </c>
      <c r="K886" s="231" t="str">
        <f t="shared" si="148"/>
        <v>0</v>
      </c>
      <c r="Q886" s="11">
        <f>IF(J886&lt;'5-Year Monthly P&amp;L'!P$2,1,IF(AND('Financing - Injection 1'!J886&gt;='5-Year Monthly P&amp;L'!P$2,'Financing - Injection 1'!J886&lt;'5-Year Monthly P&amp;L'!AB$2),2,IF(AND('Financing - Injection 1'!J886&gt;='5-Year Monthly P&amp;L'!AB$2,'Financing - Injection 1'!J886&lt;'5-Year Monthly P&amp;L'!AN$2),3,IF(AND('Financing - Injection 1'!J886&gt;='5-Year Monthly P&amp;L'!AN$2,'Financing - Injection 1'!J886&lt;'5-Year Monthly P&amp;L'!AZ$2),4,IF('Financing - Injection 1'!J886&gt;='5-Year Monthly P&amp;L'!AZ$2,5)))))</f>
        <v>5</v>
      </c>
      <c r="R886" s="215" t="str">
        <f t="shared" si="149"/>
        <v>0</v>
      </c>
      <c r="S886" s="215" t="str">
        <f t="shared" si="150"/>
        <v>0</v>
      </c>
    </row>
    <row r="887" spans="1:19" x14ac:dyDescent="0.2">
      <c r="A887" s="12">
        <v>876</v>
      </c>
      <c r="B887" s="228" t="str">
        <f>IF(I887&gt;($B$4*$B$6),"0",PMT(H887/$B$6,COUNT(I887:$I$1000),-E886))</f>
        <v>0</v>
      </c>
      <c r="C887" s="228">
        <f t="shared" si="151"/>
        <v>0</v>
      </c>
      <c r="D887" s="228" t="str">
        <f t="shared" si="147"/>
        <v>0</v>
      </c>
      <c r="E887" s="225" t="str">
        <f t="shared" si="145"/>
        <v/>
      </c>
      <c r="F887" s="228" t="str">
        <f t="shared" si="143"/>
        <v/>
      </c>
      <c r="G887" s="228" t="str">
        <f t="shared" si="144"/>
        <v/>
      </c>
      <c r="H887" s="230">
        <f t="shared" si="152"/>
        <v>0.12</v>
      </c>
      <c r="I887" s="226" t="str">
        <f t="shared" si="146"/>
        <v/>
      </c>
      <c r="J887" s="227">
        <f t="shared" si="153"/>
        <v>71284</v>
      </c>
      <c r="K887" s="231" t="str">
        <f t="shared" si="148"/>
        <v>0</v>
      </c>
      <c r="Q887" s="11">
        <f>IF(J887&lt;'5-Year Monthly P&amp;L'!P$2,1,IF(AND('Financing - Injection 1'!J887&gt;='5-Year Monthly P&amp;L'!P$2,'Financing - Injection 1'!J887&lt;'5-Year Monthly P&amp;L'!AB$2),2,IF(AND('Financing - Injection 1'!J887&gt;='5-Year Monthly P&amp;L'!AB$2,'Financing - Injection 1'!J887&lt;'5-Year Monthly P&amp;L'!AN$2),3,IF(AND('Financing - Injection 1'!J887&gt;='5-Year Monthly P&amp;L'!AN$2,'Financing - Injection 1'!J887&lt;'5-Year Monthly P&amp;L'!AZ$2),4,IF('Financing - Injection 1'!J887&gt;='5-Year Monthly P&amp;L'!AZ$2,5)))))</f>
        <v>5</v>
      </c>
      <c r="R887" s="215" t="str">
        <f t="shared" si="149"/>
        <v>0</v>
      </c>
      <c r="S887" s="215" t="str">
        <f t="shared" si="150"/>
        <v>0</v>
      </c>
    </row>
    <row r="888" spans="1:19" x14ac:dyDescent="0.2">
      <c r="A888" s="12">
        <v>877</v>
      </c>
      <c r="B888" s="228" t="str">
        <f>IF(I888&gt;($B$4*$B$6),"0",PMT(H888/$B$6,COUNT(I888:$I$1000),-E887))</f>
        <v>0</v>
      </c>
      <c r="C888" s="228">
        <f t="shared" si="151"/>
        <v>0</v>
      </c>
      <c r="D888" s="228" t="str">
        <f t="shared" si="147"/>
        <v>0</v>
      </c>
      <c r="E888" s="225" t="str">
        <f t="shared" si="145"/>
        <v/>
      </c>
      <c r="F888" s="228" t="str">
        <f t="shared" si="143"/>
        <v/>
      </c>
      <c r="G888" s="228" t="str">
        <f t="shared" si="144"/>
        <v/>
      </c>
      <c r="H888" s="230">
        <f t="shared" si="152"/>
        <v>0.12</v>
      </c>
      <c r="I888" s="226" t="str">
        <f t="shared" si="146"/>
        <v/>
      </c>
      <c r="J888" s="227">
        <f t="shared" si="153"/>
        <v>71315</v>
      </c>
      <c r="K888" s="231" t="str">
        <f t="shared" si="148"/>
        <v>0</v>
      </c>
      <c r="Q888" s="11">
        <f>IF(J888&lt;'5-Year Monthly P&amp;L'!P$2,1,IF(AND('Financing - Injection 1'!J888&gt;='5-Year Monthly P&amp;L'!P$2,'Financing - Injection 1'!J888&lt;'5-Year Monthly P&amp;L'!AB$2),2,IF(AND('Financing - Injection 1'!J888&gt;='5-Year Monthly P&amp;L'!AB$2,'Financing - Injection 1'!J888&lt;'5-Year Monthly P&amp;L'!AN$2),3,IF(AND('Financing - Injection 1'!J888&gt;='5-Year Monthly P&amp;L'!AN$2,'Financing - Injection 1'!J888&lt;'5-Year Monthly P&amp;L'!AZ$2),4,IF('Financing - Injection 1'!J888&gt;='5-Year Monthly P&amp;L'!AZ$2,5)))))</f>
        <v>5</v>
      </c>
      <c r="R888" s="215" t="str">
        <f t="shared" si="149"/>
        <v>0</v>
      </c>
      <c r="S888" s="215" t="str">
        <f t="shared" si="150"/>
        <v>0</v>
      </c>
    </row>
    <row r="889" spans="1:19" x14ac:dyDescent="0.2">
      <c r="A889" s="12">
        <v>878</v>
      </c>
      <c r="B889" s="228" t="str">
        <f>IF(I889&gt;($B$4*$B$6),"0",PMT(H889/$B$6,COUNT(I889:$I$1000),-E888))</f>
        <v>0</v>
      </c>
      <c r="C889" s="228">
        <f t="shared" si="151"/>
        <v>0</v>
      </c>
      <c r="D889" s="228" t="str">
        <f t="shared" si="147"/>
        <v>0</v>
      </c>
      <c r="E889" s="225" t="str">
        <f t="shared" si="145"/>
        <v/>
      </c>
      <c r="F889" s="228" t="str">
        <f t="shared" ref="F889:F952" si="154">IF(A888&gt;=($B$4*$B$6),"",F888+C889)</f>
        <v/>
      </c>
      <c r="G889" s="228" t="str">
        <f t="shared" ref="G889:G952" si="155">IF(A888&gt;=($B$4*$B$6),"",G888+B889)</f>
        <v/>
      </c>
      <c r="H889" s="230">
        <f t="shared" si="152"/>
        <v>0.12</v>
      </c>
      <c r="I889" s="226" t="str">
        <f t="shared" si="146"/>
        <v/>
      </c>
      <c r="J889" s="227">
        <f t="shared" si="153"/>
        <v>71345</v>
      </c>
      <c r="K889" s="231" t="str">
        <f t="shared" si="148"/>
        <v>0</v>
      </c>
      <c r="Q889" s="11">
        <f>IF(J889&lt;'5-Year Monthly P&amp;L'!P$2,1,IF(AND('Financing - Injection 1'!J889&gt;='5-Year Monthly P&amp;L'!P$2,'Financing - Injection 1'!J889&lt;'5-Year Monthly P&amp;L'!AB$2),2,IF(AND('Financing - Injection 1'!J889&gt;='5-Year Monthly P&amp;L'!AB$2,'Financing - Injection 1'!J889&lt;'5-Year Monthly P&amp;L'!AN$2),3,IF(AND('Financing - Injection 1'!J889&gt;='5-Year Monthly P&amp;L'!AN$2,'Financing - Injection 1'!J889&lt;'5-Year Monthly P&amp;L'!AZ$2),4,IF('Financing - Injection 1'!J889&gt;='5-Year Monthly P&amp;L'!AZ$2,5)))))</f>
        <v>5</v>
      </c>
      <c r="R889" s="215" t="str">
        <f t="shared" si="149"/>
        <v>0</v>
      </c>
      <c r="S889" s="215" t="str">
        <f t="shared" si="150"/>
        <v>0</v>
      </c>
    </row>
    <row r="890" spans="1:19" x14ac:dyDescent="0.2">
      <c r="A890" s="12">
        <v>879</v>
      </c>
      <c r="B890" s="228" t="str">
        <f>IF(I890&gt;($B$4*$B$6),"0",PMT(H890/$B$6,COUNT(I890:$I$1000),-E889))</f>
        <v>0</v>
      </c>
      <c r="C890" s="228">
        <f t="shared" si="151"/>
        <v>0</v>
      </c>
      <c r="D890" s="228" t="str">
        <f t="shared" si="147"/>
        <v>0</v>
      </c>
      <c r="E890" s="225" t="str">
        <f t="shared" si="145"/>
        <v/>
      </c>
      <c r="F890" s="228" t="str">
        <f t="shared" si="154"/>
        <v/>
      </c>
      <c r="G890" s="228" t="str">
        <f t="shared" si="155"/>
        <v/>
      </c>
      <c r="H890" s="230">
        <f t="shared" si="152"/>
        <v>0.12</v>
      </c>
      <c r="I890" s="226" t="str">
        <f t="shared" si="146"/>
        <v/>
      </c>
      <c r="J890" s="227">
        <f t="shared" si="153"/>
        <v>71376</v>
      </c>
      <c r="K890" s="231" t="str">
        <f t="shared" si="148"/>
        <v>0</v>
      </c>
      <c r="Q890" s="11">
        <f>IF(J890&lt;'5-Year Monthly P&amp;L'!P$2,1,IF(AND('Financing - Injection 1'!J890&gt;='5-Year Monthly P&amp;L'!P$2,'Financing - Injection 1'!J890&lt;'5-Year Monthly P&amp;L'!AB$2),2,IF(AND('Financing - Injection 1'!J890&gt;='5-Year Monthly P&amp;L'!AB$2,'Financing - Injection 1'!J890&lt;'5-Year Monthly P&amp;L'!AN$2),3,IF(AND('Financing - Injection 1'!J890&gt;='5-Year Monthly P&amp;L'!AN$2,'Financing - Injection 1'!J890&lt;'5-Year Monthly P&amp;L'!AZ$2),4,IF('Financing - Injection 1'!J890&gt;='5-Year Monthly P&amp;L'!AZ$2,5)))))</f>
        <v>5</v>
      </c>
      <c r="R890" s="215" t="str">
        <f t="shared" si="149"/>
        <v>0</v>
      </c>
      <c r="S890" s="215" t="str">
        <f t="shared" si="150"/>
        <v>0</v>
      </c>
    </row>
    <row r="891" spans="1:19" x14ac:dyDescent="0.2">
      <c r="A891" s="12">
        <v>880</v>
      </c>
      <c r="B891" s="228" t="str">
        <f>IF(I891&gt;($B$4*$B$6),"0",PMT(H891/$B$6,COUNT(I891:$I$1000),-E890))</f>
        <v>0</v>
      </c>
      <c r="C891" s="228">
        <f t="shared" si="151"/>
        <v>0</v>
      </c>
      <c r="D891" s="228" t="str">
        <f t="shared" si="147"/>
        <v>0</v>
      </c>
      <c r="E891" s="225" t="str">
        <f t="shared" si="145"/>
        <v/>
      </c>
      <c r="F891" s="228" t="str">
        <f t="shared" si="154"/>
        <v/>
      </c>
      <c r="G891" s="228" t="str">
        <f t="shared" si="155"/>
        <v/>
      </c>
      <c r="H891" s="230">
        <f t="shared" si="152"/>
        <v>0.12</v>
      </c>
      <c r="I891" s="226" t="str">
        <f t="shared" si="146"/>
        <v/>
      </c>
      <c r="J891" s="227">
        <f t="shared" si="153"/>
        <v>71406</v>
      </c>
      <c r="K891" s="231" t="str">
        <f t="shared" si="148"/>
        <v>0</v>
      </c>
      <c r="Q891" s="11">
        <f>IF(J891&lt;'5-Year Monthly P&amp;L'!P$2,1,IF(AND('Financing - Injection 1'!J891&gt;='5-Year Monthly P&amp;L'!P$2,'Financing - Injection 1'!J891&lt;'5-Year Monthly P&amp;L'!AB$2),2,IF(AND('Financing - Injection 1'!J891&gt;='5-Year Monthly P&amp;L'!AB$2,'Financing - Injection 1'!J891&lt;'5-Year Monthly P&amp;L'!AN$2),3,IF(AND('Financing - Injection 1'!J891&gt;='5-Year Monthly P&amp;L'!AN$2,'Financing - Injection 1'!J891&lt;'5-Year Monthly P&amp;L'!AZ$2),4,IF('Financing - Injection 1'!J891&gt;='5-Year Monthly P&amp;L'!AZ$2,5)))))</f>
        <v>5</v>
      </c>
      <c r="R891" s="215" t="str">
        <f t="shared" si="149"/>
        <v>0</v>
      </c>
      <c r="S891" s="215" t="str">
        <f t="shared" si="150"/>
        <v>0</v>
      </c>
    </row>
    <row r="892" spans="1:19" x14ac:dyDescent="0.2">
      <c r="A892" s="12">
        <v>881</v>
      </c>
      <c r="B892" s="228" t="str">
        <f>IF(I892&gt;($B$4*$B$6),"0",PMT(H892/$B$6,COUNT(I892:$I$1000),-E891))</f>
        <v>0</v>
      </c>
      <c r="C892" s="228">
        <f t="shared" si="151"/>
        <v>0</v>
      </c>
      <c r="D892" s="228" t="str">
        <f t="shared" si="147"/>
        <v>0</v>
      </c>
      <c r="E892" s="225" t="str">
        <f t="shared" si="145"/>
        <v/>
      </c>
      <c r="F892" s="228" t="str">
        <f t="shared" si="154"/>
        <v/>
      </c>
      <c r="G892" s="228" t="str">
        <f t="shared" si="155"/>
        <v/>
      </c>
      <c r="H892" s="230">
        <f t="shared" si="152"/>
        <v>0.12</v>
      </c>
      <c r="I892" s="226" t="str">
        <f t="shared" si="146"/>
        <v/>
      </c>
      <c r="J892" s="227">
        <f t="shared" si="153"/>
        <v>71437</v>
      </c>
      <c r="K892" s="231" t="str">
        <f t="shared" si="148"/>
        <v>0</v>
      </c>
      <c r="Q892" s="11">
        <f>IF(J892&lt;'5-Year Monthly P&amp;L'!P$2,1,IF(AND('Financing - Injection 1'!J892&gt;='5-Year Monthly P&amp;L'!P$2,'Financing - Injection 1'!J892&lt;'5-Year Monthly P&amp;L'!AB$2),2,IF(AND('Financing - Injection 1'!J892&gt;='5-Year Monthly P&amp;L'!AB$2,'Financing - Injection 1'!J892&lt;'5-Year Monthly P&amp;L'!AN$2),3,IF(AND('Financing - Injection 1'!J892&gt;='5-Year Monthly P&amp;L'!AN$2,'Financing - Injection 1'!J892&lt;'5-Year Monthly P&amp;L'!AZ$2),4,IF('Financing - Injection 1'!J892&gt;='5-Year Monthly P&amp;L'!AZ$2,5)))))</f>
        <v>5</v>
      </c>
      <c r="R892" s="215" t="str">
        <f t="shared" si="149"/>
        <v>0</v>
      </c>
      <c r="S892" s="215" t="str">
        <f t="shared" si="150"/>
        <v>0</v>
      </c>
    </row>
    <row r="893" spans="1:19" x14ac:dyDescent="0.2">
      <c r="A893" s="12">
        <v>882</v>
      </c>
      <c r="B893" s="228" t="str">
        <f>IF(I893&gt;($B$4*$B$6),"0",PMT(H893/$B$6,COUNT(I893:$I$1000),-E892))</f>
        <v>0</v>
      </c>
      <c r="C893" s="228">
        <f t="shared" si="151"/>
        <v>0</v>
      </c>
      <c r="D893" s="228" t="str">
        <f t="shared" si="147"/>
        <v>0</v>
      </c>
      <c r="E893" s="225" t="str">
        <f t="shared" si="145"/>
        <v/>
      </c>
      <c r="F893" s="228" t="str">
        <f t="shared" si="154"/>
        <v/>
      </c>
      <c r="G893" s="228" t="str">
        <f t="shared" si="155"/>
        <v/>
      </c>
      <c r="H893" s="230">
        <f t="shared" si="152"/>
        <v>0.12</v>
      </c>
      <c r="I893" s="226" t="str">
        <f t="shared" si="146"/>
        <v/>
      </c>
      <c r="J893" s="227">
        <f t="shared" si="153"/>
        <v>71468</v>
      </c>
      <c r="K893" s="231" t="str">
        <f t="shared" si="148"/>
        <v>0</v>
      </c>
      <c r="Q893" s="11">
        <f>IF(J893&lt;'5-Year Monthly P&amp;L'!P$2,1,IF(AND('Financing - Injection 1'!J893&gt;='5-Year Monthly P&amp;L'!P$2,'Financing - Injection 1'!J893&lt;'5-Year Monthly P&amp;L'!AB$2),2,IF(AND('Financing - Injection 1'!J893&gt;='5-Year Monthly P&amp;L'!AB$2,'Financing - Injection 1'!J893&lt;'5-Year Monthly P&amp;L'!AN$2),3,IF(AND('Financing - Injection 1'!J893&gt;='5-Year Monthly P&amp;L'!AN$2,'Financing - Injection 1'!J893&lt;'5-Year Monthly P&amp;L'!AZ$2),4,IF('Financing - Injection 1'!J893&gt;='5-Year Monthly P&amp;L'!AZ$2,5)))))</f>
        <v>5</v>
      </c>
      <c r="R893" s="215" t="str">
        <f t="shared" si="149"/>
        <v>0</v>
      </c>
      <c r="S893" s="215" t="str">
        <f t="shared" si="150"/>
        <v>0</v>
      </c>
    </row>
    <row r="894" spans="1:19" x14ac:dyDescent="0.2">
      <c r="A894" s="12">
        <v>883</v>
      </c>
      <c r="B894" s="228" t="str">
        <f>IF(I894&gt;($B$4*$B$6),"0",PMT(H894/$B$6,COUNT(I894:$I$1000),-E893))</f>
        <v>0</v>
      </c>
      <c r="C894" s="228">
        <f t="shared" si="151"/>
        <v>0</v>
      </c>
      <c r="D894" s="228" t="str">
        <f t="shared" si="147"/>
        <v>0</v>
      </c>
      <c r="E894" s="225" t="str">
        <f t="shared" si="145"/>
        <v/>
      </c>
      <c r="F894" s="228" t="str">
        <f t="shared" si="154"/>
        <v/>
      </c>
      <c r="G894" s="228" t="str">
        <f t="shared" si="155"/>
        <v/>
      </c>
      <c r="H894" s="230">
        <f t="shared" si="152"/>
        <v>0.12</v>
      </c>
      <c r="I894" s="226" t="str">
        <f t="shared" si="146"/>
        <v/>
      </c>
      <c r="J894" s="227">
        <f t="shared" si="153"/>
        <v>71498</v>
      </c>
      <c r="K894" s="231" t="str">
        <f t="shared" si="148"/>
        <v>0</v>
      </c>
      <c r="Q894" s="11">
        <f>IF(J894&lt;'5-Year Monthly P&amp;L'!P$2,1,IF(AND('Financing - Injection 1'!J894&gt;='5-Year Monthly P&amp;L'!P$2,'Financing - Injection 1'!J894&lt;'5-Year Monthly P&amp;L'!AB$2),2,IF(AND('Financing - Injection 1'!J894&gt;='5-Year Monthly P&amp;L'!AB$2,'Financing - Injection 1'!J894&lt;'5-Year Monthly P&amp;L'!AN$2),3,IF(AND('Financing - Injection 1'!J894&gt;='5-Year Monthly P&amp;L'!AN$2,'Financing - Injection 1'!J894&lt;'5-Year Monthly P&amp;L'!AZ$2),4,IF('Financing - Injection 1'!J894&gt;='5-Year Monthly P&amp;L'!AZ$2,5)))))</f>
        <v>5</v>
      </c>
      <c r="R894" s="215" t="str">
        <f t="shared" si="149"/>
        <v>0</v>
      </c>
      <c r="S894" s="215" t="str">
        <f t="shared" si="150"/>
        <v>0</v>
      </c>
    </row>
    <row r="895" spans="1:19" x14ac:dyDescent="0.2">
      <c r="A895" s="12">
        <v>884</v>
      </c>
      <c r="B895" s="228" t="str">
        <f>IF(I895&gt;($B$4*$B$6),"0",PMT(H895/$B$6,COUNT(I895:$I$1000),-E894))</f>
        <v>0</v>
      </c>
      <c r="C895" s="228">
        <f t="shared" si="151"/>
        <v>0</v>
      </c>
      <c r="D895" s="228" t="str">
        <f t="shared" si="147"/>
        <v>0</v>
      </c>
      <c r="E895" s="225" t="str">
        <f t="shared" si="145"/>
        <v/>
      </c>
      <c r="F895" s="228" t="str">
        <f t="shared" si="154"/>
        <v/>
      </c>
      <c r="G895" s="228" t="str">
        <f t="shared" si="155"/>
        <v/>
      </c>
      <c r="H895" s="230">
        <f t="shared" si="152"/>
        <v>0.12</v>
      </c>
      <c r="I895" s="226" t="str">
        <f t="shared" si="146"/>
        <v/>
      </c>
      <c r="J895" s="227">
        <f t="shared" si="153"/>
        <v>71529</v>
      </c>
      <c r="K895" s="231" t="str">
        <f t="shared" si="148"/>
        <v>0</v>
      </c>
      <c r="Q895" s="11">
        <f>IF(J895&lt;'5-Year Monthly P&amp;L'!P$2,1,IF(AND('Financing - Injection 1'!J895&gt;='5-Year Monthly P&amp;L'!P$2,'Financing - Injection 1'!J895&lt;'5-Year Monthly P&amp;L'!AB$2),2,IF(AND('Financing - Injection 1'!J895&gt;='5-Year Monthly P&amp;L'!AB$2,'Financing - Injection 1'!J895&lt;'5-Year Monthly P&amp;L'!AN$2),3,IF(AND('Financing - Injection 1'!J895&gt;='5-Year Monthly P&amp;L'!AN$2,'Financing - Injection 1'!J895&lt;'5-Year Monthly P&amp;L'!AZ$2),4,IF('Financing - Injection 1'!J895&gt;='5-Year Monthly P&amp;L'!AZ$2,5)))))</f>
        <v>5</v>
      </c>
      <c r="R895" s="215" t="str">
        <f t="shared" si="149"/>
        <v>0</v>
      </c>
      <c r="S895" s="215" t="str">
        <f t="shared" si="150"/>
        <v>0</v>
      </c>
    </row>
    <row r="896" spans="1:19" x14ac:dyDescent="0.2">
      <c r="A896" s="12">
        <v>885</v>
      </c>
      <c r="B896" s="228" t="str">
        <f>IF(I896&gt;($B$4*$B$6),"0",PMT(H896/$B$6,COUNT(I896:$I$1000),-E895))</f>
        <v>0</v>
      </c>
      <c r="C896" s="228">
        <f t="shared" si="151"/>
        <v>0</v>
      </c>
      <c r="D896" s="228" t="str">
        <f t="shared" si="147"/>
        <v>0</v>
      </c>
      <c r="E896" s="225" t="str">
        <f t="shared" si="145"/>
        <v/>
      </c>
      <c r="F896" s="228" t="str">
        <f t="shared" si="154"/>
        <v/>
      </c>
      <c r="G896" s="228" t="str">
        <f t="shared" si="155"/>
        <v/>
      </c>
      <c r="H896" s="230">
        <f t="shared" si="152"/>
        <v>0.12</v>
      </c>
      <c r="I896" s="226" t="str">
        <f t="shared" si="146"/>
        <v/>
      </c>
      <c r="J896" s="227">
        <f t="shared" si="153"/>
        <v>71559</v>
      </c>
      <c r="K896" s="231" t="str">
        <f t="shared" si="148"/>
        <v>0</v>
      </c>
      <c r="Q896" s="11">
        <f>IF(J896&lt;'5-Year Monthly P&amp;L'!P$2,1,IF(AND('Financing - Injection 1'!J896&gt;='5-Year Monthly P&amp;L'!P$2,'Financing - Injection 1'!J896&lt;'5-Year Monthly P&amp;L'!AB$2),2,IF(AND('Financing - Injection 1'!J896&gt;='5-Year Monthly P&amp;L'!AB$2,'Financing - Injection 1'!J896&lt;'5-Year Monthly P&amp;L'!AN$2),3,IF(AND('Financing - Injection 1'!J896&gt;='5-Year Monthly P&amp;L'!AN$2,'Financing - Injection 1'!J896&lt;'5-Year Monthly P&amp;L'!AZ$2),4,IF('Financing - Injection 1'!J896&gt;='5-Year Monthly P&amp;L'!AZ$2,5)))))</f>
        <v>5</v>
      </c>
      <c r="R896" s="215" t="str">
        <f t="shared" si="149"/>
        <v>0</v>
      </c>
      <c r="S896" s="215" t="str">
        <f t="shared" si="150"/>
        <v>0</v>
      </c>
    </row>
    <row r="897" spans="1:19" x14ac:dyDescent="0.2">
      <c r="A897" s="12">
        <v>886</v>
      </c>
      <c r="B897" s="228" t="str">
        <f>IF(I897&gt;($B$4*$B$6),"0",PMT(H897/$B$6,COUNT(I897:$I$1000),-E896))</f>
        <v>0</v>
      </c>
      <c r="C897" s="228">
        <f t="shared" si="151"/>
        <v>0</v>
      </c>
      <c r="D897" s="228" t="str">
        <f t="shared" si="147"/>
        <v>0</v>
      </c>
      <c r="E897" s="225" t="str">
        <f t="shared" si="145"/>
        <v/>
      </c>
      <c r="F897" s="228" t="str">
        <f t="shared" si="154"/>
        <v/>
      </c>
      <c r="G897" s="228" t="str">
        <f t="shared" si="155"/>
        <v/>
      </c>
      <c r="H897" s="230">
        <f t="shared" si="152"/>
        <v>0.12</v>
      </c>
      <c r="I897" s="226" t="str">
        <f t="shared" si="146"/>
        <v/>
      </c>
      <c r="J897" s="227">
        <f t="shared" si="153"/>
        <v>71590</v>
      </c>
      <c r="K897" s="231" t="str">
        <f t="shared" si="148"/>
        <v>0</v>
      </c>
      <c r="Q897" s="11">
        <f>IF(J897&lt;'5-Year Monthly P&amp;L'!P$2,1,IF(AND('Financing - Injection 1'!J897&gt;='5-Year Monthly P&amp;L'!P$2,'Financing - Injection 1'!J897&lt;'5-Year Monthly P&amp;L'!AB$2),2,IF(AND('Financing - Injection 1'!J897&gt;='5-Year Monthly P&amp;L'!AB$2,'Financing - Injection 1'!J897&lt;'5-Year Monthly P&amp;L'!AN$2),3,IF(AND('Financing - Injection 1'!J897&gt;='5-Year Monthly P&amp;L'!AN$2,'Financing - Injection 1'!J897&lt;'5-Year Monthly P&amp;L'!AZ$2),4,IF('Financing - Injection 1'!J897&gt;='5-Year Monthly P&amp;L'!AZ$2,5)))))</f>
        <v>5</v>
      </c>
      <c r="R897" s="215" t="str">
        <f t="shared" si="149"/>
        <v>0</v>
      </c>
      <c r="S897" s="215" t="str">
        <f t="shared" si="150"/>
        <v>0</v>
      </c>
    </row>
    <row r="898" spans="1:19" x14ac:dyDescent="0.2">
      <c r="A898" s="12">
        <v>887</v>
      </c>
      <c r="B898" s="228" t="str">
        <f>IF(I898&gt;($B$4*$B$6),"0",PMT(H898/$B$6,COUNT(I898:$I$1000),-E897))</f>
        <v>0</v>
      </c>
      <c r="C898" s="228">
        <f t="shared" si="151"/>
        <v>0</v>
      </c>
      <c r="D898" s="228" t="str">
        <f t="shared" si="147"/>
        <v>0</v>
      </c>
      <c r="E898" s="225" t="str">
        <f t="shared" si="145"/>
        <v/>
      </c>
      <c r="F898" s="228" t="str">
        <f t="shared" si="154"/>
        <v/>
      </c>
      <c r="G898" s="228" t="str">
        <f t="shared" si="155"/>
        <v/>
      </c>
      <c r="H898" s="230">
        <f t="shared" si="152"/>
        <v>0.12</v>
      </c>
      <c r="I898" s="226" t="str">
        <f t="shared" si="146"/>
        <v/>
      </c>
      <c r="J898" s="227">
        <f t="shared" si="153"/>
        <v>71621</v>
      </c>
      <c r="K898" s="231" t="str">
        <f t="shared" si="148"/>
        <v>0</v>
      </c>
      <c r="Q898" s="11">
        <f>IF(J898&lt;'5-Year Monthly P&amp;L'!P$2,1,IF(AND('Financing - Injection 1'!J898&gt;='5-Year Monthly P&amp;L'!P$2,'Financing - Injection 1'!J898&lt;'5-Year Monthly P&amp;L'!AB$2),2,IF(AND('Financing - Injection 1'!J898&gt;='5-Year Monthly P&amp;L'!AB$2,'Financing - Injection 1'!J898&lt;'5-Year Monthly P&amp;L'!AN$2),3,IF(AND('Financing - Injection 1'!J898&gt;='5-Year Monthly P&amp;L'!AN$2,'Financing - Injection 1'!J898&lt;'5-Year Monthly P&amp;L'!AZ$2),4,IF('Financing - Injection 1'!J898&gt;='5-Year Monthly P&amp;L'!AZ$2,5)))))</f>
        <v>5</v>
      </c>
      <c r="R898" s="215" t="str">
        <f t="shared" si="149"/>
        <v>0</v>
      </c>
      <c r="S898" s="215" t="str">
        <f t="shared" si="150"/>
        <v>0</v>
      </c>
    </row>
    <row r="899" spans="1:19" x14ac:dyDescent="0.2">
      <c r="A899" s="12">
        <v>888</v>
      </c>
      <c r="B899" s="228" t="str">
        <f>IF(I899&gt;($B$4*$B$6),"0",PMT(H899/$B$6,COUNT(I899:$I$1000),-E898))</f>
        <v>0</v>
      </c>
      <c r="C899" s="228">
        <f t="shared" si="151"/>
        <v>0</v>
      </c>
      <c r="D899" s="228" t="str">
        <f t="shared" si="147"/>
        <v>0</v>
      </c>
      <c r="E899" s="225" t="str">
        <f t="shared" si="145"/>
        <v/>
      </c>
      <c r="F899" s="228" t="str">
        <f t="shared" si="154"/>
        <v/>
      </c>
      <c r="G899" s="228" t="str">
        <f t="shared" si="155"/>
        <v/>
      </c>
      <c r="H899" s="230">
        <f t="shared" si="152"/>
        <v>0.12</v>
      </c>
      <c r="I899" s="226" t="str">
        <f t="shared" si="146"/>
        <v/>
      </c>
      <c r="J899" s="227">
        <f t="shared" si="153"/>
        <v>71650</v>
      </c>
      <c r="K899" s="231" t="str">
        <f t="shared" si="148"/>
        <v>0</v>
      </c>
      <c r="Q899" s="11">
        <f>IF(J899&lt;'5-Year Monthly P&amp;L'!P$2,1,IF(AND('Financing - Injection 1'!J899&gt;='5-Year Monthly P&amp;L'!P$2,'Financing - Injection 1'!J899&lt;'5-Year Monthly P&amp;L'!AB$2),2,IF(AND('Financing - Injection 1'!J899&gt;='5-Year Monthly P&amp;L'!AB$2,'Financing - Injection 1'!J899&lt;'5-Year Monthly P&amp;L'!AN$2),3,IF(AND('Financing - Injection 1'!J899&gt;='5-Year Monthly P&amp;L'!AN$2,'Financing - Injection 1'!J899&lt;'5-Year Monthly P&amp;L'!AZ$2),4,IF('Financing - Injection 1'!J899&gt;='5-Year Monthly P&amp;L'!AZ$2,5)))))</f>
        <v>5</v>
      </c>
      <c r="R899" s="215" t="str">
        <f t="shared" si="149"/>
        <v>0</v>
      </c>
      <c r="S899" s="215" t="str">
        <f t="shared" si="150"/>
        <v>0</v>
      </c>
    </row>
    <row r="900" spans="1:19" x14ac:dyDescent="0.2">
      <c r="A900" s="12">
        <v>889</v>
      </c>
      <c r="B900" s="228" t="str">
        <f>IF(I900&gt;($B$4*$B$6),"0",PMT(H900/$B$6,COUNT(I900:$I$1000),-E899))</f>
        <v>0</v>
      </c>
      <c r="C900" s="228">
        <f t="shared" si="151"/>
        <v>0</v>
      </c>
      <c r="D900" s="228" t="str">
        <f t="shared" si="147"/>
        <v>0</v>
      </c>
      <c r="E900" s="225" t="str">
        <f t="shared" si="145"/>
        <v/>
      </c>
      <c r="F900" s="228" t="str">
        <f t="shared" si="154"/>
        <v/>
      </c>
      <c r="G900" s="228" t="str">
        <f t="shared" si="155"/>
        <v/>
      </c>
      <c r="H900" s="230">
        <f t="shared" si="152"/>
        <v>0.12</v>
      </c>
      <c r="I900" s="226" t="str">
        <f t="shared" si="146"/>
        <v/>
      </c>
      <c r="J900" s="227">
        <f t="shared" si="153"/>
        <v>71681</v>
      </c>
      <c r="K900" s="231" t="str">
        <f t="shared" si="148"/>
        <v>0</v>
      </c>
      <c r="Q900" s="11">
        <f>IF(J900&lt;'5-Year Monthly P&amp;L'!P$2,1,IF(AND('Financing - Injection 1'!J900&gt;='5-Year Monthly P&amp;L'!P$2,'Financing - Injection 1'!J900&lt;'5-Year Monthly P&amp;L'!AB$2),2,IF(AND('Financing - Injection 1'!J900&gt;='5-Year Monthly P&amp;L'!AB$2,'Financing - Injection 1'!J900&lt;'5-Year Monthly P&amp;L'!AN$2),3,IF(AND('Financing - Injection 1'!J900&gt;='5-Year Monthly P&amp;L'!AN$2,'Financing - Injection 1'!J900&lt;'5-Year Monthly P&amp;L'!AZ$2),4,IF('Financing - Injection 1'!J900&gt;='5-Year Monthly P&amp;L'!AZ$2,5)))))</f>
        <v>5</v>
      </c>
      <c r="R900" s="215" t="str">
        <f t="shared" si="149"/>
        <v>0</v>
      </c>
      <c r="S900" s="215" t="str">
        <f t="shared" si="150"/>
        <v>0</v>
      </c>
    </row>
    <row r="901" spans="1:19" x14ac:dyDescent="0.2">
      <c r="A901" s="12">
        <v>890</v>
      </c>
      <c r="B901" s="228" t="str">
        <f>IF(I901&gt;($B$4*$B$6),"0",PMT(H901/$B$6,COUNT(I901:$I$1000),-E900))</f>
        <v>0</v>
      </c>
      <c r="C901" s="228">
        <f t="shared" si="151"/>
        <v>0</v>
      </c>
      <c r="D901" s="228" t="str">
        <f t="shared" si="147"/>
        <v>0</v>
      </c>
      <c r="E901" s="225" t="str">
        <f t="shared" si="145"/>
        <v/>
      </c>
      <c r="F901" s="228" t="str">
        <f t="shared" si="154"/>
        <v/>
      </c>
      <c r="G901" s="228" t="str">
        <f t="shared" si="155"/>
        <v/>
      </c>
      <c r="H901" s="230">
        <f t="shared" si="152"/>
        <v>0.12</v>
      </c>
      <c r="I901" s="226" t="str">
        <f t="shared" si="146"/>
        <v/>
      </c>
      <c r="J901" s="227">
        <f t="shared" si="153"/>
        <v>71711</v>
      </c>
      <c r="K901" s="231" t="str">
        <f t="shared" si="148"/>
        <v>0</v>
      </c>
      <c r="Q901" s="11">
        <f>IF(J901&lt;'5-Year Monthly P&amp;L'!P$2,1,IF(AND('Financing - Injection 1'!J901&gt;='5-Year Monthly P&amp;L'!P$2,'Financing - Injection 1'!J901&lt;'5-Year Monthly P&amp;L'!AB$2),2,IF(AND('Financing - Injection 1'!J901&gt;='5-Year Monthly P&amp;L'!AB$2,'Financing - Injection 1'!J901&lt;'5-Year Monthly P&amp;L'!AN$2),3,IF(AND('Financing - Injection 1'!J901&gt;='5-Year Monthly P&amp;L'!AN$2,'Financing - Injection 1'!J901&lt;'5-Year Monthly P&amp;L'!AZ$2),4,IF('Financing - Injection 1'!J901&gt;='5-Year Monthly P&amp;L'!AZ$2,5)))))</f>
        <v>5</v>
      </c>
      <c r="R901" s="215" t="str">
        <f t="shared" si="149"/>
        <v>0</v>
      </c>
      <c r="S901" s="215" t="str">
        <f t="shared" si="150"/>
        <v>0</v>
      </c>
    </row>
    <row r="902" spans="1:19" x14ac:dyDescent="0.2">
      <c r="A902" s="12">
        <v>891</v>
      </c>
      <c r="B902" s="228" t="str">
        <f>IF(I902&gt;($B$4*$B$6),"0",PMT(H902/$B$6,COUNT(I902:$I$1000),-E901))</f>
        <v>0</v>
      </c>
      <c r="C902" s="228">
        <f t="shared" si="151"/>
        <v>0</v>
      </c>
      <c r="D902" s="228" t="str">
        <f t="shared" si="147"/>
        <v>0</v>
      </c>
      <c r="E902" s="225" t="str">
        <f t="shared" si="145"/>
        <v/>
      </c>
      <c r="F902" s="228" t="str">
        <f t="shared" si="154"/>
        <v/>
      </c>
      <c r="G902" s="228" t="str">
        <f t="shared" si="155"/>
        <v/>
      </c>
      <c r="H902" s="230">
        <f t="shared" si="152"/>
        <v>0.12</v>
      </c>
      <c r="I902" s="226" t="str">
        <f t="shared" si="146"/>
        <v/>
      </c>
      <c r="J902" s="227">
        <f t="shared" si="153"/>
        <v>71742</v>
      </c>
      <c r="K902" s="231" t="str">
        <f t="shared" si="148"/>
        <v>0</v>
      </c>
      <c r="Q902" s="11">
        <f>IF(J902&lt;'5-Year Monthly P&amp;L'!P$2,1,IF(AND('Financing - Injection 1'!J902&gt;='5-Year Monthly P&amp;L'!P$2,'Financing - Injection 1'!J902&lt;'5-Year Monthly P&amp;L'!AB$2),2,IF(AND('Financing - Injection 1'!J902&gt;='5-Year Monthly P&amp;L'!AB$2,'Financing - Injection 1'!J902&lt;'5-Year Monthly P&amp;L'!AN$2),3,IF(AND('Financing - Injection 1'!J902&gt;='5-Year Monthly P&amp;L'!AN$2,'Financing - Injection 1'!J902&lt;'5-Year Monthly P&amp;L'!AZ$2),4,IF('Financing - Injection 1'!J902&gt;='5-Year Monthly P&amp;L'!AZ$2,5)))))</f>
        <v>5</v>
      </c>
      <c r="R902" s="215" t="str">
        <f t="shared" si="149"/>
        <v>0</v>
      </c>
      <c r="S902" s="215" t="str">
        <f t="shared" si="150"/>
        <v>0</v>
      </c>
    </row>
    <row r="903" spans="1:19" x14ac:dyDescent="0.2">
      <c r="A903" s="12">
        <v>892</v>
      </c>
      <c r="B903" s="228" t="str">
        <f>IF(I903&gt;($B$4*$B$6),"0",PMT(H903/$B$6,COUNT(I903:$I$1000),-E902))</f>
        <v>0</v>
      </c>
      <c r="C903" s="228">
        <f t="shared" si="151"/>
        <v>0</v>
      </c>
      <c r="D903" s="228" t="str">
        <f t="shared" si="147"/>
        <v>0</v>
      </c>
      <c r="E903" s="225" t="str">
        <f t="shared" si="145"/>
        <v/>
      </c>
      <c r="F903" s="228" t="str">
        <f t="shared" si="154"/>
        <v/>
      </c>
      <c r="G903" s="228" t="str">
        <f t="shared" si="155"/>
        <v/>
      </c>
      <c r="H903" s="230">
        <f t="shared" si="152"/>
        <v>0.12</v>
      </c>
      <c r="I903" s="226" t="str">
        <f t="shared" si="146"/>
        <v/>
      </c>
      <c r="J903" s="227">
        <f t="shared" si="153"/>
        <v>71772</v>
      </c>
      <c r="K903" s="231" t="str">
        <f t="shared" si="148"/>
        <v>0</v>
      </c>
      <c r="Q903" s="11">
        <f>IF(J903&lt;'5-Year Monthly P&amp;L'!P$2,1,IF(AND('Financing - Injection 1'!J903&gt;='5-Year Monthly P&amp;L'!P$2,'Financing - Injection 1'!J903&lt;'5-Year Monthly P&amp;L'!AB$2),2,IF(AND('Financing - Injection 1'!J903&gt;='5-Year Monthly P&amp;L'!AB$2,'Financing - Injection 1'!J903&lt;'5-Year Monthly P&amp;L'!AN$2),3,IF(AND('Financing - Injection 1'!J903&gt;='5-Year Monthly P&amp;L'!AN$2,'Financing - Injection 1'!J903&lt;'5-Year Monthly P&amp;L'!AZ$2),4,IF('Financing - Injection 1'!J903&gt;='5-Year Monthly P&amp;L'!AZ$2,5)))))</f>
        <v>5</v>
      </c>
      <c r="R903" s="215" t="str">
        <f t="shared" si="149"/>
        <v>0</v>
      </c>
      <c r="S903" s="215" t="str">
        <f t="shared" si="150"/>
        <v>0</v>
      </c>
    </row>
    <row r="904" spans="1:19" x14ac:dyDescent="0.2">
      <c r="A904" s="12">
        <v>893</v>
      </c>
      <c r="B904" s="228" t="str">
        <f>IF(I904&gt;($B$4*$B$6),"0",PMT(H904/$B$6,COUNT(I904:$I$1000),-E903))</f>
        <v>0</v>
      </c>
      <c r="C904" s="228">
        <f t="shared" si="151"/>
        <v>0</v>
      </c>
      <c r="D904" s="228" t="str">
        <f t="shared" si="147"/>
        <v>0</v>
      </c>
      <c r="E904" s="225" t="str">
        <f t="shared" si="145"/>
        <v/>
      </c>
      <c r="F904" s="228" t="str">
        <f t="shared" si="154"/>
        <v/>
      </c>
      <c r="G904" s="228" t="str">
        <f t="shared" si="155"/>
        <v/>
      </c>
      <c r="H904" s="230">
        <f t="shared" si="152"/>
        <v>0.12</v>
      </c>
      <c r="I904" s="226" t="str">
        <f t="shared" si="146"/>
        <v/>
      </c>
      <c r="J904" s="227">
        <f t="shared" si="153"/>
        <v>71803</v>
      </c>
      <c r="K904" s="231" t="str">
        <f t="shared" si="148"/>
        <v>0</v>
      </c>
      <c r="Q904" s="11">
        <f>IF(J904&lt;'5-Year Monthly P&amp;L'!P$2,1,IF(AND('Financing - Injection 1'!J904&gt;='5-Year Monthly P&amp;L'!P$2,'Financing - Injection 1'!J904&lt;'5-Year Monthly P&amp;L'!AB$2),2,IF(AND('Financing - Injection 1'!J904&gt;='5-Year Monthly P&amp;L'!AB$2,'Financing - Injection 1'!J904&lt;'5-Year Monthly P&amp;L'!AN$2),3,IF(AND('Financing - Injection 1'!J904&gt;='5-Year Monthly P&amp;L'!AN$2,'Financing - Injection 1'!J904&lt;'5-Year Monthly P&amp;L'!AZ$2),4,IF('Financing - Injection 1'!J904&gt;='5-Year Monthly P&amp;L'!AZ$2,5)))))</f>
        <v>5</v>
      </c>
      <c r="R904" s="215" t="str">
        <f t="shared" si="149"/>
        <v>0</v>
      </c>
      <c r="S904" s="215" t="str">
        <f t="shared" si="150"/>
        <v>0</v>
      </c>
    </row>
    <row r="905" spans="1:19" x14ac:dyDescent="0.2">
      <c r="A905" s="12">
        <v>894</v>
      </c>
      <c r="B905" s="228" t="str">
        <f>IF(I905&gt;($B$4*$B$6),"0",PMT(H905/$B$6,COUNT(I905:$I$1000),-E904))</f>
        <v>0</v>
      </c>
      <c r="C905" s="228">
        <f t="shared" si="151"/>
        <v>0</v>
      </c>
      <c r="D905" s="228" t="str">
        <f t="shared" si="147"/>
        <v>0</v>
      </c>
      <c r="E905" s="225" t="str">
        <f t="shared" si="145"/>
        <v/>
      </c>
      <c r="F905" s="228" t="str">
        <f t="shared" si="154"/>
        <v/>
      </c>
      <c r="G905" s="228" t="str">
        <f t="shared" si="155"/>
        <v/>
      </c>
      <c r="H905" s="230">
        <f t="shared" si="152"/>
        <v>0.12</v>
      </c>
      <c r="I905" s="226" t="str">
        <f t="shared" si="146"/>
        <v/>
      </c>
      <c r="J905" s="227">
        <f t="shared" si="153"/>
        <v>71834</v>
      </c>
      <c r="K905" s="231" t="str">
        <f t="shared" si="148"/>
        <v>0</v>
      </c>
      <c r="Q905" s="11">
        <f>IF(J905&lt;'5-Year Monthly P&amp;L'!P$2,1,IF(AND('Financing - Injection 1'!J905&gt;='5-Year Monthly P&amp;L'!P$2,'Financing - Injection 1'!J905&lt;'5-Year Monthly P&amp;L'!AB$2),2,IF(AND('Financing - Injection 1'!J905&gt;='5-Year Monthly P&amp;L'!AB$2,'Financing - Injection 1'!J905&lt;'5-Year Monthly P&amp;L'!AN$2),3,IF(AND('Financing - Injection 1'!J905&gt;='5-Year Monthly P&amp;L'!AN$2,'Financing - Injection 1'!J905&lt;'5-Year Monthly P&amp;L'!AZ$2),4,IF('Financing - Injection 1'!J905&gt;='5-Year Monthly P&amp;L'!AZ$2,5)))))</f>
        <v>5</v>
      </c>
      <c r="R905" s="215" t="str">
        <f t="shared" si="149"/>
        <v>0</v>
      </c>
      <c r="S905" s="215" t="str">
        <f t="shared" si="150"/>
        <v>0</v>
      </c>
    </row>
    <row r="906" spans="1:19" x14ac:dyDescent="0.2">
      <c r="A906" s="12">
        <v>895</v>
      </c>
      <c r="B906" s="228" t="str">
        <f>IF(I906&gt;($B$4*$B$6),"0",PMT(H906/$B$6,COUNT(I906:$I$1000),-E905))</f>
        <v>0</v>
      </c>
      <c r="C906" s="228">
        <f t="shared" si="151"/>
        <v>0</v>
      </c>
      <c r="D906" s="228" t="str">
        <f t="shared" si="147"/>
        <v>0</v>
      </c>
      <c r="E906" s="225" t="str">
        <f t="shared" si="145"/>
        <v/>
      </c>
      <c r="F906" s="228" t="str">
        <f t="shared" si="154"/>
        <v/>
      </c>
      <c r="G906" s="228" t="str">
        <f t="shared" si="155"/>
        <v/>
      </c>
      <c r="H906" s="230">
        <f t="shared" si="152"/>
        <v>0.12</v>
      </c>
      <c r="I906" s="226" t="str">
        <f t="shared" si="146"/>
        <v/>
      </c>
      <c r="J906" s="227">
        <f t="shared" si="153"/>
        <v>71864</v>
      </c>
      <c r="K906" s="231" t="str">
        <f t="shared" si="148"/>
        <v>0</v>
      </c>
      <c r="Q906" s="11">
        <f>IF(J906&lt;'5-Year Monthly P&amp;L'!P$2,1,IF(AND('Financing - Injection 1'!J906&gt;='5-Year Monthly P&amp;L'!P$2,'Financing - Injection 1'!J906&lt;'5-Year Monthly P&amp;L'!AB$2),2,IF(AND('Financing - Injection 1'!J906&gt;='5-Year Monthly P&amp;L'!AB$2,'Financing - Injection 1'!J906&lt;'5-Year Monthly P&amp;L'!AN$2),3,IF(AND('Financing - Injection 1'!J906&gt;='5-Year Monthly P&amp;L'!AN$2,'Financing - Injection 1'!J906&lt;'5-Year Monthly P&amp;L'!AZ$2),4,IF('Financing - Injection 1'!J906&gt;='5-Year Monthly P&amp;L'!AZ$2,5)))))</f>
        <v>5</v>
      </c>
      <c r="R906" s="215" t="str">
        <f t="shared" si="149"/>
        <v>0</v>
      </c>
      <c r="S906" s="215" t="str">
        <f t="shared" si="150"/>
        <v>0</v>
      </c>
    </row>
    <row r="907" spans="1:19" x14ac:dyDescent="0.2">
      <c r="A907" s="12">
        <v>896</v>
      </c>
      <c r="B907" s="228" t="str">
        <f>IF(I907&gt;($B$4*$B$6),"0",PMT(H907/$B$6,COUNT(I907:$I$1000),-E906))</f>
        <v>0</v>
      </c>
      <c r="C907" s="228">
        <f t="shared" si="151"/>
        <v>0</v>
      </c>
      <c r="D907" s="228" t="str">
        <f t="shared" si="147"/>
        <v>0</v>
      </c>
      <c r="E907" s="225" t="str">
        <f t="shared" si="145"/>
        <v/>
      </c>
      <c r="F907" s="228" t="str">
        <f t="shared" si="154"/>
        <v/>
      </c>
      <c r="G907" s="228" t="str">
        <f t="shared" si="155"/>
        <v/>
      </c>
      <c r="H907" s="230">
        <f t="shared" si="152"/>
        <v>0.12</v>
      </c>
      <c r="I907" s="226" t="str">
        <f t="shared" si="146"/>
        <v/>
      </c>
      <c r="J907" s="227">
        <f t="shared" si="153"/>
        <v>71895</v>
      </c>
      <c r="K907" s="231" t="str">
        <f t="shared" si="148"/>
        <v>0</v>
      </c>
      <c r="Q907" s="11">
        <f>IF(J907&lt;'5-Year Monthly P&amp;L'!P$2,1,IF(AND('Financing - Injection 1'!J907&gt;='5-Year Monthly P&amp;L'!P$2,'Financing - Injection 1'!J907&lt;'5-Year Monthly P&amp;L'!AB$2),2,IF(AND('Financing - Injection 1'!J907&gt;='5-Year Monthly P&amp;L'!AB$2,'Financing - Injection 1'!J907&lt;'5-Year Monthly P&amp;L'!AN$2),3,IF(AND('Financing - Injection 1'!J907&gt;='5-Year Monthly P&amp;L'!AN$2,'Financing - Injection 1'!J907&lt;'5-Year Monthly P&amp;L'!AZ$2),4,IF('Financing - Injection 1'!J907&gt;='5-Year Monthly P&amp;L'!AZ$2,5)))))</f>
        <v>5</v>
      </c>
      <c r="R907" s="215" t="str">
        <f t="shared" si="149"/>
        <v>0</v>
      </c>
      <c r="S907" s="215" t="str">
        <f t="shared" si="150"/>
        <v>0</v>
      </c>
    </row>
    <row r="908" spans="1:19" x14ac:dyDescent="0.2">
      <c r="A908" s="12">
        <v>897</v>
      </c>
      <c r="B908" s="228" t="str">
        <f>IF(I908&gt;($B$4*$B$6),"0",PMT(H908/$B$6,COUNT(I908:$I$1000),-E907))</f>
        <v>0</v>
      </c>
      <c r="C908" s="228">
        <f t="shared" si="151"/>
        <v>0</v>
      </c>
      <c r="D908" s="228" t="str">
        <f t="shared" si="147"/>
        <v>0</v>
      </c>
      <c r="E908" s="225" t="str">
        <f t="shared" ref="E908:E971" si="156">IF(A908&gt;($B$4*$B$6),"",E907-D908)</f>
        <v/>
      </c>
      <c r="F908" s="228" t="str">
        <f t="shared" si="154"/>
        <v/>
      </c>
      <c r="G908" s="228" t="str">
        <f t="shared" si="155"/>
        <v/>
      </c>
      <c r="H908" s="230">
        <f t="shared" si="152"/>
        <v>0.12</v>
      </c>
      <c r="I908" s="226" t="str">
        <f t="shared" ref="I908:I971" si="157">IF($B$4*$B$6&lt;A908,"",A908)</f>
        <v/>
      </c>
      <c r="J908" s="227">
        <f t="shared" si="153"/>
        <v>71925</v>
      </c>
      <c r="K908" s="231" t="str">
        <f t="shared" si="148"/>
        <v>0</v>
      </c>
      <c r="Q908" s="11">
        <f>IF(J908&lt;'5-Year Monthly P&amp;L'!P$2,1,IF(AND('Financing - Injection 1'!J908&gt;='5-Year Monthly P&amp;L'!P$2,'Financing - Injection 1'!J908&lt;'5-Year Monthly P&amp;L'!AB$2),2,IF(AND('Financing - Injection 1'!J908&gt;='5-Year Monthly P&amp;L'!AB$2,'Financing - Injection 1'!J908&lt;'5-Year Monthly P&amp;L'!AN$2),3,IF(AND('Financing - Injection 1'!J908&gt;='5-Year Monthly P&amp;L'!AN$2,'Financing - Injection 1'!J908&lt;'5-Year Monthly P&amp;L'!AZ$2),4,IF('Financing - Injection 1'!J908&gt;='5-Year Monthly P&amp;L'!AZ$2,5)))))</f>
        <v>5</v>
      </c>
      <c r="R908" s="215" t="str">
        <f t="shared" si="149"/>
        <v>0</v>
      </c>
      <c r="S908" s="215" t="str">
        <f t="shared" si="150"/>
        <v>0</v>
      </c>
    </row>
    <row r="909" spans="1:19" x14ac:dyDescent="0.2">
      <c r="A909" s="12">
        <v>898</v>
      </c>
      <c r="B909" s="228" t="str">
        <f>IF(I909&gt;($B$4*$B$6),"0",PMT(H909/$B$6,COUNT(I909:$I$1000),-E908))</f>
        <v>0</v>
      </c>
      <c r="C909" s="228">
        <f t="shared" si="151"/>
        <v>0</v>
      </c>
      <c r="D909" s="228" t="str">
        <f t="shared" ref="D909:D972" si="158">IF(A909&gt;($B$4*$B$6),"0",B909-C909)</f>
        <v>0</v>
      </c>
      <c r="E909" s="225" t="str">
        <f t="shared" si="156"/>
        <v/>
      </c>
      <c r="F909" s="228" t="str">
        <f t="shared" si="154"/>
        <v/>
      </c>
      <c r="G909" s="228" t="str">
        <f t="shared" si="155"/>
        <v/>
      </c>
      <c r="H909" s="230">
        <f t="shared" si="152"/>
        <v>0.12</v>
      </c>
      <c r="I909" s="226" t="str">
        <f t="shared" si="157"/>
        <v/>
      </c>
      <c r="J909" s="227">
        <f t="shared" si="153"/>
        <v>71956</v>
      </c>
      <c r="K909" s="231" t="str">
        <f t="shared" ref="K909:K972" si="159">B909</f>
        <v>0</v>
      </c>
      <c r="Q909" s="11">
        <f>IF(J909&lt;'5-Year Monthly P&amp;L'!P$2,1,IF(AND('Financing - Injection 1'!J909&gt;='5-Year Monthly P&amp;L'!P$2,'Financing - Injection 1'!J909&lt;'5-Year Monthly P&amp;L'!AB$2),2,IF(AND('Financing - Injection 1'!J909&gt;='5-Year Monthly P&amp;L'!AB$2,'Financing - Injection 1'!J909&lt;'5-Year Monthly P&amp;L'!AN$2),3,IF(AND('Financing - Injection 1'!J909&gt;='5-Year Monthly P&amp;L'!AN$2,'Financing - Injection 1'!J909&lt;'5-Year Monthly P&amp;L'!AZ$2),4,IF('Financing - Injection 1'!J909&gt;='5-Year Monthly P&amp;L'!AZ$2,5)))))</f>
        <v>5</v>
      </c>
      <c r="R909" s="215" t="str">
        <f t="shared" ref="R909:R972" si="160">D909</f>
        <v>0</v>
      </c>
      <c r="S909" s="215" t="str">
        <f t="shared" ref="S909:S972" si="161">B909</f>
        <v>0</v>
      </c>
    </row>
    <row r="910" spans="1:19" x14ac:dyDescent="0.2">
      <c r="A910" s="12">
        <v>899</v>
      </c>
      <c r="B910" s="228" t="str">
        <f>IF(I910&gt;($B$4*$B$6),"0",PMT(H910/$B$6,COUNT(I910:$I$1000),-E909))</f>
        <v>0</v>
      </c>
      <c r="C910" s="228">
        <f t="shared" ref="C910:C973" si="162">IFERROR(E909*H910/$B$6,0)</f>
        <v>0</v>
      </c>
      <c r="D910" s="228" t="str">
        <f t="shared" si="158"/>
        <v>0</v>
      </c>
      <c r="E910" s="225" t="str">
        <f t="shared" si="156"/>
        <v/>
      </c>
      <c r="F910" s="228" t="str">
        <f t="shared" si="154"/>
        <v/>
      </c>
      <c r="G910" s="228" t="str">
        <f t="shared" si="155"/>
        <v/>
      </c>
      <c r="H910" s="230">
        <f t="shared" ref="H910:H973" si="163">H909</f>
        <v>0.12</v>
      </c>
      <c r="I910" s="226" t="str">
        <f t="shared" si="157"/>
        <v/>
      </c>
      <c r="J910" s="227">
        <f t="shared" ref="J910:J973" si="164">EDATE(J909,1)</f>
        <v>71987</v>
      </c>
      <c r="K910" s="231" t="str">
        <f t="shared" si="159"/>
        <v>0</v>
      </c>
      <c r="Q910" s="11">
        <f>IF(J910&lt;'5-Year Monthly P&amp;L'!P$2,1,IF(AND('Financing - Injection 1'!J910&gt;='5-Year Monthly P&amp;L'!P$2,'Financing - Injection 1'!J910&lt;'5-Year Monthly P&amp;L'!AB$2),2,IF(AND('Financing - Injection 1'!J910&gt;='5-Year Monthly P&amp;L'!AB$2,'Financing - Injection 1'!J910&lt;'5-Year Monthly P&amp;L'!AN$2),3,IF(AND('Financing - Injection 1'!J910&gt;='5-Year Monthly P&amp;L'!AN$2,'Financing - Injection 1'!J910&lt;'5-Year Monthly P&amp;L'!AZ$2),4,IF('Financing - Injection 1'!J910&gt;='5-Year Monthly P&amp;L'!AZ$2,5)))))</f>
        <v>5</v>
      </c>
      <c r="R910" s="215" t="str">
        <f t="shared" si="160"/>
        <v>0</v>
      </c>
      <c r="S910" s="215" t="str">
        <f t="shared" si="161"/>
        <v>0</v>
      </c>
    </row>
    <row r="911" spans="1:19" x14ac:dyDescent="0.2">
      <c r="A911" s="12">
        <v>900</v>
      </c>
      <c r="B911" s="228" t="str">
        <f>IF(I911&gt;($B$4*$B$6),"0",PMT(H911/$B$6,COUNT(I911:$I$1000),-E910))</f>
        <v>0</v>
      </c>
      <c r="C911" s="228">
        <f t="shared" si="162"/>
        <v>0</v>
      </c>
      <c r="D911" s="228" t="str">
        <f t="shared" si="158"/>
        <v>0</v>
      </c>
      <c r="E911" s="225" t="str">
        <f t="shared" si="156"/>
        <v/>
      </c>
      <c r="F911" s="228" t="str">
        <f t="shared" si="154"/>
        <v/>
      </c>
      <c r="G911" s="228" t="str">
        <f t="shared" si="155"/>
        <v/>
      </c>
      <c r="H911" s="230">
        <f t="shared" si="163"/>
        <v>0.12</v>
      </c>
      <c r="I911" s="226" t="str">
        <f t="shared" si="157"/>
        <v/>
      </c>
      <c r="J911" s="227">
        <f t="shared" si="164"/>
        <v>72015</v>
      </c>
      <c r="K911" s="231" t="str">
        <f t="shared" si="159"/>
        <v>0</v>
      </c>
      <c r="Q911" s="11">
        <f>IF(J911&lt;'5-Year Monthly P&amp;L'!P$2,1,IF(AND('Financing - Injection 1'!J911&gt;='5-Year Monthly P&amp;L'!P$2,'Financing - Injection 1'!J911&lt;'5-Year Monthly P&amp;L'!AB$2),2,IF(AND('Financing - Injection 1'!J911&gt;='5-Year Monthly P&amp;L'!AB$2,'Financing - Injection 1'!J911&lt;'5-Year Monthly P&amp;L'!AN$2),3,IF(AND('Financing - Injection 1'!J911&gt;='5-Year Monthly P&amp;L'!AN$2,'Financing - Injection 1'!J911&lt;'5-Year Monthly P&amp;L'!AZ$2),4,IF('Financing - Injection 1'!J911&gt;='5-Year Monthly P&amp;L'!AZ$2,5)))))</f>
        <v>5</v>
      </c>
      <c r="R911" s="215" t="str">
        <f t="shared" si="160"/>
        <v>0</v>
      </c>
      <c r="S911" s="215" t="str">
        <f t="shared" si="161"/>
        <v>0</v>
      </c>
    </row>
    <row r="912" spans="1:19" x14ac:dyDescent="0.2">
      <c r="A912" s="12">
        <v>901</v>
      </c>
      <c r="B912" s="228" t="str">
        <f>IF(I912&gt;($B$4*$B$6),"0",PMT(H912/$B$6,COUNT(I912:$I$1000),-E911))</f>
        <v>0</v>
      </c>
      <c r="C912" s="228">
        <f t="shared" si="162"/>
        <v>0</v>
      </c>
      <c r="D912" s="228" t="str">
        <f t="shared" si="158"/>
        <v>0</v>
      </c>
      <c r="E912" s="225" t="str">
        <f t="shared" si="156"/>
        <v/>
      </c>
      <c r="F912" s="228" t="str">
        <f t="shared" si="154"/>
        <v/>
      </c>
      <c r="G912" s="228" t="str">
        <f t="shared" si="155"/>
        <v/>
      </c>
      <c r="H912" s="230">
        <f t="shared" si="163"/>
        <v>0.12</v>
      </c>
      <c r="I912" s="226" t="str">
        <f t="shared" si="157"/>
        <v/>
      </c>
      <c r="J912" s="227">
        <f t="shared" si="164"/>
        <v>72046</v>
      </c>
      <c r="K912" s="231" t="str">
        <f t="shared" si="159"/>
        <v>0</v>
      </c>
      <c r="Q912" s="11">
        <f>IF(J912&lt;'5-Year Monthly P&amp;L'!P$2,1,IF(AND('Financing - Injection 1'!J912&gt;='5-Year Monthly P&amp;L'!P$2,'Financing - Injection 1'!J912&lt;'5-Year Monthly P&amp;L'!AB$2),2,IF(AND('Financing - Injection 1'!J912&gt;='5-Year Monthly P&amp;L'!AB$2,'Financing - Injection 1'!J912&lt;'5-Year Monthly P&amp;L'!AN$2),3,IF(AND('Financing - Injection 1'!J912&gt;='5-Year Monthly P&amp;L'!AN$2,'Financing - Injection 1'!J912&lt;'5-Year Monthly P&amp;L'!AZ$2),4,IF('Financing - Injection 1'!J912&gt;='5-Year Monthly P&amp;L'!AZ$2,5)))))</f>
        <v>5</v>
      </c>
      <c r="R912" s="215" t="str">
        <f t="shared" si="160"/>
        <v>0</v>
      </c>
      <c r="S912" s="215" t="str">
        <f t="shared" si="161"/>
        <v>0</v>
      </c>
    </row>
    <row r="913" spans="1:19" x14ac:dyDescent="0.2">
      <c r="A913" s="12">
        <v>902</v>
      </c>
      <c r="B913" s="228" t="str">
        <f>IF(I913&gt;($B$4*$B$6),"0",PMT(H913/$B$6,COUNT(I913:$I$1000),-E912))</f>
        <v>0</v>
      </c>
      <c r="C913" s="228">
        <f t="shared" si="162"/>
        <v>0</v>
      </c>
      <c r="D913" s="228" t="str">
        <f t="shared" si="158"/>
        <v>0</v>
      </c>
      <c r="E913" s="225" t="str">
        <f t="shared" si="156"/>
        <v/>
      </c>
      <c r="F913" s="228" t="str">
        <f t="shared" si="154"/>
        <v/>
      </c>
      <c r="G913" s="228" t="str">
        <f t="shared" si="155"/>
        <v/>
      </c>
      <c r="H913" s="230">
        <f t="shared" si="163"/>
        <v>0.12</v>
      </c>
      <c r="I913" s="226" t="str">
        <f t="shared" si="157"/>
        <v/>
      </c>
      <c r="J913" s="227">
        <f t="shared" si="164"/>
        <v>72076</v>
      </c>
      <c r="K913" s="231" t="str">
        <f t="shared" si="159"/>
        <v>0</v>
      </c>
      <c r="Q913" s="11">
        <f>IF(J913&lt;'5-Year Monthly P&amp;L'!P$2,1,IF(AND('Financing - Injection 1'!J913&gt;='5-Year Monthly P&amp;L'!P$2,'Financing - Injection 1'!J913&lt;'5-Year Monthly P&amp;L'!AB$2),2,IF(AND('Financing - Injection 1'!J913&gt;='5-Year Monthly P&amp;L'!AB$2,'Financing - Injection 1'!J913&lt;'5-Year Monthly P&amp;L'!AN$2),3,IF(AND('Financing - Injection 1'!J913&gt;='5-Year Monthly P&amp;L'!AN$2,'Financing - Injection 1'!J913&lt;'5-Year Monthly P&amp;L'!AZ$2),4,IF('Financing - Injection 1'!J913&gt;='5-Year Monthly P&amp;L'!AZ$2,5)))))</f>
        <v>5</v>
      </c>
      <c r="R913" s="215" t="str">
        <f t="shared" si="160"/>
        <v>0</v>
      </c>
      <c r="S913" s="215" t="str">
        <f t="shared" si="161"/>
        <v>0</v>
      </c>
    </row>
    <row r="914" spans="1:19" x14ac:dyDescent="0.2">
      <c r="A914" s="12">
        <v>903</v>
      </c>
      <c r="B914" s="228" t="str">
        <f>IF(I914&gt;($B$4*$B$6),"0",PMT(H914/$B$6,COUNT(I914:$I$1000),-E913))</f>
        <v>0</v>
      </c>
      <c r="C914" s="228">
        <f t="shared" si="162"/>
        <v>0</v>
      </c>
      <c r="D914" s="228" t="str">
        <f t="shared" si="158"/>
        <v>0</v>
      </c>
      <c r="E914" s="225" t="str">
        <f t="shared" si="156"/>
        <v/>
      </c>
      <c r="F914" s="228" t="str">
        <f t="shared" si="154"/>
        <v/>
      </c>
      <c r="G914" s="228" t="str">
        <f t="shared" si="155"/>
        <v/>
      </c>
      <c r="H914" s="230">
        <f t="shared" si="163"/>
        <v>0.12</v>
      </c>
      <c r="I914" s="226" t="str">
        <f t="shared" si="157"/>
        <v/>
      </c>
      <c r="J914" s="227">
        <f t="shared" si="164"/>
        <v>72107</v>
      </c>
      <c r="K914" s="231" t="str">
        <f t="shared" si="159"/>
        <v>0</v>
      </c>
      <c r="Q914" s="11">
        <f>IF(J914&lt;'5-Year Monthly P&amp;L'!P$2,1,IF(AND('Financing - Injection 1'!J914&gt;='5-Year Monthly P&amp;L'!P$2,'Financing - Injection 1'!J914&lt;'5-Year Monthly P&amp;L'!AB$2),2,IF(AND('Financing - Injection 1'!J914&gt;='5-Year Monthly P&amp;L'!AB$2,'Financing - Injection 1'!J914&lt;'5-Year Monthly P&amp;L'!AN$2),3,IF(AND('Financing - Injection 1'!J914&gt;='5-Year Monthly P&amp;L'!AN$2,'Financing - Injection 1'!J914&lt;'5-Year Monthly P&amp;L'!AZ$2),4,IF('Financing - Injection 1'!J914&gt;='5-Year Monthly P&amp;L'!AZ$2,5)))))</f>
        <v>5</v>
      </c>
      <c r="R914" s="215" t="str">
        <f t="shared" si="160"/>
        <v>0</v>
      </c>
      <c r="S914" s="215" t="str">
        <f t="shared" si="161"/>
        <v>0</v>
      </c>
    </row>
    <row r="915" spans="1:19" x14ac:dyDescent="0.2">
      <c r="A915" s="12">
        <v>904</v>
      </c>
      <c r="B915" s="228" t="str">
        <f>IF(I915&gt;($B$4*$B$6),"0",PMT(H915/$B$6,COUNT(I915:$I$1000),-E914))</f>
        <v>0</v>
      </c>
      <c r="C915" s="228">
        <f t="shared" si="162"/>
        <v>0</v>
      </c>
      <c r="D915" s="228" t="str">
        <f t="shared" si="158"/>
        <v>0</v>
      </c>
      <c r="E915" s="225" t="str">
        <f t="shared" si="156"/>
        <v/>
      </c>
      <c r="F915" s="228" t="str">
        <f t="shared" si="154"/>
        <v/>
      </c>
      <c r="G915" s="228" t="str">
        <f t="shared" si="155"/>
        <v/>
      </c>
      <c r="H915" s="230">
        <f t="shared" si="163"/>
        <v>0.12</v>
      </c>
      <c r="I915" s="226" t="str">
        <f t="shared" si="157"/>
        <v/>
      </c>
      <c r="J915" s="227">
        <f t="shared" si="164"/>
        <v>72137</v>
      </c>
      <c r="K915" s="231" t="str">
        <f t="shared" si="159"/>
        <v>0</v>
      </c>
      <c r="Q915" s="11">
        <f>IF(J915&lt;'5-Year Monthly P&amp;L'!P$2,1,IF(AND('Financing - Injection 1'!J915&gt;='5-Year Monthly P&amp;L'!P$2,'Financing - Injection 1'!J915&lt;'5-Year Monthly P&amp;L'!AB$2),2,IF(AND('Financing - Injection 1'!J915&gt;='5-Year Monthly P&amp;L'!AB$2,'Financing - Injection 1'!J915&lt;'5-Year Monthly P&amp;L'!AN$2),3,IF(AND('Financing - Injection 1'!J915&gt;='5-Year Monthly P&amp;L'!AN$2,'Financing - Injection 1'!J915&lt;'5-Year Monthly P&amp;L'!AZ$2),4,IF('Financing - Injection 1'!J915&gt;='5-Year Monthly P&amp;L'!AZ$2,5)))))</f>
        <v>5</v>
      </c>
      <c r="R915" s="215" t="str">
        <f t="shared" si="160"/>
        <v>0</v>
      </c>
      <c r="S915" s="215" t="str">
        <f t="shared" si="161"/>
        <v>0</v>
      </c>
    </row>
    <row r="916" spans="1:19" x14ac:dyDescent="0.2">
      <c r="A916" s="12">
        <v>905</v>
      </c>
      <c r="B916" s="228" t="str">
        <f>IF(I916&gt;($B$4*$B$6),"0",PMT(H916/$B$6,COUNT(I916:$I$1000),-E915))</f>
        <v>0</v>
      </c>
      <c r="C916" s="228">
        <f t="shared" si="162"/>
        <v>0</v>
      </c>
      <c r="D916" s="228" t="str">
        <f t="shared" si="158"/>
        <v>0</v>
      </c>
      <c r="E916" s="225" t="str">
        <f t="shared" si="156"/>
        <v/>
      </c>
      <c r="F916" s="228" t="str">
        <f t="shared" si="154"/>
        <v/>
      </c>
      <c r="G916" s="228" t="str">
        <f t="shared" si="155"/>
        <v/>
      </c>
      <c r="H916" s="230">
        <f t="shared" si="163"/>
        <v>0.12</v>
      </c>
      <c r="I916" s="226" t="str">
        <f t="shared" si="157"/>
        <v/>
      </c>
      <c r="J916" s="227">
        <f t="shared" si="164"/>
        <v>72168</v>
      </c>
      <c r="K916" s="231" t="str">
        <f t="shared" si="159"/>
        <v>0</v>
      </c>
      <c r="Q916" s="11">
        <f>IF(J916&lt;'5-Year Monthly P&amp;L'!P$2,1,IF(AND('Financing - Injection 1'!J916&gt;='5-Year Monthly P&amp;L'!P$2,'Financing - Injection 1'!J916&lt;'5-Year Monthly P&amp;L'!AB$2),2,IF(AND('Financing - Injection 1'!J916&gt;='5-Year Monthly P&amp;L'!AB$2,'Financing - Injection 1'!J916&lt;'5-Year Monthly P&amp;L'!AN$2),3,IF(AND('Financing - Injection 1'!J916&gt;='5-Year Monthly P&amp;L'!AN$2,'Financing - Injection 1'!J916&lt;'5-Year Monthly P&amp;L'!AZ$2),4,IF('Financing - Injection 1'!J916&gt;='5-Year Monthly P&amp;L'!AZ$2,5)))))</f>
        <v>5</v>
      </c>
      <c r="R916" s="215" t="str">
        <f t="shared" si="160"/>
        <v>0</v>
      </c>
      <c r="S916" s="215" t="str">
        <f t="shared" si="161"/>
        <v>0</v>
      </c>
    </row>
    <row r="917" spans="1:19" x14ac:dyDescent="0.2">
      <c r="A917" s="12">
        <v>906</v>
      </c>
      <c r="B917" s="228" t="str">
        <f>IF(I917&gt;($B$4*$B$6),"0",PMT(H917/$B$6,COUNT(I917:$I$1000),-E916))</f>
        <v>0</v>
      </c>
      <c r="C917" s="228">
        <f t="shared" si="162"/>
        <v>0</v>
      </c>
      <c r="D917" s="228" t="str">
        <f t="shared" si="158"/>
        <v>0</v>
      </c>
      <c r="E917" s="225" t="str">
        <f t="shared" si="156"/>
        <v/>
      </c>
      <c r="F917" s="228" t="str">
        <f t="shared" si="154"/>
        <v/>
      </c>
      <c r="G917" s="228" t="str">
        <f t="shared" si="155"/>
        <v/>
      </c>
      <c r="H917" s="230">
        <f t="shared" si="163"/>
        <v>0.12</v>
      </c>
      <c r="I917" s="226" t="str">
        <f t="shared" si="157"/>
        <v/>
      </c>
      <c r="J917" s="227">
        <f t="shared" si="164"/>
        <v>72199</v>
      </c>
      <c r="K917" s="231" t="str">
        <f t="shared" si="159"/>
        <v>0</v>
      </c>
      <c r="Q917" s="11">
        <f>IF(J917&lt;'5-Year Monthly P&amp;L'!P$2,1,IF(AND('Financing - Injection 1'!J917&gt;='5-Year Monthly P&amp;L'!P$2,'Financing - Injection 1'!J917&lt;'5-Year Monthly P&amp;L'!AB$2),2,IF(AND('Financing - Injection 1'!J917&gt;='5-Year Monthly P&amp;L'!AB$2,'Financing - Injection 1'!J917&lt;'5-Year Monthly P&amp;L'!AN$2),3,IF(AND('Financing - Injection 1'!J917&gt;='5-Year Monthly P&amp;L'!AN$2,'Financing - Injection 1'!J917&lt;'5-Year Monthly P&amp;L'!AZ$2),4,IF('Financing - Injection 1'!J917&gt;='5-Year Monthly P&amp;L'!AZ$2,5)))))</f>
        <v>5</v>
      </c>
      <c r="R917" s="215" t="str">
        <f t="shared" si="160"/>
        <v>0</v>
      </c>
      <c r="S917" s="215" t="str">
        <f t="shared" si="161"/>
        <v>0</v>
      </c>
    </row>
    <row r="918" spans="1:19" x14ac:dyDescent="0.2">
      <c r="A918" s="12">
        <v>907</v>
      </c>
      <c r="B918" s="228" t="str">
        <f>IF(I918&gt;($B$4*$B$6),"0",PMT(H918/$B$6,COUNT(I918:$I$1000),-E917))</f>
        <v>0</v>
      </c>
      <c r="C918" s="228">
        <f t="shared" si="162"/>
        <v>0</v>
      </c>
      <c r="D918" s="228" t="str">
        <f t="shared" si="158"/>
        <v>0</v>
      </c>
      <c r="E918" s="225" t="str">
        <f t="shared" si="156"/>
        <v/>
      </c>
      <c r="F918" s="228" t="str">
        <f t="shared" si="154"/>
        <v/>
      </c>
      <c r="G918" s="228" t="str">
        <f t="shared" si="155"/>
        <v/>
      </c>
      <c r="H918" s="230">
        <f t="shared" si="163"/>
        <v>0.12</v>
      </c>
      <c r="I918" s="226" t="str">
        <f t="shared" si="157"/>
        <v/>
      </c>
      <c r="J918" s="227">
        <f t="shared" si="164"/>
        <v>72229</v>
      </c>
      <c r="K918" s="231" t="str">
        <f t="shared" si="159"/>
        <v>0</v>
      </c>
      <c r="Q918" s="11">
        <f>IF(J918&lt;'5-Year Monthly P&amp;L'!P$2,1,IF(AND('Financing - Injection 1'!J918&gt;='5-Year Monthly P&amp;L'!P$2,'Financing - Injection 1'!J918&lt;'5-Year Monthly P&amp;L'!AB$2),2,IF(AND('Financing - Injection 1'!J918&gt;='5-Year Monthly P&amp;L'!AB$2,'Financing - Injection 1'!J918&lt;'5-Year Monthly P&amp;L'!AN$2),3,IF(AND('Financing - Injection 1'!J918&gt;='5-Year Monthly P&amp;L'!AN$2,'Financing - Injection 1'!J918&lt;'5-Year Monthly P&amp;L'!AZ$2),4,IF('Financing - Injection 1'!J918&gt;='5-Year Monthly P&amp;L'!AZ$2,5)))))</f>
        <v>5</v>
      </c>
      <c r="R918" s="215" t="str">
        <f t="shared" si="160"/>
        <v>0</v>
      </c>
      <c r="S918" s="215" t="str">
        <f t="shared" si="161"/>
        <v>0</v>
      </c>
    </row>
    <row r="919" spans="1:19" x14ac:dyDescent="0.2">
      <c r="A919" s="12">
        <v>908</v>
      </c>
      <c r="B919" s="228" t="str">
        <f>IF(I919&gt;($B$4*$B$6),"0",PMT(H919/$B$6,COUNT(I919:$I$1000),-E918))</f>
        <v>0</v>
      </c>
      <c r="C919" s="228">
        <f t="shared" si="162"/>
        <v>0</v>
      </c>
      <c r="D919" s="228" t="str">
        <f t="shared" si="158"/>
        <v>0</v>
      </c>
      <c r="E919" s="225" t="str">
        <f t="shared" si="156"/>
        <v/>
      </c>
      <c r="F919" s="228" t="str">
        <f t="shared" si="154"/>
        <v/>
      </c>
      <c r="G919" s="228" t="str">
        <f t="shared" si="155"/>
        <v/>
      </c>
      <c r="H919" s="230">
        <f t="shared" si="163"/>
        <v>0.12</v>
      </c>
      <c r="I919" s="226" t="str">
        <f t="shared" si="157"/>
        <v/>
      </c>
      <c r="J919" s="227">
        <f t="shared" si="164"/>
        <v>72260</v>
      </c>
      <c r="K919" s="231" t="str">
        <f t="shared" si="159"/>
        <v>0</v>
      </c>
      <c r="Q919" s="11">
        <f>IF(J919&lt;'5-Year Monthly P&amp;L'!P$2,1,IF(AND('Financing - Injection 1'!J919&gt;='5-Year Monthly P&amp;L'!P$2,'Financing - Injection 1'!J919&lt;'5-Year Monthly P&amp;L'!AB$2),2,IF(AND('Financing - Injection 1'!J919&gt;='5-Year Monthly P&amp;L'!AB$2,'Financing - Injection 1'!J919&lt;'5-Year Monthly P&amp;L'!AN$2),3,IF(AND('Financing - Injection 1'!J919&gt;='5-Year Monthly P&amp;L'!AN$2,'Financing - Injection 1'!J919&lt;'5-Year Monthly P&amp;L'!AZ$2),4,IF('Financing - Injection 1'!J919&gt;='5-Year Monthly P&amp;L'!AZ$2,5)))))</f>
        <v>5</v>
      </c>
      <c r="R919" s="215" t="str">
        <f t="shared" si="160"/>
        <v>0</v>
      </c>
      <c r="S919" s="215" t="str">
        <f t="shared" si="161"/>
        <v>0</v>
      </c>
    </row>
    <row r="920" spans="1:19" x14ac:dyDescent="0.2">
      <c r="A920" s="12">
        <v>909</v>
      </c>
      <c r="B920" s="228" t="str">
        <f>IF(I920&gt;($B$4*$B$6),"0",PMT(H920/$B$6,COUNT(I920:$I$1000),-E919))</f>
        <v>0</v>
      </c>
      <c r="C920" s="228">
        <f t="shared" si="162"/>
        <v>0</v>
      </c>
      <c r="D920" s="228" t="str">
        <f t="shared" si="158"/>
        <v>0</v>
      </c>
      <c r="E920" s="225" t="str">
        <f t="shared" si="156"/>
        <v/>
      </c>
      <c r="F920" s="228" t="str">
        <f t="shared" si="154"/>
        <v/>
      </c>
      <c r="G920" s="228" t="str">
        <f t="shared" si="155"/>
        <v/>
      </c>
      <c r="H920" s="230">
        <f t="shared" si="163"/>
        <v>0.12</v>
      </c>
      <c r="I920" s="226" t="str">
        <f t="shared" si="157"/>
        <v/>
      </c>
      <c r="J920" s="227">
        <f t="shared" si="164"/>
        <v>72290</v>
      </c>
      <c r="K920" s="231" t="str">
        <f t="shared" si="159"/>
        <v>0</v>
      </c>
      <c r="Q920" s="11">
        <f>IF(J920&lt;'5-Year Monthly P&amp;L'!P$2,1,IF(AND('Financing - Injection 1'!J920&gt;='5-Year Monthly P&amp;L'!P$2,'Financing - Injection 1'!J920&lt;'5-Year Monthly P&amp;L'!AB$2),2,IF(AND('Financing - Injection 1'!J920&gt;='5-Year Monthly P&amp;L'!AB$2,'Financing - Injection 1'!J920&lt;'5-Year Monthly P&amp;L'!AN$2),3,IF(AND('Financing - Injection 1'!J920&gt;='5-Year Monthly P&amp;L'!AN$2,'Financing - Injection 1'!J920&lt;'5-Year Monthly P&amp;L'!AZ$2),4,IF('Financing - Injection 1'!J920&gt;='5-Year Monthly P&amp;L'!AZ$2,5)))))</f>
        <v>5</v>
      </c>
      <c r="R920" s="215" t="str">
        <f t="shared" si="160"/>
        <v>0</v>
      </c>
      <c r="S920" s="215" t="str">
        <f t="shared" si="161"/>
        <v>0</v>
      </c>
    </row>
    <row r="921" spans="1:19" x14ac:dyDescent="0.2">
      <c r="A921" s="12">
        <v>910</v>
      </c>
      <c r="B921" s="228" t="str">
        <f>IF(I921&gt;($B$4*$B$6),"0",PMT(H921/$B$6,COUNT(I921:$I$1000),-E920))</f>
        <v>0</v>
      </c>
      <c r="C921" s="228">
        <f t="shared" si="162"/>
        <v>0</v>
      </c>
      <c r="D921" s="228" t="str">
        <f t="shared" si="158"/>
        <v>0</v>
      </c>
      <c r="E921" s="225" t="str">
        <f t="shared" si="156"/>
        <v/>
      </c>
      <c r="F921" s="228" t="str">
        <f t="shared" si="154"/>
        <v/>
      </c>
      <c r="G921" s="228" t="str">
        <f t="shared" si="155"/>
        <v/>
      </c>
      <c r="H921" s="230">
        <f t="shared" si="163"/>
        <v>0.12</v>
      </c>
      <c r="I921" s="226" t="str">
        <f t="shared" si="157"/>
        <v/>
      </c>
      <c r="J921" s="227">
        <f t="shared" si="164"/>
        <v>72321</v>
      </c>
      <c r="K921" s="231" t="str">
        <f t="shared" si="159"/>
        <v>0</v>
      </c>
      <c r="Q921" s="11">
        <f>IF(J921&lt;'5-Year Monthly P&amp;L'!P$2,1,IF(AND('Financing - Injection 1'!J921&gt;='5-Year Monthly P&amp;L'!P$2,'Financing - Injection 1'!J921&lt;'5-Year Monthly P&amp;L'!AB$2),2,IF(AND('Financing - Injection 1'!J921&gt;='5-Year Monthly P&amp;L'!AB$2,'Financing - Injection 1'!J921&lt;'5-Year Monthly P&amp;L'!AN$2),3,IF(AND('Financing - Injection 1'!J921&gt;='5-Year Monthly P&amp;L'!AN$2,'Financing - Injection 1'!J921&lt;'5-Year Monthly P&amp;L'!AZ$2),4,IF('Financing - Injection 1'!J921&gt;='5-Year Monthly P&amp;L'!AZ$2,5)))))</f>
        <v>5</v>
      </c>
      <c r="R921" s="215" t="str">
        <f t="shared" si="160"/>
        <v>0</v>
      </c>
      <c r="S921" s="215" t="str">
        <f t="shared" si="161"/>
        <v>0</v>
      </c>
    </row>
    <row r="922" spans="1:19" x14ac:dyDescent="0.2">
      <c r="A922" s="12">
        <v>911</v>
      </c>
      <c r="B922" s="228" t="str">
        <f>IF(I922&gt;($B$4*$B$6),"0",PMT(H922/$B$6,COUNT(I922:$I$1000),-E921))</f>
        <v>0</v>
      </c>
      <c r="C922" s="228">
        <f t="shared" si="162"/>
        <v>0</v>
      </c>
      <c r="D922" s="228" t="str">
        <f t="shared" si="158"/>
        <v>0</v>
      </c>
      <c r="E922" s="225" t="str">
        <f t="shared" si="156"/>
        <v/>
      </c>
      <c r="F922" s="228" t="str">
        <f t="shared" si="154"/>
        <v/>
      </c>
      <c r="G922" s="228" t="str">
        <f t="shared" si="155"/>
        <v/>
      </c>
      <c r="H922" s="230">
        <f t="shared" si="163"/>
        <v>0.12</v>
      </c>
      <c r="I922" s="226" t="str">
        <f t="shared" si="157"/>
        <v/>
      </c>
      <c r="J922" s="227">
        <f t="shared" si="164"/>
        <v>72352</v>
      </c>
      <c r="K922" s="231" t="str">
        <f t="shared" si="159"/>
        <v>0</v>
      </c>
      <c r="Q922" s="11">
        <f>IF(J922&lt;'5-Year Monthly P&amp;L'!P$2,1,IF(AND('Financing - Injection 1'!J922&gt;='5-Year Monthly P&amp;L'!P$2,'Financing - Injection 1'!J922&lt;'5-Year Monthly P&amp;L'!AB$2),2,IF(AND('Financing - Injection 1'!J922&gt;='5-Year Monthly P&amp;L'!AB$2,'Financing - Injection 1'!J922&lt;'5-Year Monthly P&amp;L'!AN$2),3,IF(AND('Financing - Injection 1'!J922&gt;='5-Year Monthly P&amp;L'!AN$2,'Financing - Injection 1'!J922&lt;'5-Year Monthly P&amp;L'!AZ$2),4,IF('Financing - Injection 1'!J922&gt;='5-Year Monthly P&amp;L'!AZ$2,5)))))</f>
        <v>5</v>
      </c>
      <c r="R922" s="215" t="str">
        <f t="shared" si="160"/>
        <v>0</v>
      </c>
      <c r="S922" s="215" t="str">
        <f t="shared" si="161"/>
        <v>0</v>
      </c>
    </row>
    <row r="923" spans="1:19" x14ac:dyDescent="0.2">
      <c r="A923" s="12">
        <v>912</v>
      </c>
      <c r="B923" s="228" t="str">
        <f>IF(I923&gt;($B$4*$B$6),"0",PMT(H923/$B$6,COUNT(I923:$I$1000),-E922))</f>
        <v>0</v>
      </c>
      <c r="C923" s="228">
        <f t="shared" si="162"/>
        <v>0</v>
      </c>
      <c r="D923" s="228" t="str">
        <f t="shared" si="158"/>
        <v>0</v>
      </c>
      <c r="E923" s="225" t="str">
        <f t="shared" si="156"/>
        <v/>
      </c>
      <c r="F923" s="228" t="str">
        <f t="shared" si="154"/>
        <v/>
      </c>
      <c r="G923" s="228" t="str">
        <f t="shared" si="155"/>
        <v/>
      </c>
      <c r="H923" s="230">
        <f t="shared" si="163"/>
        <v>0.12</v>
      </c>
      <c r="I923" s="226" t="str">
        <f t="shared" si="157"/>
        <v/>
      </c>
      <c r="J923" s="227">
        <f t="shared" si="164"/>
        <v>72380</v>
      </c>
      <c r="K923" s="231" t="str">
        <f t="shared" si="159"/>
        <v>0</v>
      </c>
      <c r="Q923" s="11">
        <f>IF(J923&lt;'5-Year Monthly P&amp;L'!P$2,1,IF(AND('Financing - Injection 1'!J923&gt;='5-Year Monthly P&amp;L'!P$2,'Financing - Injection 1'!J923&lt;'5-Year Monthly P&amp;L'!AB$2),2,IF(AND('Financing - Injection 1'!J923&gt;='5-Year Monthly P&amp;L'!AB$2,'Financing - Injection 1'!J923&lt;'5-Year Monthly P&amp;L'!AN$2),3,IF(AND('Financing - Injection 1'!J923&gt;='5-Year Monthly P&amp;L'!AN$2,'Financing - Injection 1'!J923&lt;'5-Year Monthly P&amp;L'!AZ$2),4,IF('Financing - Injection 1'!J923&gt;='5-Year Monthly P&amp;L'!AZ$2,5)))))</f>
        <v>5</v>
      </c>
      <c r="R923" s="215" t="str">
        <f t="shared" si="160"/>
        <v>0</v>
      </c>
      <c r="S923" s="215" t="str">
        <f t="shared" si="161"/>
        <v>0</v>
      </c>
    </row>
    <row r="924" spans="1:19" x14ac:dyDescent="0.2">
      <c r="A924" s="12">
        <v>913</v>
      </c>
      <c r="B924" s="228" t="str">
        <f>IF(I924&gt;($B$4*$B$6),"0",PMT(H924/$B$6,COUNT(I924:$I$1000),-E923))</f>
        <v>0</v>
      </c>
      <c r="C924" s="228">
        <f t="shared" si="162"/>
        <v>0</v>
      </c>
      <c r="D924" s="228" t="str">
        <f t="shared" si="158"/>
        <v>0</v>
      </c>
      <c r="E924" s="225" t="str">
        <f t="shared" si="156"/>
        <v/>
      </c>
      <c r="F924" s="228" t="str">
        <f t="shared" si="154"/>
        <v/>
      </c>
      <c r="G924" s="228" t="str">
        <f t="shared" si="155"/>
        <v/>
      </c>
      <c r="H924" s="230">
        <f t="shared" si="163"/>
        <v>0.12</v>
      </c>
      <c r="I924" s="226" t="str">
        <f t="shared" si="157"/>
        <v/>
      </c>
      <c r="J924" s="227">
        <f t="shared" si="164"/>
        <v>72411</v>
      </c>
      <c r="K924" s="231" t="str">
        <f t="shared" si="159"/>
        <v>0</v>
      </c>
      <c r="Q924" s="11">
        <f>IF(J924&lt;'5-Year Monthly P&amp;L'!P$2,1,IF(AND('Financing - Injection 1'!J924&gt;='5-Year Monthly P&amp;L'!P$2,'Financing - Injection 1'!J924&lt;'5-Year Monthly P&amp;L'!AB$2),2,IF(AND('Financing - Injection 1'!J924&gt;='5-Year Monthly P&amp;L'!AB$2,'Financing - Injection 1'!J924&lt;'5-Year Monthly P&amp;L'!AN$2),3,IF(AND('Financing - Injection 1'!J924&gt;='5-Year Monthly P&amp;L'!AN$2,'Financing - Injection 1'!J924&lt;'5-Year Monthly P&amp;L'!AZ$2),4,IF('Financing - Injection 1'!J924&gt;='5-Year Monthly P&amp;L'!AZ$2,5)))))</f>
        <v>5</v>
      </c>
      <c r="R924" s="215" t="str">
        <f t="shared" si="160"/>
        <v>0</v>
      </c>
      <c r="S924" s="215" t="str">
        <f t="shared" si="161"/>
        <v>0</v>
      </c>
    </row>
    <row r="925" spans="1:19" x14ac:dyDescent="0.2">
      <c r="A925" s="12">
        <v>914</v>
      </c>
      <c r="B925" s="228" t="str">
        <f>IF(I925&gt;($B$4*$B$6),"0",PMT(H925/$B$6,COUNT(I925:$I$1000),-E924))</f>
        <v>0</v>
      </c>
      <c r="C925" s="228">
        <f t="shared" si="162"/>
        <v>0</v>
      </c>
      <c r="D925" s="228" t="str">
        <f t="shared" si="158"/>
        <v>0</v>
      </c>
      <c r="E925" s="225" t="str">
        <f t="shared" si="156"/>
        <v/>
      </c>
      <c r="F925" s="228" t="str">
        <f t="shared" si="154"/>
        <v/>
      </c>
      <c r="G925" s="228" t="str">
        <f t="shared" si="155"/>
        <v/>
      </c>
      <c r="H925" s="230">
        <f t="shared" si="163"/>
        <v>0.12</v>
      </c>
      <c r="I925" s="226" t="str">
        <f t="shared" si="157"/>
        <v/>
      </c>
      <c r="J925" s="227">
        <f t="shared" si="164"/>
        <v>72441</v>
      </c>
      <c r="K925" s="231" t="str">
        <f t="shared" si="159"/>
        <v>0</v>
      </c>
      <c r="Q925" s="11">
        <f>IF(J925&lt;'5-Year Monthly P&amp;L'!P$2,1,IF(AND('Financing - Injection 1'!J925&gt;='5-Year Monthly P&amp;L'!P$2,'Financing - Injection 1'!J925&lt;'5-Year Monthly P&amp;L'!AB$2),2,IF(AND('Financing - Injection 1'!J925&gt;='5-Year Monthly P&amp;L'!AB$2,'Financing - Injection 1'!J925&lt;'5-Year Monthly P&amp;L'!AN$2),3,IF(AND('Financing - Injection 1'!J925&gt;='5-Year Monthly P&amp;L'!AN$2,'Financing - Injection 1'!J925&lt;'5-Year Monthly P&amp;L'!AZ$2),4,IF('Financing - Injection 1'!J925&gt;='5-Year Monthly P&amp;L'!AZ$2,5)))))</f>
        <v>5</v>
      </c>
      <c r="R925" s="215" t="str">
        <f t="shared" si="160"/>
        <v>0</v>
      </c>
      <c r="S925" s="215" t="str">
        <f t="shared" si="161"/>
        <v>0</v>
      </c>
    </row>
    <row r="926" spans="1:19" x14ac:dyDescent="0.2">
      <c r="A926" s="12">
        <v>915</v>
      </c>
      <c r="B926" s="228" t="str">
        <f>IF(I926&gt;($B$4*$B$6),"0",PMT(H926/$B$6,COUNT(I926:$I$1000),-E925))</f>
        <v>0</v>
      </c>
      <c r="C926" s="228">
        <f t="shared" si="162"/>
        <v>0</v>
      </c>
      <c r="D926" s="228" t="str">
        <f t="shared" si="158"/>
        <v>0</v>
      </c>
      <c r="E926" s="225" t="str">
        <f t="shared" si="156"/>
        <v/>
      </c>
      <c r="F926" s="228" t="str">
        <f t="shared" si="154"/>
        <v/>
      </c>
      <c r="G926" s="228" t="str">
        <f t="shared" si="155"/>
        <v/>
      </c>
      <c r="H926" s="230">
        <f t="shared" si="163"/>
        <v>0.12</v>
      </c>
      <c r="I926" s="226" t="str">
        <f t="shared" si="157"/>
        <v/>
      </c>
      <c r="J926" s="227">
        <f t="shared" si="164"/>
        <v>72472</v>
      </c>
      <c r="K926" s="231" t="str">
        <f t="shared" si="159"/>
        <v>0</v>
      </c>
      <c r="Q926" s="11">
        <f>IF(J926&lt;'5-Year Monthly P&amp;L'!P$2,1,IF(AND('Financing - Injection 1'!J926&gt;='5-Year Monthly P&amp;L'!P$2,'Financing - Injection 1'!J926&lt;'5-Year Monthly P&amp;L'!AB$2),2,IF(AND('Financing - Injection 1'!J926&gt;='5-Year Monthly P&amp;L'!AB$2,'Financing - Injection 1'!J926&lt;'5-Year Monthly P&amp;L'!AN$2),3,IF(AND('Financing - Injection 1'!J926&gt;='5-Year Monthly P&amp;L'!AN$2,'Financing - Injection 1'!J926&lt;'5-Year Monthly P&amp;L'!AZ$2),4,IF('Financing - Injection 1'!J926&gt;='5-Year Monthly P&amp;L'!AZ$2,5)))))</f>
        <v>5</v>
      </c>
      <c r="R926" s="215" t="str">
        <f t="shared" si="160"/>
        <v>0</v>
      </c>
      <c r="S926" s="215" t="str">
        <f t="shared" si="161"/>
        <v>0</v>
      </c>
    </row>
    <row r="927" spans="1:19" x14ac:dyDescent="0.2">
      <c r="A927" s="12">
        <v>916</v>
      </c>
      <c r="B927" s="228" t="str">
        <f>IF(I927&gt;($B$4*$B$6),"0",PMT(H927/$B$6,COUNT(I927:$I$1000),-E926))</f>
        <v>0</v>
      </c>
      <c r="C927" s="228">
        <f t="shared" si="162"/>
        <v>0</v>
      </c>
      <c r="D927" s="228" t="str">
        <f t="shared" si="158"/>
        <v>0</v>
      </c>
      <c r="E927" s="225" t="str">
        <f t="shared" si="156"/>
        <v/>
      </c>
      <c r="F927" s="228" t="str">
        <f t="shared" si="154"/>
        <v/>
      </c>
      <c r="G927" s="228" t="str">
        <f t="shared" si="155"/>
        <v/>
      </c>
      <c r="H927" s="230">
        <f t="shared" si="163"/>
        <v>0.12</v>
      </c>
      <c r="I927" s="226" t="str">
        <f t="shared" si="157"/>
        <v/>
      </c>
      <c r="J927" s="227">
        <f t="shared" si="164"/>
        <v>72502</v>
      </c>
      <c r="K927" s="231" t="str">
        <f t="shared" si="159"/>
        <v>0</v>
      </c>
      <c r="Q927" s="11">
        <f>IF(J927&lt;'5-Year Monthly P&amp;L'!P$2,1,IF(AND('Financing - Injection 1'!J927&gt;='5-Year Monthly P&amp;L'!P$2,'Financing - Injection 1'!J927&lt;'5-Year Monthly P&amp;L'!AB$2),2,IF(AND('Financing - Injection 1'!J927&gt;='5-Year Monthly P&amp;L'!AB$2,'Financing - Injection 1'!J927&lt;'5-Year Monthly P&amp;L'!AN$2),3,IF(AND('Financing - Injection 1'!J927&gt;='5-Year Monthly P&amp;L'!AN$2,'Financing - Injection 1'!J927&lt;'5-Year Monthly P&amp;L'!AZ$2),4,IF('Financing - Injection 1'!J927&gt;='5-Year Monthly P&amp;L'!AZ$2,5)))))</f>
        <v>5</v>
      </c>
      <c r="R927" s="215" t="str">
        <f t="shared" si="160"/>
        <v>0</v>
      </c>
      <c r="S927" s="215" t="str">
        <f t="shared" si="161"/>
        <v>0</v>
      </c>
    </row>
    <row r="928" spans="1:19" x14ac:dyDescent="0.2">
      <c r="A928" s="12">
        <v>917</v>
      </c>
      <c r="B928" s="228" t="str">
        <f>IF(I928&gt;($B$4*$B$6),"0",PMT(H928/$B$6,COUNT(I928:$I$1000),-E927))</f>
        <v>0</v>
      </c>
      <c r="C928" s="228">
        <f t="shared" si="162"/>
        <v>0</v>
      </c>
      <c r="D928" s="228" t="str">
        <f t="shared" si="158"/>
        <v>0</v>
      </c>
      <c r="E928" s="225" t="str">
        <f t="shared" si="156"/>
        <v/>
      </c>
      <c r="F928" s="228" t="str">
        <f t="shared" si="154"/>
        <v/>
      </c>
      <c r="G928" s="228" t="str">
        <f t="shared" si="155"/>
        <v/>
      </c>
      <c r="H928" s="230">
        <f t="shared" si="163"/>
        <v>0.12</v>
      </c>
      <c r="I928" s="226" t="str">
        <f t="shared" si="157"/>
        <v/>
      </c>
      <c r="J928" s="227">
        <f t="shared" si="164"/>
        <v>72533</v>
      </c>
      <c r="K928" s="231" t="str">
        <f t="shared" si="159"/>
        <v>0</v>
      </c>
      <c r="Q928" s="11">
        <f>IF(J928&lt;'5-Year Monthly P&amp;L'!P$2,1,IF(AND('Financing - Injection 1'!J928&gt;='5-Year Monthly P&amp;L'!P$2,'Financing - Injection 1'!J928&lt;'5-Year Monthly P&amp;L'!AB$2),2,IF(AND('Financing - Injection 1'!J928&gt;='5-Year Monthly P&amp;L'!AB$2,'Financing - Injection 1'!J928&lt;'5-Year Monthly P&amp;L'!AN$2),3,IF(AND('Financing - Injection 1'!J928&gt;='5-Year Monthly P&amp;L'!AN$2,'Financing - Injection 1'!J928&lt;'5-Year Monthly P&amp;L'!AZ$2),4,IF('Financing - Injection 1'!J928&gt;='5-Year Monthly P&amp;L'!AZ$2,5)))))</f>
        <v>5</v>
      </c>
      <c r="R928" s="215" t="str">
        <f t="shared" si="160"/>
        <v>0</v>
      </c>
      <c r="S928" s="215" t="str">
        <f t="shared" si="161"/>
        <v>0</v>
      </c>
    </row>
    <row r="929" spans="1:19" x14ac:dyDescent="0.2">
      <c r="A929" s="12">
        <v>918</v>
      </c>
      <c r="B929" s="228" t="str">
        <f>IF(I929&gt;($B$4*$B$6),"0",PMT(H929/$B$6,COUNT(I929:$I$1000),-E928))</f>
        <v>0</v>
      </c>
      <c r="C929" s="228">
        <f t="shared" si="162"/>
        <v>0</v>
      </c>
      <c r="D929" s="228" t="str">
        <f t="shared" si="158"/>
        <v>0</v>
      </c>
      <c r="E929" s="225" t="str">
        <f t="shared" si="156"/>
        <v/>
      </c>
      <c r="F929" s="228" t="str">
        <f t="shared" si="154"/>
        <v/>
      </c>
      <c r="G929" s="228" t="str">
        <f t="shared" si="155"/>
        <v/>
      </c>
      <c r="H929" s="230">
        <f t="shared" si="163"/>
        <v>0.12</v>
      </c>
      <c r="I929" s="226" t="str">
        <f t="shared" si="157"/>
        <v/>
      </c>
      <c r="J929" s="227">
        <f t="shared" si="164"/>
        <v>72564</v>
      </c>
      <c r="K929" s="231" t="str">
        <f t="shared" si="159"/>
        <v>0</v>
      </c>
      <c r="Q929" s="11">
        <f>IF(J929&lt;'5-Year Monthly P&amp;L'!P$2,1,IF(AND('Financing - Injection 1'!J929&gt;='5-Year Monthly P&amp;L'!P$2,'Financing - Injection 1'!J929&lt;'5-Year Monthly P&amp;L'!AB$2),2,IF(AND('Financing - Injection 1'!J929&gt;='5-Year Monthly P&amp;L'!AB$2,'Financing - Injection 1'!J929&lt;'5-Year Monthly P&amp;L'!AN$2),3,IF(AND('Financing - Injection 1'!J929&gt;='5-Year Monthly P&amp;L'!AN$2,'Financing - Injection 1'!J929&lt;'5-Year Monthly P&amp;L'!AZ$2),4,IF('Financing - Injection 1'!J929&gt;='5-Year Monthly P&amp;L'!AZ$2,5)))))</f>
        <v>5</v>
      </c>
      <c r="R929" s="215" t="str">
        <f t="shared" si="160"/>
        <v>0</v>
      </c>
      <c r="S929" s="215" t="str">
        <f t="shared" si="161"/>
        <v>0</v>
      </c>
    </row>
    <row r="930" spans="1:19" x14ac:dyDescent="0.2">
      <c r="A930" s="12">
        <v>919</v>
      </c>
      <c r="B930" s="228" t="str">
        <f>IF(I930&gt;($B$4*$B$6),"0",PMT(H930/$B$6,COUNT(I930:$I$1000),-E929))</f>
        <v>0</v>
      </c>
      <c r="C930" s="228">
        <f t="shared" si="162"/>
        <v>0</v>
      </c>
      <c r="D930" s="228" t="str">
        <f t="shared" si="158"/>
        <v>0</v>
      </c>
      <c r="E930" s="225" t="str">
        <f t="shared" si="156"/>
        <v/>
      </c>
      <c r="F930" s="228" t="str">
        <f t="shared" si="154"/>
        <v/>
      </c>
      <c r="G930" s="228" t="str">
        <f t="shared" si="155"/>
        <v/>
      </c>
      <c r="H930" s="230">
        <f t="shared" si="163"/>
        <v>0.12</v>
      </c>
      <c r="I930" s="226" t="str">
        <f t="shared" si="157"/>
        <v/>
      </c>
      <c r="J930" s="227">
        <f t="shared" si="164"/>
        <v>72594</v>
      </c>
      <c r="K930" s="231" t="str">
        <f t="shared" si="159"/>
        <v>0</v>
      </c>
      <c r="Q930" s="11">
        <f>IF(J930&lt;'5-Year Monthly P&amp;L'!P$2,1,IF(AND('Financing - Injection 1'!J930&gt;='5-Year Monthly P&amp;L'!P$2,'Financing - Injection 1'!J930&lt;'5-Year Monthly P&amp;L'!AB$2),2,IF(AND('Financing - Injection 1'!J930&gt;='5-Year Monthly P&amp;L'!AB$2,'Financing - Injection 1'!J930&lt;'5-Year Monthly P&amp;L'!AN$2),3,IF(AND('Financing - Injection 1'!J930&gt;='5-Year Monthly P&amp;L'!AN$2,'Financing - Injection 1'!J930&lt;'5-Year Monthly P&amp;L'!AZ$2),4,IF('Financing - Injection 1'!J930&gt;='5-Year Monthly P&amp;L'!AZ$2,5)))))</f>
        <v>5</v>
      </c>
      <c r="R930" s="215" t="str">
        <f t="shared" si="160"/>
        <v>0</v>
      </c>
      <c r="S930" s="215" t="str">
        <f t="shared" si="161"/>
        <v>0</v>
      </c>
    </row>
    <row r="931" spans="1:19" x14ac:dyDescent="0.2">
      <c r="A931" s="12">
        <v>920</v>
      </c>
      <c r="B931" s="228" t="str">
        <f>IF(I931&gt;($B$4*$B$6),"0",PMT(H931/$B$6,COUNT(I931:$I$1000),-E930))</f>
        <v>0</v>
      </c>
      <c r="C931" s="228">
        <f t="shared" si="162"/>
        <v>0</v>
      </c>
      <c r="D931" s="228" t="str">
        <f t="shared" si="158"/>
        <v>0</v>
      </c>
      <c r="E931" s="225" t="str">
        <f t="shared" si="156"/>
        <v/>
      </c>
      <c r="F931" s="228" t="str">
        <f t="shared" si="154"/>
        <v/>
      </c>
      <c r="G931" s="228" t="str">
        <f t="shared" si="155"/>
        <v/>
      </c>
      <c r="H931" s="230">
        <f t="shared" si="163"/>
        <v>0.12</v>
      </c>
      <c r="I931" s="226" t="str">
        <f t="shared" si="157"/>
        <v/>
      </c>
      <c r="J931" s="227">
        <f t="shared" si="164"/>
        <v>72625</v>
      </c>
      <c r="K931" s="231" t="str">
        <f t="shared" si="159"/>
        <v>0</v>
      </c>
      <c r="Q931" s="11">
        <f>IF(J931&lt;'5-Year Monthly P&amp;L'!P$2,1,IF(AND('Financing - Injection 1'!J931&gt;='5-Year Monthly P&amp;L'!P$2,'Financing - Injection 1'!J931&lt;'5-Year Monthly P&amp;L'!AB$2),2,IF(AND('Financing - Injection 1'!J931&gt;='5-Year Monthly P&amp;L'!AB$2,'Financing - Injection 1'!J931&lt;'5-Year Monthly P&amp;L'!AN$2),3,IF(AND('Financing - Injection 1'!J931&gt;='5-Year Monthly P&amp;L'!AN$2,'Financing - Injection 1'!J931&lt;'5-Year Monthly P&amp;L'!AZ$2),4,IF('Financing - Injection 1'!J931&gt;='5-Year Monthly P&amp;L'!AZ$2,5)))))</f>
        <v>5</v>
      </c>
      <c r="R931" s="215" t="str">
        <f t="shared" si="160"/>
        <v>0</v>
      </c>
      <c r="S931" s="215" t="str">
        <f t="shared" si="161"/>
        <v>0</v>
      </c>
    </row>
    <row r="932" spans="1:19" x14ac:dyDescent="0.2">
      <c r="A932" s="12">
        <v>921</v>
      </c>
      <c r="B932" s="228" t="str">
        <f>IF(I932&gt;($B$4*$B$6),"0",PMT(H932/$B$6,COUNT(I932:$I$1000),-E931))</f>
        <v>0</v>
      </c>
      <c r="C932" s="228">
        <f t="shared" si="162"/>
        <v>0</v>
      </c>
      <c r="D932" s="228" t="str">
        <f t="shared" si="158"/>
        <v>0</v>
      </c>
      <c r="E932" s="225" t="str">
        <f t="shared" si="156"/>
        <v/>
      </c>
      <c r="F932" s="228" t="str">
        <f t="shared" si="154"/>
        <v/>
      </c>
      <c r="G932" s="228" t="str">
        <f t="shared" si="155"/>
        <v/>
      </c>
      <c r="H932" s="230">
        <f t="shared" si="163"/>
        <v>0.12</v>
      </c>
      <c r="I932" s="226" t="str">
        <f t="shared" si="157"/>
        <v/>
      </c>
      <c r="J932" s="227">
        <f t="shared" si="164"/>
        <v>72655</v>
      </c>
      <c r="K932" s="231" t="str">
        <f t="shared" si="159"/>
        <v>0</v>
      </c>
      <c r="Q932" s="11">
        <f>IF(J932&lt;'5-Year Monthly P&amp;L'!P$2,1,IF(AND('Financing - Injection 1'!J932&gt;='5-Year Monthly P&amp;L'!P$2,'Financing - Injection 1'!J932&lt;'5-Year Monthly P&amp;L'!AB$2),2,IF(AND('Financing - Injection 1'!J932&gt;='5-Year Monthly P&amp;L'!AB$2,'Financing - Injection 1'!J932&lt;'5-Year Monthly P&amp;L'!AN$2),3,IF(AND('Financing - Injection 1'!J932&gt;='5-Year Monthly P&amp;L'!AN$2,'Financing - Injection 1'!J932&lt;'5-Year Monthly P&amp;L'!AZ$2),4,IF('Financing - Injection 1'!J932&gt;='5-Year Monthly P&amp;L'!AZ$2,5)))))</f>
        <v>5</v>
      </c>
      <c r="R932" s="215" t="str">
        <f t="shared" si="160"/>
        <v>0</v>
      </c>
      <c r="S932" s="215" t="str">
        <f t="shared" si="161"/>
        <v>0</v>
      </c>
    </row>
    <row r="933" spans="1:19" x14ac:dyDescent="0.2">
      <c r="A933" s="12">
        <v>922</v>
      </c>
      <c r="B933" s="228" t="str">
        <f>IF(I933&gt;($B$4*$B$6),"0",PMT(H933/$B$6,COUNT(I933:$I$1000),-E932))</f>
        <v>0</v>
      </c>
      <c r="C933" s="228">
        <f t="shared" si="162"/>
        <v>0</v>
      </c>
      <c r="D933" s="228" t="str">
        <f t="shared" si="158"/>
        <v>0</v>
      </c>
      <c r="E933" s="225" t="str">
        <f t="shared" si="156"/>
        <v/>
      </c>
      <c r="F933" s="228" t="str">
        <f t="shared" si="154"/>
        <v/>
      </c>
      <c r="G933" s="228" t="str">
        <f t="shared" si="155"/>
        <v/>
      </c>
      <c r="H933" s="230">
        <f t="shared" si="163"/>
        <v>0.12</v>
      </c>
      <c r="I933" s="226" t="str">
        <f t="shared" si="157"/>
        <v/>
      </c>
      <c r="J933" s="227">
        <f t="shared" si="164"/>
        <v>72686</v>
      </c>
      <c r="K933" s="231" t="str">
        <f t="shared" si="159"/>
        <v>0</v>
      </c>
      <c r="Q933" s="11">
        <f>IF(J933&lt;'5-Year Monthly P&amp;L'!P$2,1,IF(AND('Financing - Injection 1'!J933&gt;='5-Year Monthly P&amp;L'!P$2,'Financing - Injection 1'!J933&lt;'5-Year Monthly P&amp;L'!AB$2),2,IF(AND('Financing - Injection 1'!J933&gt;='5-Year Monthly P&amp;L'!AB$2,'Financing - Injection 1'!J933&lt;'5-Year Monthly P&amp;L'!AN$2),3,IF(AND('Financing - Injection 1'!J933&gt;='5-Year Monthly P&amp;L'!AN$2,'Financing - Injection 1'!J933&lt;'5-Year Monthly P&amp;L'!AZ$2),4,IF('Financing - Injection 1'!J933&gt;='5-Year Monthly P&amp;L'!AZ$2,5)))))</f>
        <v>5</v>
      </c>
      <c r="R933" s="215" t="str">
        <f t="shared" si="160"/>
        <v>0</v>
      </c>
      <c r="S933" s="215" t="str">
        <f t="shared" si="161"/>
        <v>0</v>
      </c>
    </row>
    <row r="934" spans="1:19" x14ac:dyDescent="0.2">
      <c r="A934" s="12">
        <v>923</v>
      </c>
      <c r="B934" s="228" t="str">
        <f>IF(I934&gt;($B$4*$B$6),"0",PMT(H934/$B$6,COUNT(I934:$I$1000),-E933))</f>
        <v>0</v>
      </c>
      <c r="C934" s="228">
        <f t="shared" si="162"/>
        <v>0</v>
      </c>
      <c r="D934" s="228" t="str">
        <f t="shared" si="158"/>
        <v>0</v>
      </c>
      <c r="E934" s="225" t="str">
        <f t="shared" si="156"/>
        <v/>
      </c>
      <c r="F934" s="228" t="str">
        <f t="shared" si="154"/>
        <v/>
      </c>
      <c r="G934" s="228" t="str">
        <f t="shared" si="155"/>
        <v/>
      </c>
      <c r="H934" s="230">
        <f t="shared" si="163"/>
        <v>0.12</v>
      </c>
      <c r="I934" s="226" t="str">
        <f t="shared" si="157"/>
        <v/>
      </c>
      <c r="J934" s="227">
        <f t="shared" si="164"/>
        <v>72717</v>
      </c>
      <c r="K934" s="231" t="str">
        <f t="shared" si="159"/>
        <v>0</v>
      </c>
      <c r="Q934" s="11">
        <f>IF(J934&lt;'5-Year Monthly P&amp;L'!P$2,1,IF(AND('Financing - Injection 1'!J934&gt;='5-Year Monthly P&amp;L'!P$2,'Financing - Injection 1'!J934&lt;'5-Year Monthly P&amp;L'!AB$2),2,IF(AND('Financing - Injection 1'!J934&gt;='5-Year Monthly P&amp;L'!AB$2,'Financing - Injection 1'!J934&lt;'5-Year Monthly P&amp;L'!AN$2),3,IF(AND('Financing - Injection 1'!J934&gt;='5-Year Monthly P&amp;L'!AN$2,'Financing - Injection 1'!J934&lt;'5-Year Monthly P&amp;L'!AZ$2),4,IF('Financing - Injection 1'!J934&gt;='5-Year Monthly P&amp;L'!AZ$2,5)))))</f>
        <v>5</v>
      </c>
      <c r="R934" s="215" t="str">
        <f t="shared" si="160"/>
        <v>0</v>
      </c>
      <c r="S934" s="215" t="str">
        <f t="shared" si="161"/>
        <v>0</v>
      </c>
    </row>
    <row r="935" spans="1:19" x14ac:dyDescent="0.2">
      <c r="A935" s="12">
        <v>924</v>
      </c>
      <c r="B935" s="228" t="str">
        <f>IF(I935&gt;($B$4*$B$6),"0",PMT(H935/$B$6,COUNT(I935:$I$1000),-E934))</f>
        <v>0</v>
      </c>
      <c r="C935" s="228">
        <f t="shared" si="162"/>
        <v>0</v>
      </c>
      <c r="D935" s="228" t="str">
        <f t="shared" si="158"/>
        <v>0</v>
      </c>
      <c r="E935" s="225" t="str">
        <f t="shared" si="156"/>
        <v/>
      </c>
      <c r="F935" s="228" t="str">
        <f t="shared" si="154"/>
        <v/>
      </c>
      <c r="G935" s="228" t="str">
        <f t="shared" si="155"/>
        <v/>
      </c>
      <c r="H935" s="230">
        <f t="shared" si="163"/>
        <v>0.12</v>
      </c>
      <c r="I935" s="226" t="str">
        <f t="shared" si="157"/>
        <v/>
      </c>
      <c r="J935" s="227">
        <f t="shared" si="164"/>
        <v>72745</v>
      </c>
      <c r="K935" s="231" t="str">
        <f t="shared" si="159"/>
        <v>0</v>
      </c>
      <c r="Q935" s="11">
        <f>IF(J935&lt;'5-Year Monthly P&amp;L'!P$2,1,IF(AND('Financing - Injection 1'!J935&gt;='5-Year Monthly P&amp;L'!P$2,'Financing - Injection 1'!J935&lt;'5-Year Monthly P&amp;L'!AB$2),2,IF(AND('Financing - Injection 1'!J935&gt;='5-Year Monthly P&amp;L'!AB$2,'Financing - Injection 1'!J935&lt;'5-Year Monthly P&amp;L'!AN$2),3,IF(AND('Financing - Injection 1'!J935&gt;='5-Year Monthly P&amp;L'!AN$2,'Financing - Injection 1'!J935&lt;'5-Year Monthly P&amp;L'!AZ$2),4,IF('Financing - Injection 1'!J935&gt;='5-Year Monthly P&amp;L'!AZ$2,5)))))</f>
        <v>5</v>
      </c>
      <c r="R935" s="215" t="str">
        <f t="shared" si="160"/>
        <v>0</v>
      </c>
      <c r="S935" s="215" t="str">
        <f t="shared" si="161"/>
        <v>0</v>
      </c>
    </row>
    <row r="936" spans="1:19" x14ac:dyDescent="0.2">
      <c r="A936" s="12">
        <v>925</v>
      </c>
      <c r="B936" s="228" t="str">
        <f>IF(I936&gt;($B$4*$B$6),"0",PMT(H936/$B$6,COUNT(I936:$I$1000),-E935))</f>
        <v>0</v>
      </c>
      <c r="C936" s="228">
        <f t="shared" si="162"/>
        <v>0</v>
      </c>
      <c r="D936" s="228" t="str">
        <f t="shared" si="158"/>
        <v>0</v>
      </c>
      <c r="E936" s="225" t="str">
        <f t="shared" si="156"/>
        <v/>
      </c>
      <c r="F936" s="228" t="str">
        <f t="shared" si="154"/>
        <v/>
      </c>
      <c r="G936" s="228" t="str">
        <f t="shared" si="155"/>
        <v/>
      </c>
      <c r="H936" s="230">
        <f t="shared" si="163"/>
        <v>0.12</v>
      </c>
      <c r="I936" s="226" t="str">
        <f t="shared" si="157"/>
        <v/>
      </c>
      <c r="J936" s="227">
        <f t="shared" si="164"/>
        <v>72776</v>
      </c>
      <c r="K936" s="231" t="str">
        <f t="shared" si="159"/>
        <v>0</v>
      </c>
      <c r="Q936" s="11">
        <f>IF(J936&lt;'5-Year Monthly P&amp;L'!P$2,1,IF(AND('Financing - Injection 1'!J936&gt;='5-Year Monthly P&amp;L'!P$2,'Financing - Injection 1'!J936&lt;'5-Year Monthly P&amp;L'!AB$2),2,IF(AND('Financing - Injection 1'!J936&gt;='5-Year Monthly P&amp;L'!AB$2,'Financing - Injection 1'!J936&lt;'5-Year Monthly P&amp;L'!AN$2),3,IF(AND('Financing - Injection 1'!J936&gt;='5-Year Monthly P&amp;L'!AN$2,'Financing - Injection 1'!J936&lt;'5-Year Monthly P&amp;L'!AZ$2),4,IF('Financing - Injection 1'!J936&gt;='5-Year Monthly P&amp;L'!AZ$2,5)))))</f>
        <v>5</v>
      </c>
      <c r="R936" s="215" t="str">
        <f t="shared" si="160"/>
        <v>0</v>
      </c>
      <c r="S936" s="215" t="str">
        <f t="shared" si="161"/>
        <v>0</v>
      </c>
    </row>
    <row r="937" spans="1:19" x14ac:dyDescent="0.2">
      <c r="A937" s="12">
        <v>926</v>
      </c>
      <c r="B937" s="228" t="str">
        <f>IF(I937&gt;($B$4*$B$6),"0",PMT(H937/$B$6,COUNT(I937:$I$1000),-E936))</f>
        <v>0</v>
      </c>
      <c r="C937" s="228">
        <f t="shared" si="162"/>
        <v>0</v>
      </c>
      <c r="D937" s="228" t="str">
        <f t="shared" si="158"/>
        <v>0</v>
      </c>
      <c r="E937" s="225" t="str">
        <f t="shared" si="156"/>
        <v/>
      </c>
      <c r="F937" s="228" t="str">
        <f t="shared" si="154"/>
        <v/>
      </c>
      <c r="G937" s="228" t="str">
        <f t="shared" si="155"/>
        <v/>
      </c>
      <c r="H937" s="230">
        <f t="shared" si="163"/>
        <v>0.12</v>
      </c>
      <c r="I937" s="226" t="str">
        <f t="shared" si="157"/>
        <v/>
      </c>
      <c r="J937" s="227">
        <f t="shared" si="164"/>
        <v>72806</v>
      </c>
      <c r="K937" s="231" t="str">
        <f t="shared" si="159"/>
        <v>0</v>
      </c>
      <c r="Q937" s="11">
        <f>IF(J937&lt;'5-Year Monthly P&amp;L'!P$2,1,IF(AND('Financing - Injection 1'!J937&gt;='5-Year Monthly P&amp;L'!P$2,'Financing - Injection 1'!J937&lt;'5-Year Monthly P&amp;L'!AB$2),2,IF(AND('Financing - Injection 1'!J937&gt;='5-Year Monthly P&amp;L'!AB$2,'Financing - Injection 1'!J937&lt;'5-Year Monthly P&amp;L'!AN$2),3,IF(AND('Financing - Injection 1'!J937&gt;='5-Year Monthly P&amp;L'!AN$2,'Financing - Injection 1'!J937&lt;'5-Year Monthly P&amp;L'!AZ$2),4,IF('Financing - Injection 1'!J937&gt;='5-Year Monthly P&amp;L'!AZ$2,5)))))</f>
        <v>5</v>
      </c>
      <c r="R937" s="215" t="str">
        <f t="shared" si="160"/>
        <v>0</v>
      </c>
      <c r="S937" s="215" t="str">
        <f t="shared" si="161"/>
        <v>0</v>
      </c>
    </row>
    <row r="938" spans="1:19" x14ac:dyDescent="0.2">
      <c r="A938" s="12">
        <v>927</v>
      </c>
      <c r="B938" s="228" t="str">
        <f>IF(I938&gt;($B$4*$B$6),"0",PMT(H938/$B$6,COUNT(I938:$I$1000),-E937))</f>
        <v>0</v>
      </c>
      <c r="C938" s="228">
        <f t="shared" si="162"/>
        <v>0</v>
      </c>
      <c r="D938" s="228" t="str">
        <f t="shared" si="158"/>
        <v>0</v>
      </c>
      <c r="E938" s="225" t="str">
        <f t="shared" si="156"/>
        <v/>
      </c>
      <c r="F938" s="228" t="str">
        <f t="shared" si="154"/>
        <v/>
      </c>
      <c r="G938" s="228" t="str">
        <f t="shared" si="155"/>
        <v/>
      </c>
      <c r="H938" s="230">
        <f t="shared" si="163"/>
        <v>0.12</v>
      </c>
      <c r="I938" s="226" t="str">
        <f t="shared" si="157"/>
        <v/>
      </c>
      <c r="J938" s="227">
        <f t="shared" si="164"/>
        <v>72837</v>
      </c>
      <c r="K938" s="231" t="str">
        <f t="shared" si="159"/>
        <v>0</v>
      </c>
      <c r="Q938" s="11">
        <f>IF(J938&lt;'5-Year Monthly P&amp;L'!P$2,1,IF(AND('Financing - Injection 1'!J938&gt;='5-Year Monthly P&amp;L'!P$2,'Financing - Injection 1'!J938&lt;'5-Year Monthly P&amp;L'!AB$2),2,IF(AND('Financing - Injection 1'!J938&gt;='5-Year Monthly P&amp;L'!AB$2,'Financing - Injection 1'!J938&lt;'5-Year Monthly P&amp;L'!AN$2),3,IF(AND('Financing - Injection 1'!J938&gt;='5-Year Monthly P&amp;L'!AN$2,'Financing - Injection 1'!J938&lt;'5-Year Monthly P&amp;L'!AZ$2),4,IF('Financing - Injection 1'!J938&gt;='5-Year Monthly P&amp;L'!AZ$2,5)))))</f>
        <v>5</v>
      </c>
      <c r="R938" s="215" t="str">
        <f t="shared" si="160"/>
        <v>0</v>
      </c>
      <c r="S938" s="215" t="str">
        <f t="shared" si="161"/>
        <v>0</v>
      </c>
    </row>
    <row r="939" spans="1:19" x14ac:dyDescent="0.2">
      <c r="A939" s="12">
        <v>928</v>
      </c>
      <c r="B939" s="228" t="str">
        <f>IF(I939&gt;($B$4*$B$6),"0",PMT(H939/$B$6,COUNT(I939:$I$1000),-E938))</f>
        <v>0</v>
      </c>
      <c r="C939" s="228">
        <f t="shared" si="162"/>
        <v>0</v>
      </c>
      <c r="D939" s="228" t="str">
        <f t="shared" si="158"/>
        <v>0</v>
      </c>
      <c r="E939" s="225" t="str">
        <f t="shared" si="156"/>
        <v/>
      </c>
      <c r="F939" s="228" t="str">
        <f t="shared" si="154"/>
        <v/>
      </c>
      <c r="G939" s="228" t="str">
        <f t="shared" si="155"/>
        <v/>
      </c>
      <c r="H939" s="230">
        <f t="shared" si="163"/>
        <v>0.12</v>
      </c>
      <c r="I939" s="226" t="str">
        <f t="shared" si="157"/>
        <v/>
      </c>
      <c r="J939" s="227">
        <f t="shared" si="164"/>
        <v>72867</v>
      </c>
      <c r="K939" s="231" t="str">
        <f t="shared" si="159"/>
        <v>0</v>
      </c>
      <c r="Q939" s="11">
        <f>IF(J939&lt;'5-Year Monthly P&amp;L'!P$2,1,IF(AND('Financing - Injection 1'!J939&gt;='5-Year Monthly P&amp;L'!P$2,'Financing - Injection 1'!J939&lt;'5-Year Monthly P&amp;L'!AB$2),2,IF(AND('Financing - Injection 1'!J939&gt;='5-Year Monthly P&amp;L'!AB$2,'Financing - Injection 1'!J939&lt;'5-Year Monthly P&amp;L'!AN$2),3,IF(AND('Financing - Injection 1'!J939&gt;='5-Year Monthly P&amp;L'!AN$2,'Financing - Injection 1'!J939&lt;'5-Year Monthly P&amp;L'!AZ$2),4,IF('Financing - Injection 1'!J939&gt;='5-Year Monthly P&amp;L'!AZ$2,5)))))</f>
        <v>5</v>
      </c>
      <c r="R939" s="215" t="str">
        <f t="shared" si="160"/>
        <v>0</v>
      </c>
      <c r="S939" s="215" t="str">
        <f t="shared" si="161"/>
        <v>0</v>
      </c>
    </row>
    <row r="940" spans="1:19" x14ac:dyDescent="0.2">
      <c r="A940" s="12">
        <v>929</v>
      </c>
      <c r="B940" s="228" t="str">
        <f>IF(I940&gt;($B$4*$B$6),"0",PMT(H940/$B$6,COUNT(I940:$I$1000),-E939))</f>
        <v>0</v>
      </c>
      <c r="C940" s="228">
        <f t="shared" si="162"/>
        <v>0</v>
      </c>
      <c r="D940" s="228" t="str">
        <f t="shared" si="158"/>
        <v>0</v>
      </c>
      <c r="E940" s="225" t="str">
        <f t="shared" si="156"/>
        <v/>
      </c>
      <c r="F940" s="228" t="str">
        <f t="shared" si="154"/>
        <v/>
      </c>
      <c r="G940" s="228" t="str">
        <f t="shared" si="155"/>
        <v/>
      </c>
      <c r="H940" s="230">
        <f t="shared" si="163"/>
        <v>0.12</v>
      </c>
      <c r="I940" s="226" t="str">
        <f t="shared" si="157"/>
        <v/>
      </c>
      <c r="J940" s="227">
        <f t="shared" si="164"/>
        <v>72898</v>
      </c>
      <c r="K940" s="231" t="str">
        <f t="shared" si="159"/>
        <v>0</v>
      </c>
      <c r="Q940" s="11">
        <f>IF(J940&lt;'5-Year Monthly P&amp;L'!P$2,1,IF(AND('Financing - Injection 1'!J940&gt;='5-Year Monthly P&amp;L'!P$2,'Financing - Injection 1'!J940&lt;'5-Year Monthly P&amp;L'!AB$2),2,IF(AND('Financing - Injection 1'!J940&gt;='5-Year Monthly P&amp;L'!AB$2,'Financing - Injection 1'!J940&lt;'5-Year Monthly P&amp;L'!AN$2),3,IF(AND('Financing - Injection 1'!J940&gt;='5-Year Monthly P&amp;L'!AN$2,'Financing - Injection 1'!J940&lt;'5-Year Monthly P&amp;L'!AZ$2),4,IF('Financing - Injection 1'!J940&gt;='5-Year Monthly P&amp;L'!AZ$2,5)))))</f>
        <v>5</v>
      </c>
      <c r="R940" s="215" t="str">
        <f t="shared" si="160"/>
        <v>0</v>
      </c>
      <c r="S940" s="215" t="str">
        <f t="shared" si="161"/>
        <v>0</v>
      </c>
    </row>
    <row r="941" spans="1:19" x14ac:dyDescent="0.2">
      <c r="A941" s="12">
        <v>930</v>
      </c>
      <c r="B941" s="228" t="str">
        <f>IF(I941&gt;($B$4*$B$6),"0",PMT(H941/$B$6,COUNT(I941:$I$1000),-E940))</f>
        <v>0</v>
      </c>
      <c r="C941" s="228">
        <f t="shared" si="162"/>
        <v>0</v>
      </c>
      <c r="D941" s="228" t="str">
        <f t="shared" si="158"/>
        <v>0</v>
      </c>
      <c r="E941" s="225" t="str">
        <f t="shared" si="156"/>
        <v/>
      </c>
      <c r="F941" s="228" t="str">
        <f t="shared" si="154"/>
        <v/>
      </c>
      <c r="G941" s="228" t="str">
        <f t="shared" si="155"/>
        <v/>
      </c>
      <c r="H941" s="230">
        <f t="shared" si="163"/>
        <v>0.12</v>
      </c>
      <c r="I941" s="226" t="str">
        <f t="shared" si="157"/>
        <v/>
      </c>
      <c r="J941" s="227">
        <f t="shared" si="164"/>
        <v>72929</v>
      </c>
      <c r="K941" s="231" t="str">
        <f t="shared" si="159"/>
        <v>0</v>
      </c>
      <c r="Q941" s="11">
        <f>IF(J941&lt;'5-Year Monthly P&amp;L'!P$2,1,IF(AND('Financing - Injection 1'!J941&gt;='5-Year Monthly P&amp;L'!P$2,'Financing - Injection 1'!J941&lt;'5-Year Monthly P&amp;L'!AB$2),2,IF(AND('Financing - Injection 1'!J941&gt;='5-Year Monthly P&amp;L'!AB$2,'Financing - Injection 1'!J941&lt;'5-Year Monthly P&amp;L'!AN$2),3,IF(AND('Financing - Injection 1'!J941&gt;='5-Year Monthly P&amp;L'!AN$2,'Financing - Injection 1'!J941&lt;'5-Year Monthly P&amp;L'!AZ$2),4,IF('Financing - Injection 1'!J941&gt;='5-Year Monthly P&amp;L'!AZ$2,5)))))</f>
        <v>5</v>
      </c>
      <c r="R941" s="215" t="str">
        <f t="shared" si="160"/>
        <v>0</v>
      </c>
      <c r="S941" s="215" t="str">
        <f t="shared" si="161"/>
        <v>0</v>
      </c>
    </row>
    <row r="942" spans="1:19" x14ac:dyDescent="0.2">
      <c r="A942" s="12">
        <v>931</v>
      </c>
      <c r="B942" s="228" t="str">
        <f>IF(I942&gt;($B$4*$B$6),"0",PMT(H942/$B$6,COUNT(I942:$I$1000),-E941))</f>
        <v>0</v>
      </c>
      <c r="C942" s="228">
        <f t="shared" si="162"/>
        <v>0</v>
      </c>
      <c r="D942" s="228" t="str">
        <f t="shared" si="158"/>
        <v>0</v>
      </c>
      <c r="E942" s="225" t="str">
        <f t="shared" si="156"/>
        <v/>
      </c>
      <c r="F942" s="228" t="str">
        <f t="shared" si="154"/>
        <v/>
      </c>
      <c r="G942" s="228" t="str">
        <f t="shared" si="155"/>
        <v/>
      </c>
      <c r="H942" s="230">
        <f t="shared" si="163"/>
        <v>0.12</v>
      </c>
      <c r="I942" s="226" t="str">
        <f t="shared" si="157"/>
        <v/>
      </c>
      <c r="J942" s="227">
        <f t="shared" si="164"/>
        <v>72959</v>
      </c>
      <c r="K942" s="231" t="str">
        <f t="shared" si="159"/>
        <v>0</v>
      </c>
      <c r="Q942" s="11">
        <f>IF(J942&lt;'5-Year Monthly P&amp;L'!P$2,1,IF(AND('Financing - Injection 1'!J942&gt;='5-Year Monthly P&amp;L'!P$2,'Financing - Injection 1'!J942&lt;'5-Year Monthly P&amp;L'!AB$2),2,IF(AND('Financing - Injection 1'!J942&gt;='5-Year Monthly P&amp;L'!AB$2,'Financing - Injection 1'!J942&lt;'5-Year Monthly P&amp;L'!AN$2),3,IF(AND('Financing - Injection 1'!J942&gt;='5-Year Monthly P&amp;L'!AN$2,'Financing - Injection 1'!J942&lt;'5-Year Monthly P&amp;L'!AZ$2),4,IF('Financing - Injection 1'!J942&gt;='5-Year Monthly P&amp;L'!AZ$2,5)))))</f>
        <v>5</v>
      </c>
      <c r="R942" s="215" t="str">
        <f t="shared" si="160"/>
        <v>0</v>
      </c>
      <c r="S942" s="215" t="str">
        <f t="shared" si="161"/>
        <v>0</v>
      </c>
    </row>
    <row r="943" spans="1:19" x14ac:dyDescent="0.2">
      <c r="A943" s="12">
        <v>932</v>
      </c>
      <c r="B943" s="228" t="str">
        <f>IF(I943&gt;($B$4*$B$6),"0",PMT(H943/$B$6,COUNT(I943:$I$1000),-E942))</f>
        <v>0</v>
      </c>
      <c r="C943" s="228">
        <f t="shared" si="162"/>
        <v>0</v>
      </c>
      <c r="D943" s="228" t="str">
        <f t="shared" si="158"/>
        <v>0</v>
      </c>
      <c r="E943" s="225" t="str">
        <f t="shared" si="156"/>
        <v/>
      </c>
      <c r="F943" s="228" t="str">
        <f t="shared" si="154"/>
        <v/>
      </c>
      <c r="G943" s="228" t="str">
        <f t="shared" si="155"/>
        <v/>
      </c>
      <c r="H943" s="230">
        <f t="shared" si="163"/>
        <v>0.12</v>
      </c>
      <c r="I943" s="226" t="str">
        <f t="shared" si="157"/>
        <v/>
      </c>
      <c r="J943" s="227">
        <f t="shared" si="164"/>
        <v>72990</v>
      </c>
      <c r="K943" s="231" t="str">
        <f t="shared" si="159"/>
        <v>0</v>
      </c>
      <c r="Q943" s="11">
        <f>IF(J943&lt;'5-Year Monthly P&amp;L'!P$2,1,IF(AND('Financing - Injection 1'!J943&gt;='5-Year Monthly P&amp;L'!P$2,'Financing - Injection 1'!J943&lt;'5-Year Monthly P&amp;L'!AB$2),2,IF(AND('Financing - Injection 1'!J943&gt;='5-Year Monthly P&amp;L'!AB$2,'Financing - Injection 1'!J943&lt;'5-Year Monthly P&amp;L'!AN$2),3,IF(AND('Financing - Injection 1'!J943&gt;='5-Year Monthly P&amp;L'!AN$2,'Financing - Injection 1'!J943&lt;'5-Year Monthly P&amp;L'!AZ$2),4,IF('Financing - Injection 1'!J943&gt;='5-Year Monthly P&amp;L'!AZ$2,5)))))</f>
        <v>5</v>
      </c>
      <c r="R943" s="215" t="str">
        <f t="shared" si="160"/>
        <v>0</v>
      </c>
      <c r="S943" s="215" t="str">
        <f t="shared" si="161"/>
        <v>0</v>
      </c>
    </row>
    <row r="944" spans="1:19" x14ac:dyDescent="0.2">
      <c r="A944" s="12">
        <v>933</v>
      </c>
      <c r="B944" s="228" t="str">
        <f>IF(I944&gt;($B$4*$B$6),"0",PMT(H944/$B$6,COUNT(I944:$I$1000),-E943))</f>
        <v>0</v>
      </c>
      <c r="C944" s="228">
        <f t="shared" si="162"/>
        <v>0</v>
      </c>
      <c r="D944" s="228" t="str">
        <f t="shared" si="158"/>
        <v>0</v>
      </c>
      <c r="E944" s="225" t="str">
        <f t="shared" si="156"/>
        <v/>
      </c>
      <c r="F944" s="228" t="str">
        <f t="shared" si="154"/>
        <v/>
      </c>
      <c r="G944" s="228" t="str">
        <f t="shared" si="155"/>
        <v/>
      </c>
      <c r="H944" s="230">
        <f t="shared" si="163"/>
        <v>0.12</v>
      </c>
      <c r="I944" s="226" t="str">
        <f t="shared" si="157"/>
        <v/>
      </c>
      <c r="J944" s="227">
        <f t="shared" si="164"/>
        <v>73020</v>
      </c>
      <c r="K944" s="231" t="str">
        <f t="shared" si="159"/>
        <v>0</v>
      </c>
      <c r="Q944" s="11">
        <f>IF(J944&lt;'5-Year Monthly P&amp;L'!P$2,1,IF(AND('Financing - Injection 1'!J944&gt;='5-Year Monthly P&amp;L'!P$2,'Financing - Injection 1'!J944&lt;'5-Year Monthly P&amp;L'!AB$2),2,IF(AND('Financing - Injection 1'!J944&gt;='5-Year Monthly P&amp;L'!AB$2,'Financing - Injection 1'!J944&lt;'5-Year Monthly P&amp;L'!AN$2),3,IF(AND('Financing - Injection 1'!J944&gt;='5-Year Monthly P&amp;L'!AN$2,'Financing - Injection 1'!J944&lt;'5-Year Monthly P&amp;L'!AZ$2),4,IF('Financing - Injection 1'!J944&gt;='5-Year Monthly P&amp;L'!AZ$2,5)))))</f>
        <v>5</v>
      </c>
      <c r="R944" s="215" t="str">
        <f t="shared" si="160"/>
        <v>0</v>
      </c>
      <c r="S944" s="215" t="str">
        <f t="shared" si="161"/>
        <v>0</v>
      </c>
    </row>
    <row r="945" spans="1:19" x14ac:dyDescent="0.2">
      <c r="A945" s="12">
        <v>934</v>
      </c>
      <c r="B945" s="228" t="str">
        <f>IF(I945&gt;($B$4*$B$6),"0",PMT(H945/$B$6,COUNT(I945:$I$1000),-E944))</f>
        <v>0</v>
      </c>
      <c r="C945" s="228">
        <f t="shared" si="162"/>
        <v>0</v>
      </c>
      <c r="D945" s="228" t="str">
        <f t="shared" si="158"/>
        <v>0</v>
      </c>
      <c r="E945" s="225" t="str">
        <f t="shared" si="156"/>
        <v/>
      </c>
      <c r="F945" s="228" t="str">
        <f t="shared" si="154"/>
        <v/>
      </c>
      <c r="G945" s="228" t="str">
        <f t="shared" si="155"/>
        <v/>
      </c>
      <c r="H945" s="230">
        <f t="shared" si="163"/>
        <v>0.12</v>
      </c>
      <c r="I945" s="226" t="str">
        <f t="shared" si="157"/>
        <v/>
      </c>
      <c r="J945" s="227">
        <f t="shared" si="164"/>
        <v>73051</v>
      </c>
      <c r="K945" s="231" t="str">
        <f t="shared" si="159"/>
        <v>0</v>
      </c>
      <c r="Q945" s="11">
        <f>IF(J945&lt;'5-Year Monthly P&amp;L'!P$2,1,IF(AND('Financing - Injection 1'!J945&gt;='5-Year Monthly P&amp;L'!P$2,'Financing - Injection 1'!J945&lt;'5-Year Monthly P&amp;L'!AB$2),2,IF(AND('Financing - Injection 1'!J945&gt;='5-Year Monthly P&amp;L'!AB$2,'Financing - Injection 1'!J945&lt;'5-Year Monthly P&amp;L'!AN$2),3,IF(AND('Financing - Injection 1'!J945&gt;='5-Year Monthly P&amp;L'!AN$2,'Financing - Injection 1'!J945&lt;'5-Year Monthly P&amp;L'!AZ$2),4,IF('Financing - Injection 1'!J945&gt;='5-Year Monthly P&amp;L'!AZ$2,5)))))</f>
        <v>5</v>
      </c>
      <c r="R945" s="215" t="str">
        <f t="shared" si="160"/>
        <v>0</v>
      </c>
      <c r="S945" s="215" t="str">
        <f t="shared" si="161"/>
        <v>0</v>
      </c>
    </row>
    <row r="946" spans="1:19" x14ac:dyDescent="0.2">
      <c r="A946" s="12">
        <v>935</v>
      </c>
      <c r="B946" s="228" t="str">
        <f>IF(I946&gt;($B$4*$B$6),"0",PMT(H946/$B$6,COUNT(I946:$I$1000),-E945))</f>
        <v>0</v>
      </c>
      <c r="C946" s="228">
        <f t="shared" si="162"/>
        <v>0</v>
      </c>
      <c r="D946" s="228" t="str">
        <f t="shared" si="158"/>
        <v>0</v>
      </c>
      <c r="E946" s="225" t="str">
        <f t="shared" si="156"/>
        <v/>
      </c>
      <c r="F946" s="228" t="str">
        <f t="shared" si="154"/>
        <v/>
      </c>
      <c r="G946" s="228" t="str">
        <f t="shared" si="155"/>
        <v/>
      </c>
      <c r="H946" s="230">
        <f t="shared" si="163"/>
        <v>0.12</v>
      </c>
      <c r="I946" s="226" t="str">
        <f t="shared" si="157"/>
        <v/>
      </c>
      <c r="J946" s="227">
        <f t="shared" si="164"/>
        <v>73082</v>
      </c>
      <c r="K946" s="231" t="str">
        <f t="shared" si="159"/>
        <v>0</v>
      </c>
      <c r="Q946" s="11">
        <f>IF(J946&lt;'5-Year Monthly P&amp;L'!P$2,1,IF(AND('Financing - Injection 1'!J946&gt;='5-Year Monthly P&amp;L'!P$2,'Financing - Injection 1'!J946&lt;'5-Year Monthly P&amp;L'!AB$2),2,IF(AND('Financing - Injection 1'!J946&gt;='5-Year Monthly P&amp;L'!AB$2,'Financing - Injection 1'!J946&lt;'5-Year Monthly P&amp;L'!AN$2),3,IF(AND('Financing - Injection 1'!J946&gt;='5-Year Monthly P&amp;L'!AN$2,'Financing - Injection 1'!J946&lt;'5-Year Monthly P&amp;L'!AZ$2),4,IF('Financing - Injection 1'!J946&gt;='5-Year Monthly P&amp;L'!AZ$2,5)))))</f>
        <v>5</v>
      </c>
      <c r="R946" s="215" t="str">
        <f t="shared" si="160"/>
        <v>0</v>
      </c>
      <c r="S946" s="215" t="str">
        <f t="shared" si="161"/>
        <v>0</v>
      </c>
    </row>
    <row r="947" spans="1:19" x14ac:dyDescent="0.2">
      <c r="A947" s="12">
        <v>936</v>
      </c>
      <c r="B947" s="228" t="str">
        <f>IF(I947&gt;($B$4*$B$6),"0",PMT(H947/$B$6,COUNT(I947:$I$1000),-E946))</f>
        <v>0</v>
      </c>
      <c r="C947" s="228">
        <f t="shared" si="162"/>
        <v>0</v>
      </c>
      <c r="D947" s="228" t="str">
        <f t="shared" si="158"/>
        <v>0</v>
      </c>
      <c r="E947" s="225" t="str">
        <f t="shared" si="156"/>
        <v/>
      </c>
      <c r="F947" s="228" t="str">
        <f t="shared" si="154"/>
        <v/>
      </c>
      <c r="G947" s="228" t="str">
        <f t="shared" si="155"/>
        <v/>
      </c>
      <c r="H947" s="230">
        <f t="shared" si="163"/>
        <v>0.12</v>
      </c>
      <c r="I947" s="226" t="str">
        <f t="shared" si="157"/>
        <v/>
      </c>
      <c r="J947" s="227">
        <f t="shared" si="164"/>
        <v>73110</v>
      </c>
      <c r="K947" s="231" t="str">
        <f t="shared" si="159"/>
        <v>0</v>
      </c>
      <c r="Q947" s="11">
        <f>IF(J947&lt;'5-Year Monthly P&amp;L'!P$2,1,IF(AND('Financing - Injection 1'!J947&gt;='5-Year Monthly P&amp;L'!P$2,'Financing - Injection 1'!J947&lt;'5-Year Monthly P&amp;L'!AB$2),2,IF(AND('Financing - Injection 1'!J947&gt;='5-Year Monthly P&amp;L'!AB$2,'Financing - Injection 1'!J947&lt;'5-Year Monthly P&amp;L'!AN$2),3,IF(AND('Financing - Injection 1'!J947&gt;='5-Year Monthly P&amp;L'!AN$2,'Financing - Injection 1'!J947&lt;'5-Year Monthly P&amp;L'!AZ$2),4,IF('Financing - Injection 1'!J947&gt;='5-Year Monthly P&amp;L'!AZ$2,5)))))</f>
        <v>5</v>
      </c>
      <c r="R947" s="215" t="str">
        <f t="shared" si="160"/>
        <v>0</v>
      </c>
      <c r="S947" s="215" t="str">
        <f t="shared" si="161"/>
        <v>0</v>
      </c>
    </row>
    <row r="948" spans="1:19" x14ac:dyDescent="0.2">
      <c r="A948" s="12">
        <v>937</v>
      </c>
      <c r="B948" s="228" t="str">
        <f>IF(I948&gt;($B$4*$B$6),"0",PMT(H948/$B$6,COUNT(I948:$I$1000),-E947))</f>
        <v>0</v>
      </c>
      <c r="C948" s="228">
        <f t="shared" si="162"/>
        <v>0</v>
      </c>
      <c r="D948" s="228" t="str">
        <f t="shared" si="158"/>
        <v>0</v>
      </c>
      <c r="E948" s="225" t="str">
        <f t="shared" si="156"/>
        <v/>
      </c>
      <c r="F948" s="228" t="str">
        <f t="shared" si="154"/>
        <v/>
      </c>
      <c r="G948" s="228" t="str">
        <f t="shared" si="155"/>
        <v/>
      </c>
      <c r="H948" s="230">
        <f t="shared" si="163"/>
        <v>0.12</v>
      </c>
      <c r="I948" s="226" t="str">
        <f t="shared" si="157"/>
        <v/>
      </c>
      <c r="J948" s="227">
        <f t="shared" si="164"/>
        <v>73141</v>
      </c>
      <c r="K948" s="231" t="str">
        <f t="shared" si="159"/>
        <v>0</v>
      </c>
      <c r="Q948" s="11">
        <f>IF(J948&lt;'5-Year Monthly P&amp;L'!P$2,1,IF(AND('Financing - Injection 1'!J948&gt;='5-Year Monthly P&amp;L'!P$2,'Financing - Injection 1'!J948&lt;'5-Year Monthly P&amp;L'!AB$2),2,IF(AND('Financing - Injection 1'!J948&gt;='5-Year Monthly P&amp;L'!AB$2,'Financing - Injection 1'!J948&lt;'5-Year Monthly P&amp;L'!AN$2),3,IF(AND('Financing - Injection 1'!J948&gt;='5-Year Monthly P&amp;L'!AN$2,'Financing - Injection 1'!J948&lt;'5-Year Monthly P&amp;L'!AZ$2),4,IF('Financing - Injection 1'!J948&gt;='5-Year Monthly P&amp;L'!AZ$2,5)))))</f>
        <v>5</v>
      </c>
      <c r="R948" s="215" t="str">
        <f t="shared" si="160"/>
        <v>0</v>
      </c>
      <c r="S948" s="215" t="str">
        <f t="shared" si="161"/>
        <v>0</v>
      </c>
    </row>
    <row r="949" spans="1:19" x14ac:dyDescent="0.2">
      <c r="A949" s="12">
        <v>938</v>
      </c>
      <c r="B949" s="228" t="str">
        <f>IF(I949&gt;($B$4*$B$6),"0",PMT(H949/$B$6,COUNT(I949:$I$1000),-E948))</f>
        <v>0</v>
      </c>
      <c r="C949" s="228">
        <f t="shared" si="162"/>
        <v>0</v>
      </c>
      <c r="D949" s="228" t="str">
        <f t="shared" si="158"/>
        <v>0</v>
      </c>
      <c r="E949" s="225" t="str">
        <f t="shared" si="156"/>
        <v/>
      </c>
      <c r="F949" s="228" t="str">
        <f t="shared" si="154"/>
        <v/>
      </c>
      <c r="G949" s="228" t="str">
        <f t="shared" si="155"/>
        <v/>
      </c>
      <c r="H949" s="230">
        <f t="shared" si="163"/>
        <v>0.12</v>
      </c>
      <c r="I949" s="226" t="str">
        <f t="shared" si="157"/>
        <v/>
      </c>
      <c r="J949" s="227">
        <f t="shared" si="164"/>
        <v>73171</v>
      </c>
      <c r="K949" s="231" t="str">
        <f t="shared" si="159"/>
        <v>0</v>
      </c>
      <c r="Q949" s="11">
        <f>IF(J949&lt;'5-Year Monthly P&amp;L'!P$2,1,IF(AND('Financing - Injection 1'!J949&gt;='5-Year Monthly P&amp;L'!P$2,'Financing - Injection 1'!J949&lt;'5-Year Monthly P&amp;L'!AB$2),2,IF(AND('Financing - Injection 1'!J949&gt;='5-Year Monthly P&amp;L'!AB$2,'Financing - Injection 1'!J949&lt;'5-Year Monthly P&amp;L'!AN$2),3,IF(AND('Financing - Injection 1'!J949&gt;='5-Year Monthly P&amp;L'!AN$2,'Financing - Injection 1'!J949&lt;'5-Year Monthly P&amp;L'!AZ$2),4,IF('Financing - Injection 1'!J949&gt;='5-Year Monthly P&amp;L'!AZ$2,5)))))</f>
        <v>5</v>
      </c>
      <c r="R949" s="215" t="str">
        <f t="shared" si="160"/>
        <v>0</v>
      </c>
      <c r="S949" s="215" t="str">
        <f t="shared" si="161"/>
        <v>0</v>
      </c>
    </row>
    <row r="950" spans="1:19" x14ac:dyDescent="0.2">
      <c r="A950" s="12">
        <v>939</v>
      </c>
      <c r="B950" s="228" t="str">
        <f>IF(I950&gt;($B$4*$B$6),"0",PMT(H950/$B$6,COUNT(I950:$I$1000),-E949))</f>
        <v>0</v>
      </c>
      <c r="C950" s="228">
        <f t="shared" si="162"/>
        <v>0</v>
      </c>
      <c r="D950" s="228" t="str">
        <f t="shared" si="158"/>
        <v>0</v>
      </c>
      <c r="E950" s="225" t="str">
        <f t="shared" si="156"/>
        <v/>
      </c>
      <c r="F950" s="228" t="str">
        <f t="shared" si="154"/>
        <v/>
      </c>
      <c r="G950" s="228" t="str">
        <f t="shared" si="155"/>
        <v/>
      </c>
      <c r="H950" s="230">
        <f t="shared" si="163"/>
        <v>0.12</v>
      </c>
      <c r="I950" s="226" t="str">
        <f t="shared" si="157"/>
        <v/>
      </c>
      <c r="J950" s="227">
        <f t="shared" si="164"/>
        <v>73202</v>
      </c>
      <c r="K950" s="231" t="str">
        <f t="shared" si="159"/>
        <v>0</v>
      </c>
      <c r="Q950" s="11">
        <f>IF(J950&lt;'5-Year Monthly P&amp;L'!P$2,1,IF(AND('Financing - Injection 1'!J950&gt;='5-Year Monthly P&amp;L'!P$2,'Financing - Injection 1'!J950&lt;'5-Year Monthly P&amp;L'!AB$2),2,IF(AND('Financing - Injection 1'!J950&gt;='5-Year Monthly P&amp;L'!AB$2,'Financing - Injection 1'!J950&lt;'5-Year Monthly P&amp;L'!AN$2),3,IF(AND('Financing - Injection 1'!J950&gt;='5-Year Monthly P&amp;L'!AN$2,'Financing - Injection 1'!J950&lt;'5-Year Monthly P&amp;L'!AZ$2),4,IF('Financing - Injection 1'!J950&gt;='5-Year Monthly P&amp;L'!AZ$2,5)))))</f>
        <v>5</v>
      </c>
      <c r="R950" s="215" t="str">
        <f t="shared" si="160"/>
        <v>0</v>
      </c>
      <c r="S950" s="215" t="str">
        <f t="shared" si="161"/>
        <v>0</v>
      </c>
    </row>
    <row r="951" spans="1:19" x14ac:dyDescent="0.2">
      <c r="A951" s="12">
        <v>940</v>
      </c>
      <c r="B951" s="228" t="str">
        <f>IF(I951&gt;($B$4*$B$6),"0",PMT(H951/$B$6,COUNT(I951:$I$1000),-E950))</f>
        <v>0</v>
      </c>
      <c r="C951" s="228">
        <f t="shared" si="162"/>
        <v>0</v>
      </c>
      <c r="D951" s="228" t="str">
        <f t="shared" si="158"/>
        <v>0</v>
      </c>
      <c r="E951" s="225" t="str">
        <f t="shared" si="156"/>
        <v/>
      </c>
      <c r="F951" s="228" t="str">
        <f t="shared" si="154"/>
        <v/>
      </c>
      <c r="G951" s="228" t="str">
        <f t="shared" si="155"/>
        <v/>
      </c>
      <c r="H951" s="230">
        <f t="shared" si="163"/>
        <v>0.12</v>
      </c>
      <c r="I951" s="226" t="str">
        <f t="shared" si="157"/>
        <v/>
      </c>
      <c r="J951" s="227">
        <f t="shared" si="164"/>
        <v>73232</v>
      </c>
      <c r="K951" s="231" t="str">
        <f t="shared" si="159"/>
        <v>0</v>
      </c>
      <c r="Q951" s="11">
        <f>IF(J951&lt;'5-Year Monthly P&amp;L'!P$2,1,IF(AND('Financing - Injection 1'!J951&gt;='5-Year Monthly P&amp;L'!P$2,'Financing - Injection 1'!J951&lt;'5-Year Monthly P&amp;L'!AB$2),2,IF(AND('Financing - Injection 1'!J951&gt;='5-Year Monthly P&amp;L'!AB$2,'Financing - Injection 1'!J951&lt;'5-Year Monthly P&amp;L'!AN$2),3,IF(AND('Financing - Injection 1'!J951&gt;='5-Year Monthly P&amp;L'!AN$2,'Financing - Injection 1'!J951&lt;'5-Year Monthly P&amp;L'!AZ$2),4,IF('Financing - Injection 1'!J951&gt;='5-Year Monthly P&amp;L'!AZ$2,5)))))</f>
        <v>5</v>
      </c>
      <c r="R951" s="215" t="str">
        <f t="shared" si="160"/>
        <v>0</v>
      </c>
      <c r="S951" s="215" t="str">
        <f t="shared" si="161"/>
        <v>0</v>
      </c>
    </row>
    <row r="952" spans="1:19" x14ac:dyDescent="0.2">
      <c r="A952" s="12">
        <v>941</v>
      </c>
      <c r="B952" s="228" t="str">
        <f>IF(I952&gt;($B$4*$B$6),"0",PMT(H952/$B$6,COUNT(I952:$I$1000),-E951))</f>
        <v>0</v>
      </c>
      <c r="C952" s="228">
        <f t="shared" si="162"/>
        <v>0</v>
      </c>
      <c r="D952" s="228" t="str">
        <f t="shared" si="158"/>
        <v>0</v>
      </c>
      <c r="E952" s="225" t="str">
        <f t="shared" si="156"/>
        <v/>
      </c>
      <c r="F952" s="228" t="str">
        <f t="shared" si="154"/>
        <v/>
      </c>
      <c r="G952" s="228" t="str">
        <f t="shared" si="155"/>
        <v/>
      </c>
      <c r="H952" s="230">
        <f t="shared" si="163"/>
        <v>0.12</v>
      </c>
      <c r="I952" s="226" t="str">
        <f t="shared" si="157"/>
        <v/>
      </c>
      <c r="J952" s="227">
        <f t="shared" si="164"/>
        <v>73263</v>
      </c>
      <c r="K952" s="231" t="str">
        <f t="shared" si="159"/>
        <v>0</v>
      </c>
      <c r="Q952" s="11">
        <f>IF(J952&lt;'5-Year Monthly P&amp;L'!P$2,1,IF(AND('Financing - Injection 1'!J952&gt;='5-Year Monthly P&amp;L'!P$2,'Financing - Injection 1'!J952&lt;'5-Year Monthly P&amp;L'!AB$2),2,IF(AND('Financing - Injection 1'!J952&gt;='5-Year Monthly P&amp;L'!AB$2,'Financing - Injection 1'!J952&lt;'5-Year Monthly P&amp;L'!AN$2),3,IF(AND('Financing - Injection 1'!J952&gt;='5-Year Monthly P&amp;L'!AN$2,'Financing - Injection 1'!J952&lt;'5-Year Monthly P&amp;L'!AZ$2),4,IF('Financing - Injection 1'!J952&gt;='5-Year Monthly P&amp;L'!AZ$2,5)))))</f>
        <v>5</v>
      </c>
      <c r="R952" s="215" t="str">
        <f t="shared" si="160"/>
        <v>0</v>
      </c>
      <c r="S952" s="215" t="str">
        <f t="shared" si="161"/>
        <v>0</v>
      </c>
    </row>
    <row r="953" spans="1:19" x14ac:dyDescent="0.2">
      <c r="A953" s="12">
        <v>942</v>
      </c>
      <c r="B953" s="228" t="str">
        <f>IF(I953&gt;($B$4*$B$6),"0",PMT(H953/$B$6,COUNT(I953:$I$1000),-E952))</f>
        <v>0</v>
      </c>
      <c r="C953" s="228">
        <f t="shared" si="162"/>
        <v>0</v>
      </c>
      <c r="D953" s="228" t="str">
        <f t="shared" si="158"/>
        <v>0</v>
      </c>
      <c r="E953" s="225" t="str">
        <f t="shared" si="156"/>
        <v/>
      </c>
      <c r="F953" s="228" t="str">
        <f t="shared" ref="F953:F1000" si="165">IF(A952&gt;=($B$4*$B$6),"",F952+C953)</f>
        <v/>
      </c>
      <c r="G953" s="228" t="str">
        <f t="shared" ref="G953:G1000" si="166">IF(A952&gt;=($B$4*$B$6),"",G952+B953)</f>
        <v/>
      </c>
      <c r="H953" s="230">
        <f t="shared" si="163"/>
        <v>0.12</v>
      </c>
      <c r="I953" s="226" t="str">
        <f t="shared" si="157"/>
        <v/>
      </c>
      <c r="J953" s="227">
        <f t="shared" si="164"/>
        <v>73294</v>
      </c>
      <c r="K953" s="231" t="str">
        <f t="shared" si="159"/>
        <v>0</v>
      </c>
      <c r="Q953" s="11">
        <f>IF(J953&lt;'5-Year Monthly P&amp;L'!P$2,1,IF(AND('Financing - Injection 1'!J953&gt;='5-Year Monthly P&amp;L'!P$2,'Financing - Injection 1'!J953&lt;'5-Year Monthly P&amp;L'!AB$2),2,IF(AND('Financing - Injection 1'!J953&gt;='5-Year Monthly P&amp;L'!AB$2,'Financing - Injection 1'!J953&lt;'5-Year Monthly P&amp;L'!AN$2),3,IF(AND('Financing - Injection 1'!J953&gt;='5-Year Monthly P&amp;L'!AN$2,'Financing - Injection 1'!J953&lt;'5-Year Monthly P&amp;L'!AZ$2),4,IF('Financing - Injection 1'!J953&gt;='5-Year Monthly P&amp;L'!AZ$2,5)))))</f>
        <v>5</v>
      </c>
      <c r="R953" s="215" t="str">
        <f t="shared" si="160"/>
        <v>0</v>
      </c>
      <c r="S953" s="215" t="str">
        <f t="shared" si="161"/>
        <v>0</v>
      </c>
    </row>
    <row r="954" spans="1:19" x14ac:dyDescent="0.2">
      <c r="A954" s="12">
        <v>943</v>
      </c>
      <c r="B954" s="228" t="str">
        <f>IF(I954&gt;($B$4*$B$6),"0",PMT(H954/$B$6,COUNT(I954:$I$1000),-E953))</f>
        <v>0</v>
      </c>
      <c r="C954" s="228">
        <f t="shared" si="162"/>
        <v>0</v>
      </c>
      <c r="D954" s="228" t="str">
        <f t="shared" si="158"/>
        <v>0</v>
      </c>
      <c r="E954" s="225" t="str">
        <f t="shared" si="156"/>
        <v/>
      </c>
      <c r="F954" s="228" t="str">
        <f t="shared" si="165"/>
        <v/>
      </c>
      <c r="G954" s="228" t="str">
        <f t="shared" si="166"/>
        <v/>
      </c>
      <c r="H954" s="230">
        <f t="shared" si="163"/>
        <v>0.12</v>
      </c>
      <c r="I954" s="226" t="str">
        <f t="shared" si="157"/>
        <v/>
      </c>
      <c r="J954" s="227">
        <f t="shared" si="164"/>
        <v>73324</v>
      </c>
      <c r="K954" s="231" t="str">
        <f t="shared" si="159"/>
        <v>0</v>
      </c>
      <c r="Q954" s="11">
        <f>IF(J954&lt;'5-Year Monthly P&amp;L'!P$2,1,IF(AND('Financing - Injection 1'!J954&gt;='5-Year Monthly P&amp;L'!P$2,'Financing - Injection 1'!J954&lt;'5-Year Monthly P&amp;L'!AB$2),2,IF(AND('Financing - Injection 1'!J954&gt;='5-Year Monthly P&amp;L'!AB$2,'Financing - Injection 1'!J954&lt;'5-Year Monthly P&amp;L'!AN$2),3,IF(AND('Financing - Injection 1'!J954&gt;='5-Year Monthly P&amp;L'!AN$2,'Financing - Injection 1'!J954&lt;'5-Year Monthly P&amp;L'!AZ$2),4,IF('Financing - Injection 1'!J954&gt;='5-Year Monthly P&amp;L'!AZ$2,5)))))</f>
        <v>5</v>
      </c>
      <c r="R954" s="215" t="str">
        <f t="shared" si="160"/>
        <v>0</v>
      </c>
      <c r="S954" s="215" t="str">
        <f t="shared" si="161"/>
        <v>0</v>
      </c>
    </row>
    <row r="955" spans="1:19" x14ac:dyDescent="0.2">
      <c r="A955" s="12">
        <v>944</v>
      </c>
      <c r="B955" s="228" t="str">
        <f>IF(I955&gt;($B$4*$B$6),"0",PMT(H955/$B$6,COUNT(I955:$I$1000),-E954))</f>
        <v>0</v>
      </c>
      <c r="C955" s="228">
        <f t="shared" si="162"/>
        <v>0</v>
      </c>
      <c r="D955" s="228" t="str">
        <f t="shared" si="158"/>
        <v>0</v>
      </c>
      <c r="E955" s="225" t="str">
        <f t="shared" si="156"/>
        <v/>
      </c>
      <c r="F955" s="228" t="str">
        <f t="shared" si="165"/>
        <v/>
      </c>
      <c r="G955" s="228" t="str">
        <f t="shared" si="166"/>
        <v/>
      </c>
      <c r="H955" s="230">
        <f t="shared" si="163"/>
        <v>0.12</v>
      </c>
      <c r="I955" s="226" t="str">
        <f t="shared" si="157"/>
        <v/>
      </c>
      <c r="J955" s="227">
        <f t="shared" si="164"/>
        <v>73355</v>
      </c>
      <c r="K955" s="231" t="str">
        <f t="shared" si="159"/>
        <v>0</v>
      </c>
      <c r="Q955" s="11">
        <f>IF(J955&lt;'5-Year Monthly P&amp;L'!P$2,1,IF(AND('Financing - Injection 1'!J955&gt;='5-Year Monthly P&amp;L'!P$2,'Financing - Injection 1'!J955&lt;'5-Year Monthly P&amp;L'!AB$2),2,IF(AND('Financing - Injection 1'!J955&gt;='5-Year Monthly P&amp;L'!AB$2,'Financing - Injection 1'!J955&lt;'5-Year Monthly P&amp;L'!AN$2),3,IF(AND('Financing - Injection 1'!J955&gt;='5-Year Monthly P&amp;L'!AN$2,'Financing - Injection 1'!J955&lt;'5-Year Monthly P&amp;L'!AZ$2),4,IF('Financing - Injection 1'!J955&gt;='5-Year Monthly P&amp;L'!AZ$2,5)))))</f>
        <v>5</v>
      </c>
      <c r="R955" s="215" t="str">
        <f t="shared" si="160"/>
        <v>0</v>
      </c>
      <c r="S955" s="215" t="str">
        <f t="shared" si="161"/>
        <v>0</v>
      </c>
    </row>
    <row r="956" spans="1:19" x14ac:dyDescent="0.2">
      <c r="A956" s="12">
        <v>945</v>
      </c>
      <c r="B956" s="228" t="str">
        <f>IF(I956&gt;($B$4*$B$6),"0",PMT(H956/$B$6,COUNT(I956:$I$1000),-E955))</f>
        <v>0</v>
      </c>
      <c r="C956" s="228">
        <f t="shared" si="162"/>
        <v>0</v>
      </c>
      <c r="D956" s="228" t="str">
        <f t="shared" si="158"/>
        <v>0</v>
      </c>
      <c r="E956" s="225" t="str">
        <f t="shared" si="156"/>
        <v/>
      </c>
      <c r="F956" s="228" t="str">
        <f t="shared" si="165"/>
        <v/>
      </c>
      <c r="G956" s="228" t="str">
        <f t="shared" si="166"/>
        <v/>
      </c>
      <c r="H956" s="230">
        <f t="shared" si="163"/>
        <v>0.12</v>
      </c>
      <c r="I956" s="226" t="str">
        <f t="shared" si="157"/>
        <v/>
      </c>
      <c r="J956" s="227">
        <f t="shared" si="164"/>
        <v>73385</v>
      </c>
      <c r="K956" s="231" t="str">
        <f t="shared" si="159"/>
        <v>0</v>
      </c>
      <c r="Q956" s="11">
        <f>IF(J956&lt;'5-Year Monthly P&amp;L'!P$2,1,IF(AND('Financing - Injection 1'!J956&gt;='5-Year Monthly P&amp;L'!P$2,'Financing - Injection 1'!J956&lt;'5-Year Monthly P&amp;L'!AB$2),2,IF(AND('Financing - Injection 1'!J956&gt;='5-Year Monthly P&amp;L'!AB$2,'Financing - Injection 1'!J956&lt;'5-Year Monthly P&amp;L'!AN$2),3,IF(AND('Financing - Injection 1'!J956&gt;='5-Year Monthly P&amp;L'!AN$2,'Financing - Injection 1'!J956&lt;'5-Year Monthly P&amp;L'!AZ$2),4,IF('Financing - Injection 1'!J956&gt;='5-Year Monthly P&amp;L'!AZ$2,5)))))</f>
        <v>5</v>
      </c>
      <c r="R956" s="215" t="str">
        <f t="shared" si="160"/>
        <v>0</v>
      </c>
      <c r="S956" s="215" t="str">
        <f t="shared" si="161"/>
        <v>0</v>
      </c>
    </row>
    <row r="957" spans="1:19" x14ac:dyDescent="0.2">
      <c r="A957" s="12">
        <v>946</v>
      </c>
      <c r="B957" s="228" t="str">
        <f>IF(I957&gt;($B$4*$B$6),"0",PMT(H957/$B$6,COUNT(I957:$I$1000),-E956))</f>
        <v>0</v>
      </c>
      <c r="C957" s="228">
        <f t="shared" si="162"/>
        <v>0</v>
      </c>
      <c r="D957" s="228" t="str">
        <f t="shared" si="158"/>
        <v>0</v>
      </c>
      <c r="E957" s="225" t="str">
        <f t="shared" si="156"/>
        <v/>
      </c>
      <c r="F957" s="228" t="str">
        <f t="shared" si="165"/>
        <v/>
      </c>
      <c r="G957" s="228" t="str">
        <f t="shared" si="166"/>
        <v/>
      </c>
      <c r="H957" s="230">
        <f t="shared" si="163"/>
        <v>0.12</v>
      </c>
      <c r="I957" s="226" t="str">
        <f t="shared" si="157"/>
        <v/>
      </c>
      <c r="J957" s="227">
        <f t="shared" si="164"/>
        <v>73416</v>
      </c>
      <c r="K957" s="231" t="str">
        <f t="shared" si="159"/>
        <v>0</v>
      </c>
      <c r="Q957" s="11">
        <f>IF(J957&lt;'5-Year Monthly P&amp;L'!P$2,1,IF(AND('Financing - Injection 1'!J957&gt;='5-Year Monthly P&amp;L'!P$2,'Financing - Injection 1'!J957&lt;'5-Year Monthly P&amp;L'!AB$2),2,IF(AND('Financing - Injection 1'!J957&gt;='5-Year Monthly P&amp;L'!AB$2,'Financing - Injection 1'!J957&lt;'5-Year Monthly P&amp;L'!AN$2),3,IF(AND('Financing - Injection 1'!J957&gt;='5-Year Monthly P&amp;L'!AN$2,'Financing - Injection 1'!J957&lt;'5-Year Monthly P&amp;L'!AZ$2),4,IF('Financing - Injection 1'!J957&gt;='5-Year Monthly P&amp;L'!AZ$2,5)))))</f>
        <v>5</v>
      </c>
      <c r="R957" s="215" t="str">
        <f t="shared" si="160"/>
        <v>0</v>
      </c>
      <c r="S957" s="215" t="str">
        <f t="shared" si="161"/>
        <v>0</v>
      </c>
    </row>
    <row r="958" spans="1:19" x14ac:dyDescent="0.2">
      <c r="A958" s="12">
        <v>947</v>
      </c>
      <c r="B958" s="228" t="str">
        <f>IF(I958&gt;($B$4*$B$6),"0",PMT(H958/$B$6,COUNT(I958:$I$1000),-E957))</f>
        <v>0</v>
      </c>
      <c r="C958" s="228">
        <f t="shared" si="162"/>
        <v>0</v>
      </c>
      <c r="D958" s="228" t="str">
        <f t="shared" si="158"/>
        <v>0</v>
      </c>
      <c r="E958" s="225" t="str">
        <f t="shared" si="156"/>
        <v/>
      </c>
      <c r="F958" s="228" t="str">
        <f t="shared" si="165"/>
        <v/>
      </c>
      <c r="G958" s="228" t="str">
        <f t="shared" si="166"/>
        <v/>
      </c>
      <c r="H958" s="230">
        <f t="shared" si="163"/>
        <v>0.12</v>
      </c>
      <c r="I958" s="226" t="str">
        <f t="shared" si="157"/>
        <v/>
      </c>
      <c r="J958" s="227">
        <f t="shared" si="164"/>
        <v>73447</v>
      </c>
      <c r="K958" s="231" t="str">
        <f t="shared" si="159"/>
        <v>0</v>
      </c>
      <c r="Q958" s="11">
        <f>IF(J958&lt;'5-Year Monthly P&amp;L'!P$2,1,IF(AND('Financing - Injection 1'!J958&gt;='5-Year Monthly P&amp;L'!P$2,'Financing - Injection 1'!J958&lt;'5-Year Monthly P&amp;L'!AB$2),2,IF(AND('Financing - Injection 1'!J958&gt;='5-Year Monthly P&amp;L'!AB$2,'Financing - Injection 1'!J958&lt;'5-Year Monthly P&amp;L'!AN$2),3,IF(AND('Financing - Injection 1'!J958&gt;='5-Year Monthly P&amp;L'!AN$2,'Financing - Injection 1'!J958&lt;'5-Year Monthly P&amp;L'!AZ$2),4,IF('Financing - Injection 1'!J958&gt;='5-Year Monthly P&amp;L'!AZ$2,5)))))</f>
        <v>5</v>
      </c>
      <c r="R958" s="215" t="str">
        <f t="shared" si="160"/>
        <v>0</v>
      </c>
      <c r="S958" s="215" t="str">
        <f t="shared" si="161"/>
        <v>0</v>
      </c>
    </row>
    <row r="959" spans="1:19" x14ac:dyDescent="0.2">
      <c r="A959" s="12">
        <v>948</v>
      </c>
      <c r="B959" s="228" t="str">
        <f>IF(I959&gt;($B$4*$B$6),"0",PMT(H959/$B$6,COUNT(I959:$I$1000),-E958))</f>
        <v>0</v>
      </c>
      <c r="C959" s="228">
        <f t="shared" si="162"/>
        <v>0</v>
      </c>
      <c r="D959" s="228" t="str">
        <f t="shared" si="158"/>
        <v>0</v>
      </c>
      <c r="E959" s="225" t="str">
        <f t="shared" si="156"/>
        <v/>
      </c>
      <c r="F959" s="228" t="str">
        <f t="shared" si="165"/>
        <v/>
      </c>
      <c r="G959" s="228" t="str">
        <f t="shared" si="166"/>
        <v/>
      </c>
      <c r="H959" s="230">
        <f t="shared" si="163"/>
        <v>0.12</v>
      </c>
      <c r="I959" s="226" t="str">
        <f t="shared" si="157"/>
        <v/>
      </c>
      <c r="J959" s="227">
        <f t="shared" si="164"/>
        <v>73475</v>
      </c>
      <c r="K959" s="231" t="str">
        <f t="shared" si="159"/>
        <v>0</v>
      </c>
      <c r="Q959" s="11">
        <f>IF(J959&lt;'5-Year Monthly P&amp;L'!P$2,1,IF(AND('Financing - Injection 1'!J959&gt;='5-Year Monthly P&amp;L'!P$2,'Financing - Injection 1'!J959&lt;'5-Year Monthly P&amp;L'!AB$2),2,IF(AND('Financing - Injection 1'!J959&gt;='5-Year Monthly P&amp;L'!AB$2,'Financing - Injection 1'!J959&lt;'5-Year Monthly P&amp;L'!AN$2),3,IF(AND('Financing - Injection 1'!J959&gt;='5-Year Monthly P&amp;L'!AN$2,'Financing - Injection 1'!J959&lt;'5-Year Monthly P&amp;L'!AZ$2),4,IF('Financing - Injection 1'!J959&gt;='5-Year Monthly P&amp;L'!AZ$2,5)))))</f>
        <v>5</v>
      </c>
      <c r="R959" s="215" t="str">
        <f t="shared" si="160"/>
        <v>0</v>
      </c>
      <c r="S959" s="215" t="str">
        <f t="shared" si="161"/>
        <v>0</v>
      </c>
    </row>
    <row r="960" spans="1:19" x14ac:dyDescent="0.2">
      <c r="A960" s="12">
        <v>949</v>
      </c>
      <c r="B960" s="228" t="str">
        <f>IF(I960&gt;($B$4*$B$6),"0",PMT(H960/$B$6,COUNT(I960:$I$1000),-E959))</f>
        <v>0</v>
      </c>
      <c r="C960" s="228">
        <f t="shared" si="162"/>
        <v>0</v>
      </c>
      <c r="D960" s="228" t="str">
        <f t="shared" si="158"/>
        <v>0</v>
      </c>
      <c r="E960" s="225" t="str">
        <f t="shared" si="156"/>
        <v/>
      </c>
      <c r="F960" s="228" t="str">
        <f t="shared" si="165"/>
        <v/>
      </c>
      <c r="G960" s="228" t="str">
        <f t="shared" si="166"/>
        <v/>
      </c>
      <c r="H960" s="230">
        <f t="shared" si="163"/>
        <v>0.12</v>
      </c>
      <c r="I960" s="226" t="str">
        <f t="shared" si="157"/>
        <v/>
      </c>
      <c r="J960" s="227">
        <f t="shared" si="164"/>
        <v>73506</v>
      </c>
      <c r="K960" s="231" t="str">
        <f t="shared" si="159"/>
        <v>0</v>
      </c>
      <c r="Q960" s="11">
        <f>IF(J960&lt;'5-Year Monthly P&amp;L'!P$2,1,IF(AND('Financing - Injection 1'!J960&gt;='5-Year Monthly P&amp;L'!P$2,'Financing - Injection 1'!J960&lt;'5-Year Monthly P&amp;L'!AB$2),2,IF(AND('Financing - Injection 1'!J960&gt;='5-Year Monthly P&amp;L'!AB$2,'Financing - Injection 1'!J960&lt;'5-Year Monthly P&amp;L'!AN$2),3,IF(AND('Financing - Injection 1'!J960&gt;='5-Year Monthly P&amp;L'!AN$2,'Financing - Injection 1'!J960&lt;'5-Year Monthly P&amp;L'!AZ$2),4,IF('Financing - Injection 1'!J960&gt;='5-Year Monthly P&amp;L'!AZ$2,5)))))</f>
        <v>5</v>
      </c>
      <c r="R960" s="215" t="str">
        <f t="shared" si="160"/>
        <v>0</v>
      </c>
      <c r="S960" s="215" t="str">
        <f t="shared" si="161"/>
        <v>0</v>
      </c>
    </row>
    <row r="961" spans="1:19" x14ac:dyDescent="0.2">
      <c r="A961" s="12">
        <v>950</v>
      </c>
      <c r="B961" s="228" t="str">
        <f>IF(I961&gt;($B$4*$B$6),"0",PMT(H961/$B$6,COUNT(I961:$I$1000),-E960))</f>
        <v>0</v>
      </c>
      <c r="C961" s="228">
        <f t="shared" si="162"/>
        <v>0</v>
      </c>
      <c r="D961" s="228" t="str">
        <f t="shared" si="158"/>
        <v>0</v>
      </c>
      <c r="E961" s="225" t="str">
        <f t="shared" si="156"/>
        <v/>
      </c>
      <c r="F961" s="228" t="str">
        <f t="shared" si="165"/>
        <v/>
      </c>
      <c r="G961" s="228" t="str">
        <f t="shared" si="166"/>
        <v/>
      </c>
      <c r="H961" s="230">
        <f t="shared" si="163"/>
        <v>0.12</v>
      </c>
      <c r="I961" s="226" t="str">
        <f t="shared" si="157"/>
        <v/>
      </c>
      <c r="J961" s="227">
        <f t="shared" si="164"/>
        <v>73536</v>
      </c>
      <c r="K961" s="231" t="str">
        <f t="shared" si="159"/>
        <v>0</v>
      </c>
      <c r="Q961" s="11">
        <f>IF(J961&lt;'5-Year Monthly P&amp;L'!P$2,1,IF(AND('Financing - Injection 1'!J961&gt;='5-Year Monthly P&amp;L'!P$2,'Financing - Injection 1'!J961&lt;'5-Year Monthly P&amp;L'!AB$2),2,IF(AND('Financing - Injection 1'!J961&gt;='5-Year Monthly P&amp;L'!AB$2,'Financing - Injection 1'!J961&lt;'5-Year Monthly P&amp;L'!AN$2),3,IF(AND('Financing - Injection 1'!J961&gt;='5-Year Monthly P&amp;L'!AN$2,'Financing - Injection 1'!J961&lt;'5-Year Monthly P&amp;L'!AZ$2),4,IF('Financing - Injection 1'!J961&gt;='5-Year Monthly P&amp;L'!AZ$2,5)))))</f>
        <v>5</v>
      </c>
      <c r="R961" s="215" t="str">
        <f t="shared" si="160"/>
        <v>0</v>
      </c>
      <c r="S961" s="215" t="str">
        <f t="shared" si="161"/>
        <v>0</v>
      </c>
    </row>
    <row r="962" spans="1:19" x14ac:dyDescent="0.2">
      <c r="A962" s="12">
        <v>951</v>
      </c>
      <c r="B962" s="228" t="str">
        <f>IF(I962&gt;($B$4*$B$6),"0",PMT(H962/$B$6,COUNT(I962:$I$1000),-E961))</f>
        <v>0</v>
      </c>
      <c r="C962" s="228">
        <f t="shared" si="162"/>
        <v>0</v>
      </c>
      <c r="D962" s="228" t="str">
        <f t="shared" si="158"/>
        <v>0</v>
      </c>
      <c r="E962" s="225" t="str">
        <f t="shared" si="156"/>
        <v/>
      </c>
      <c r="F962" s="228" t="str">
        <f t="shared" si="165"/>
        <v/>
      </c>
      <c r="G962" s="228" t="str">
        <f t="shared" si="166"/>
        <v/>
      </c>
      <c r="H962" s="230">
        <f t="shared" si="163"/>
        <v>0.12</v>
      </c>
      <c r="I962" s="226" t="str">
        <f t="shared" si="157"/>
        <v/>
      </c>
      <c r="J962" s="227">
        <f t="shared" si="164"/>
        <v>73567</v>
      </c>
      <c r="K962" s="231" t="str">
        <f t="shared" si="159"/>
        <v>0</v>
      </c>
      <c r="Q962" s="11">
        <f>IF(J962&lt;'5-Year Monthly P&amp;L'!P$2,1,IF(AND('Financing - Injection 1'!J962&gt;='5-Year Monthly P&amp;L'!P$2,'Financing - Injection 1'!J962&lt;'5-Year Monthly P&amp;L'!AB$2),2,IF(AND('Financing - Injection 1'!J962&gt;='5-Year Monthly P&amp;L'!AB$2,'Financing - Injection 1'!J962&lt;'5-Year Monthly P&amp;L'!AN$2),3,IF(AND('Financing - Injection 1'!J962&gt;='5-Year Monthly P&amp;L'!AN$2,'Financing - Injection 1'!J962&lt;'5-Year Monthly P&amp;L'!AZ$2),4,IF('Financing - Injection 1'!J962&gt;='5-Year Monthly P&amp;L'!AZ$2,5)))))</f>
        <v>5</v>
      </c>
      <c r="R962" s="215" t="str">
        <f t="shared" si="160"/>
        <v>0</v>
      </c>
      <c r="S962" s="215" t="str">
        <f t="shared" si="161"/>
        <v>0</v>
      </c>
    </row>
    <row r="963" spans="1:19" x14ac:dyDescent="0.2">
      <c r="A963" s="12">
        <v>952</v>
      </c>
      <c r="B963" s="228" t="str">
        <f>IF(I963&gt;($B$4*$B$6),"0",PMT(H963/$B$6,COUNT(I963:$I$1000),-E962))</f>
        <v>0</v>
      </c>
      <c r="C963" s="228">
        <f t="shared" si="162"/>
        <v>0</v>
      </c>
      <c r="D963" s="228" t="str">
        <f t="shared" si="158"/>
        <v>0</v>
      </c>
      <c r="E963" s="225" t="str">
        <f t="shared" si="156"/>
        <v/>
      </c>
      <c r="F963" s="228" t="str">
        <f t="shared" si="165"/>
        <v/>
      </c>
      <c r="G963" s="228" t="str">
        <f t="shared" si="166"/>
        <v/>
      </c>
      <c r="H963" s="230">
        <f t="shared" si="163"/>
        <v>0.12</v>
      </c>
      <c r="I963" s="226" t="str">
        <f t="shared" si="157"/>
        <v/>
      </c>
      <c r="J963" s="227">
        <f t="shared" si="164"/>
        <v>73597</v>
      </c>
      <c r="K963" s="231" t="str">
        <f t="shared" si="159"/>
        <v>0</v>
      </c>
      <c r="Q963" s="11">
        <f>IF(J963&lt;'5-Year Monthly P&amp;L'!P$2,1,IF(AND('Financing - Injection 1'!J963&gt;='5-Year Monthly P&amp;L'!P$2,'Financing - Injection 1'!J963&lt;'5-Year Monthly P&amp;L'!AB$2),2,IF(AND('Financing - Injection 1'!J963&gt;='5-Year Monthly P&amp;L'!AB$2,'Financing - Injection 1'!J963&lt;'5-Year Monthly P&amp;L'!AN$2),3,IF(AND('Financing - Injection 1'!J963&gt;='5-Year Monthly P&amp;L'!AN$2,'Financing - Injection 1'!J963&lt;'5-Year Monthly P&amp;L'!AZ$2),4,IF('Financing - Injection 1'!J963&gt;='5-Year Monthly P&amp;L'!AZ$2,5)))))</f>
        <v>5</v>
      </c>
      <c r="R963" s="215" t="str">
        <f t="shared" si="160"/>
        <v>0</v>
      </c>
      <c r="S963" s="215" t="str">
        <f t="shared" si="161"/>
        <v>0</v>
      </c>
    </row>
    <row r="964" spans="1:19" x14ac:dyDescent="0.2">
      <c r="A964" s="12">
        <v>953</v>
      </c>
      <c r="B964" s="228" t="str">
        <f>IF(I964&gt;($B$4*$B$6),"0",PMT(H964/$B$6,COUNT(I964:$I$1000),-E963))</f>
        <v>0</v>
      </c>
      <c r="C964" s="228">
        <f t="shared" si="162"/>
        <v>0</v>
      </c>
      <c r="D964" s="228" t="str">
        <f t="shared" si="158"/>
        <v>0</v>
      </c>
      <c r="E964" s="225" t="str">
        <f t="shared" si="156"/>
        <v/>
      </c>
      <c r="F964" s="228" t="str">
        <f t="shared" si="165"/>
        <v/>
      </c>
      <c r="G964" s="228" t="str">
        <f t="shared" si="166"/>
        <v/>
      </c>
      <c r="H964" s="230">
        <f t="shared" si="163"/>
        <v>0.12</v>
      </c>
      <c r="I964" s="226" t="str">
        <f t="shared" si="157"/>
        <v/>
      </c>
      <c r="J964" s="227">
        <f t="shared" si="164"/>
        <v>73628</v>
      </c>
      <c r="K964" s="231" t="str">
        <f t="shared" si="159"/>
        <v>0</v>
      </c>
      <c r="Q964" s="11">
        <f>IF(J964&lt;'5-Year Monthly P&amp;L'!P$2,1,IF(AND('Financing - Injection 1'!J964&gt;='5-Year Monthly P&amp;L'!P$2,'Financing - Injection 1'!J964&lt;'5-Year Monthly P&amp;L'!AB$2),2,IF(AND('Financing - Injection 1'!J964&gt;='5-Year Monthly P&amp;L'!AB$2,'Financing - Injection 1'!J964&lt;'5-Year Monthly P&amp;L'!AN$2),3,IF(AND('Financing - Injection 1'!J964&gt;='5-Year Monthly P&amp;L'!AN$2,'Financing - Injection 1'!J964&lt;'5-Year Monthly P&amp;L'!AZ$2),4,IF('Financing - Injection 1'!J964&gt;='5-Year Monthly P&amp;L'!AZ$2,5)))))</f>
        <v>5</v>
      </c>
      <c r="R964" s="215" t="str">
        <f t="shared" si="160"/>
        <v>0</v>
      </c>
      <c r="S964" s="215" t="str">
        <f t="shared" si="161"/>
        <v>0</v>
      </c>
    </row>
    <row r="965" spans="1:19" x14ac:dyDescent="0.2">
      <c r="A965" s="12">
        <v>954</v>
      </c>
      <c r="B965" s="228" t="str">
        <f>IF(I965&gt;($B$4*$B$6),"0",PMT(H965/$B$6,COUNT(I965:$I$1000),-E964))</f>
        <v>0</v>
      </c>
      <c r="C965" s="228">
        <f t="shared" si="162"/>
        <v>0</v>
      </c>
      <c r="D965" s="228" t="str">
        <f t="shared" si="158"/>
        <v>0</v>
      </c>
      <c r="E965" s="225" t="str">
        <f t="shared" si="156"/>
        <v/>
      </c>
      <c r="F965" s="228" t="str">
        <f t="shared" si="165"/>
        <v/>
      </c>
      <c r="G965" s="228" t="str">
        <f t="shared" si="166"/>
        <v/>
      </c>
      <c r="H965" s="230">
        <f t="shared" si="163"/>
        <v>0.12</v>
      </c>
      <c r="I965" s="226" t="str">
        <f t="shared" si="157"/>
        <v/>
      </c>
      <c r="J965" s="227">
        <f t="shared" si="164"/>
        <v>73659</v>
      </c>
      <c r="K965" s="231" t="str">
        <f t="shared" si="159"/>
        <v>0</v>
      </c>
      <c r="Q965" s="11">
        <f>IF(J965&lt;'5-Year Monthly P&amp;L'!P$2,1,IF(AND('Financing - Injection 1'!J965&gt;='5-Year Monthly P&amp;L'!P$2,'Financing - Injection 1'!J965&lt;'5-Year Monthly P&amp;L'!AB$2),2,IF(AND('Financing - Injection 1'!J965&gt;='5-Year Monthly P&amp;L'!AB$2,'Financing - Injection 1'!J965&lt;'5-Year Monthly P&amp;L'!AN$2),3,IF(AND('Financing - Injection 1'!J965&gt;='5-Year Monthly P&amp;L'!AN$2,'Financing - Injection 1'!J965&lt;'5-Year Monthly P&amp;L'!AZ$2),4,IF('Financing - Injection 1'!J965&gt;='5-Year Monthly P&amp;L'!AZ$2,5)))))</f>
        <v>5</v>
      </c>
      <c r="R965" s="215" t="str">
        <f t="shared" si="160"/>
        <v>0</v>
      </c>
      <c r="S965" s="215" t="str">
        <f t="shared" si="161"/>
        <v>0</v>
      </c>
    </row>
    <row r="966" spans="1:19" x14ac:dyDescent="0.2">
      <c r="A966" s="12">
        <v>955</v>
      </c>
      <c r="B966" s="228" t="str">
        <f>IF(I966&gt;($B$4*$B$6),"0",PMT(H966/$B$6,COUNT(I966:$I$1000),-E965))</f>
        <v>0</v>
      </c>
      <c r="C966" s="228">
        <f t="shared" si="162"/>
        <v>0</v>
      </c>
      <c r="D966" s="228" t="str">
        <f t="shared" si="158"/>
        <v>0</v>
      </c>
      <c r="E966" s="225" t="str">
        <f t="shared" si="156"/>
        <v/>
      </c>
      <c r="F966" s="228" t="str">
        <f t="shared" si="165"/>
        <v/>
      </c>
      <c r="G966" s="228" t="str">
        <f t="shared" si="166"/>
        <v/>
      </c>
      <c r="H966" s="230">
        <f t="shared" si="163"/>
        <v>0.12</v>
      </c>
      <c r="I966" s="226" t="str">
        <f t="shared" si="157"/>
        <v/>
      </c>
      <c r="J966" s="227">
        <f t="shared" si="164"/>
        <v>73689</v>
      </c>
      <c r="K966" s="231" t="str">
        <f t="shared" si="159"/>
        <v>0</v>
      </c>
      <c r="Q966" s="11">
        <f>IF(J966&lt;'5-Year Monthly P&amp;L'!P$2,1,IF(AND('Financing - Injection 1'!J966&gt;='5-Year Monthly P&amp;L'!P$2,'Financing - Injection 1'!J966&lt;'5-Year Monthly P&amp;L'!AB$2),2,IF(AND('Financing - Injection 1'!J966&gt;='5-Year Monthly P&amp;L'!AB$2,'Financing - Injection 1'!J966&lt;'5-Year Monthly P&amp;L'!AN$2),3,IF(AND('Financing - Injection 1'!J966&gt;='5-Year Monthly P&amp;L'!AN$2,'Financing - Injection 1'!J966&lt;'5-Year Monthly P&amp;L'!AZ$2),4,IF('Financing - Injection 1'!J966&gt;='5-Year Monthly P&amp;L'!AZ$2,5)))))</f>
        <v>5</v>
      </c>
      <c r="R966" s="215" t="str">
        <f t="shared" si="160"/>
        <v>0</v>
      </c>
      <c r="S966" s="215" t="str">
        <f t="shared" si="161"/>
        <v>0</v>
      </c>
    </row>
    <row r="967" spans="1:19" x14ac:dyDescent="0.2">
      <c r="A967" s="12">
        <v>956</v>
      </c>
      <c r="B967" s="228" t="str">
        <f>IF(I967&gt;($B$4*$B$6),"0",PMT(H967/$B$6,COUNT(I967:$I$1000),-E966))</f>
        <v>0</v>
      </c>
      <c r="C967" s="228">
        <f t="shared" si="162"/>
        <v>0</v>
      </c>
      <c r="D967" s="228" t="str">
        <f t="shared" si="158"/>
        <v>0</v>
      </c>
      <c r="E967" s="225" t="str">
        <f t="shared" si="156"/>
        <v/>
      </c>
      <c r="F967" s="228" t="str">
        <f t="shared" si="165"/>
        <v/>
      </c>
      <c r="G967" s="228" t="str">
        <f t="shared" si="166"/>
        <v/>
      </c>
      <c r="H967" s="230">
        <f t="shared" si="163"/>
        <v>0.12</v>
      </c>
      <c r="I967" s="226" t="str">
        <f t="shared" si="157"/>
        <v/>
      </c>
      <c r="J967" s="227">
        <f t="shared" si="164"/>
        <v>73720</v>
      </c>
      <c r="K967" s="231" t="str">
        <f t="shared" si="159"/>
        <v>0</v>
      </c>
      <c r="Q967" s="11">
        <f>IF(J967&lt;'5-Year Monthly P&amp;L'!P$2,1,IF(AND('Financing - Injection 1'!J967&gt;='5-Year Monthly P&amp;L'!P$2,'Financing - Injection 1'!J967&lt;'5-Year Monthly P&amp;L'!AB$2),2,IF(AND('Financing - Injection 1'!J967&gt;='5-Year Monthly P&amp;L'!AB$2,'Financing - Injection 1'!J967&lt;'5-Year Monthly P&amp;L'!AN$2),3,IF(AND('Financing - Injection 1'!J967&gt;='5-Year Monthly P&amp;L'!AN$2,'Financing - Injection 1'!J967&lt;'5-Year Monthly P&amp;L'!AZ$2),4,IF('Financing - Injection 1'!J967&gt;='5-Year Monthly P&amp;L'!AZ$2,5)))))</f>
        <v>5</v>
      </c>
      <c r="R967" s="215" t="str">
        <f t="shared" si="160"/>
        <v>0</v>
      </c>
      <c r="S967" s="215" t="str">
        <f t="shared" si="161"/>
        <v>0</v>
      </c>
    </row>
    <row r="968" spans="1:19" x14ac:dyDescent="0.2">
      <c r="A968" s="12">
        <v>957</v>
      </c>
      <c r="B968" s="228" t="str">
        <f>IF(I968&gt;($B$4*$B$6),"0",PMT(H968/$B$6,COUNT(I968:$I$1000),-E967))</f>
        <v>0</v>
      </c>
      <c r="C968" s="228">
        <f t="shared" si="162"/>
        <v>0</v>
      </c>
      <c r="D968" s="228" t="str">
        <f t="shared" si="158"/>
        <v>0</v>
      </c>
      <c r="E968" s="225" t="str">
        <f t="shared" si="156"/>
        <v/>
      </c>
      <c r="F968" s="228" t="str">
        <f t="shared" si="165"/>
        <v/>
      </c>
      <c r="G968" s="228" t="str">
        <f t="shared" si="166"/>
        <v/>
      </c>
      <c r="H968" s="230">
        <f t="shared" si="163"/>
        <v>0.12</v>
      </c>
      <c r="I968" s="226" t="str">
        <f t="shared" si="157"/>
        <v/>
      </c>
      <c r="J968" s="227">
        <f t="shared" si="164"/>
        <v>73750</v>
      </c>
      <c r="K968" s="231" t="str">
        <f t="shared" si="159"/>
        <v>0</v>
      </c>
      <c r="Q968" s="11">
        <f>IF(J968&lt;'5-Year Monthly P&amp;L'!P$2,1,IF(AND('Financing - Injection 1'!J968&gt;='5-Year Monthly P&amp;L'!P$2,'Financing - Injection 1'!J968&lt;'5-Year Monthly P&amp;L'!AB$2),2,IF(AND('Financing - Injection 1'!J968&gt;='5-Year Monthly P&amp;L'!AB$2,'Financing - Injection 1'!J968&lt;'5-Year Monthly P&amp;L'!AN$2),3,IF(AND('Financing - Injection 1'!J968&gt;='5-Year Monthly P&amp;L'!AN$2,'Financing - Injection 1'!J968&lt;'5-Year Monthly P&amp;L'!AZ$2),4,IF('Financing - Injection 1'!J968&gt;='5-Year Monthly P&amp;L'!AZ$2,5)))))</f>
        <v>5</v>
      </c>
      <c r="R968" s="215" t="str">
        <f t="shared" si="160"/>
        <v>0</v>
      </c>
      <c r="S968" s="215" t="str">
        <f t="shared" si="161"/>
        <v>0</v>
      </c>
    </row>
    <row r="969" spans="1:19" x14ac:dyDescent="0.2">
      <c r="A969" s="12">
        <v>958</v>
      </c>
      <c r="B969" s="228" t="str">
        <f>IF(I969&gt;($B$4*$B$6),"0",PMT(H969/$B$6,COUNT(I969:$I$1000),-E968))</f>
        <v>0</v>
      </c>
      <c r="C969" s="228">
        <f t="shared" si="162"/>
        <v>0</v>
      </c>
      <c r="D969" s="228" t="str">
        <f t="shared" si="158"/>
        <v>0</v>
      </c>
      <c r="E969" s="225" t="str">
        <f t="shared" si="156"/>
        <v/>
      </c>
      <c r="F969" s="228" t="str">
        <f t="shared" si="165"/>
        <v/>
      </c>
      <c r="G969" s="228" t="str">
        <f t="shared" si="166"/>
        <v/>
      </c>
      <c r="H969" s="230">
        <f t="shared" si="163"/>
        <v>0.12</v>
      </c>
      <c r="I969" s="226" t="str">
        <f t="shared" si="157"/>
        <v/>
      </c>
      <c r="J969" s="227">
        <f t="shared" si="164"/>
        <v>73781</v>
      </c>
      <c r="K969" s="231" t="str">
        <f t="shared" si="159"/>
        <v>0</v>
      </c>
      <c r="Q969" s="11">
        <f>IF(J969&lt;'5-Year Monthly P&amp;L'!P$2,1,IF(AND('Financing - Injection 1'!J969&gt;='5-Year Monthly P&amp;L'!P$2,'Financing - Injection 1'!J969&lt;'5-Year Monthly P&amp;L'!AB$2),2,IF(AND('Financing - Injection 1'!J969&gt;='5-Year Monthly P&amp;L'!AB$2,'Financing - Injection 1'!J969&lt;'5-Year Monthly P&amp;L'!AN$2),3,IF(AND('Financing - Injection 1'!J969&gt;='5-Year Monthly P&amp;L'!AN$2,'Financing - Injection 1'!J969&lt;'5-Year Monthly P&amp;L'!AZ$2),4,IF('Financing - Injection 1'!J969&gt;='5-Year Monthly P&amp;L'!AZ$2,5)))))</f>
        <v>5</v>
      </c>
      <c r="R969" s="215" t="str">
        <f t="shared" si="160"/>
        <v>0</v>
      </c>
      <c r="S969" s="215" t="str">
        <f t="shared" si="161"/>
        <v>0</v>
      </c>
    </row>
    <row r="970" spans="1:19" x14ac:dyDescent="0.2">
      <c r="A970" s="12">
        <v>959</v>
      </c>
      <c r="B970" s="228" t="str">
        <f>IF(I970&gt;($B$4*$B$6),"0",PMT(H970/$B$6,COUNT(I970:$I$1000),-E969))</f>
        <v>0</v>
      </c>
      <c r="C970" s="228">
        <f t="shared" si="162"/>
        <v>0</v>
      </c>
      <c r="D970" s="228" t="str">
        <f t="shared" si="158"/>
        <v>0</v>
      </c>
      <c r="E970" s="225" t="str">
        <f t="shared" si="156"/>
        <v/>
      </c>
      <c r="F970" s="228" t="str">
        <f t="shared" si="165"/>
        <v/>
      </c>
      <c r="G970" s="228" t="str">
        <f t="shared" si="166"/>
        <v/>
      </c>
      <c r="H970" s="230">
        <f t="shared" si="163"/>
        <v>0.12</v>
      </c>
      <c r="I970" s="226" t="str">
        <f t="shared" si="157"/>
        <v/>
      </c>
      <c r="J970" s="227">
        <f t="shared" si="164"/>
        <v>73812</v>
      </c>
      <c r="K970" s="231" t="str">
        <f t="shared" si="159"/>
        <v>0</v>
      </c>
      <c r="Q970" s="11">
        <f>IF(J970&lt;'5-Year Monthly P&amp;L'!P$2,1,IF(AND('Financing - Injection 1'!J970&gt;='5-Year Monthly P&amp;L'!P$2,'Financing - Injection 1'!J970&lt;'5-Year Monthly P&amp;L'!AB$2),2,IF(AND('Financing - Injection 1'!J970&gt;='5-Year Monthly P&amp;L'!AB$2,'Financing - Injection 1'!J970&lt;'5-Year Monthly P&amp;L'!AN$2),3,IF(AND('Financing - Injection 1'!J970&gt;='5-Year Monthly P&amp;L'!AN$2,'Financing - Injection 1'!J970&lt;'5-Year Monthly P&amp;L'!AZ$2),4,IF('Financing - Injection 1'!J970&gt;='5-Year Monthly P&amp;L'!AZ$2,5)))))</f>
        <v>5</v>
      </c>
      <c r="R970" s="215" t="str">
        <f t="shared" si="160"/>
        <v>0</v>
      </c>
      <c r="S970" s="215" t="str">
        <f t="shared" si="161"/>
        <v>0</v>
      </c>
    </row>
    <row r="971" spans="1:19" x14ac:dyDescent="0.2">
      <c r="A971" s="12">
        <v>960</v>
      </c>
      <c r="B971" s="228" t="str">
        <f>IF(I971&gt;($B$4*$B$6),"0",PMT(H971/$B$6,COUNT(I971:$I$1000),-E970))</f>
        <v>0</v>
      </c>
      <c r="C971" s="228">
        <f t="shared" si="162"/>
        <v>0</v>
      </c>
      <c r="D971" s="228" t="str">
        <f t="shared" si="158"/>
        <v>0</v>
      </c>
      <c r="E971" s="225" t="str">
        <f t="shared" si="156"/>
        <v/>
      </c>
      <c r="F971" s="228" t="str">
        <f t="shared" si="165"/>
        <v/>
      </c>
      <c r="G971" s="228" t="str">
        <f t="shared" si="166"/>
        <v/>
      </c>
      <c r="H971" s="230">
        <f t="shared" si="163"/>
        <v>0.12</v>
      </c>
      <c r="I971" s="226" t="str">
        <f t="shared" si="157"/>
        <v/>
      </c>
      <c r="J971" s="227">
        <f t="shared" si="164"/>
        <v>73840</v>
      </c>
      <c r="K971" s="231" t="str">
        <f t="shared" si="159"/>
        <v>0</v>
      </c>
      <c r="Q971" s="11">
        <f>IF(J971&lt;'5-Year Monthly P&amp;L'!P$2,1,IF(AND('Financing - Injection 1'!J971&gt;='5-Year Monthly P&amp;L'!P$2,'Financing - Injection 1'!J971&lt;'5-Year Monthly P&amp;L'!AB$2),2,IF(AND('Financing - Injection 1'!J971&gt;='5-Year Monthly P&amp;L'!AB$2,'Financing - Injection 1'!J971&lt;'5-Year Monthly P&amp;L'!AN$2),3,IF(AND('Financing - Injection 1'!J971&gt;='5-Year Monthly P&amp;L'!AN$2,'Financing - Injection 1'!J971&lt;'5-Year Monthly P&amp;L'!AZ$2),4,IF('Financing - Injection 1'!J971&gt;='5-Year Monthly P&amp;L'!AZ$2,5)))))</f>
        <v>5</v>
      </c>
      <c r="R971" s="215" t="str">
        <f t="shared" si="160"/>
        <v>0</v>
      </c>
      <c r="S971" s="215" t="str">
        <f t="shared" si="161"/>
        <v>0</v>
      </c>
    </row>
    <row r="972" spans="1:19" x14ac:dyDescent="0.2">
      <c r="A972" s="12">
        <v>961</v>
      </c>
      <c r="B972" s="228" t="str">
        <f>IF(I972&gt;($B$4*$B$6),"0",PMT(H972/$B$6,COUNT(I972:$I$1000),-E971))</f>
        <v>0</v>
      </c>
      <c r="C972" s="228">
        <f t="shared" si="162"/>
        <v>0</v>
      </c>
      <c r="D972" s="228" t="str">
        <f t="shared" si="158"/>
        <v>0</v>
      </c>
      <c r="E972" s="225" t="str">
        <f t="shared" ref="E972:E1000" si="167">IF(A972&gt;($B$4*$B$6),"",E971-D972)</f>
        <v/>
      </c>
      <c r="F972" s="228" t="str">
        <f t="shared" si="165"/>
        <v/>
      </c>
      <c r="G972" s="228" t="str">
        <f t="shared" si="166"/>
        <v/>
      </c>
      <c r="H972" s="230">
        <f t="shared" si="163"/>
        <v>0.12</v>
      </c>
      <c r="I972" s="226" t="str">
        <f t="shared" ref="I972:I1000" si="168">IF($B$4*$B$6&lt;A972,"",A972)</f>
        <v/>
      </c>
      <c r="J972" s="227">
        <f t="shared" si="164"/>
        <v>73871</v>
      </c>
      <c r="K972" s="231" t="str">
        <f t="shared" si="159"/>
        <v>0</v>
      </c>
      <c r="Q972" s="11">
        <f>IF(J972&lt;'5-Year Monthly P&amp;L'!P$2,1,IF(AND('Financing - Injection 1'!J972&gt;='5-Year Monthly P&amp;L'!P$2,'Financing - Injection 1'!J972&lt;'5-Year Monthly P&amp;L'!AB$2),2,IF(AND('Financing - Injection 1'!J972&gt;='5-Year Monthly P&amp;L'!AB$2,'Financing - Injection 1'!J972&lt;'5-Year Monthly P&amp;L'!AN$2),3,IF(AND('Financing - Injection 1'!J972&gt;='5-Year Monthly P&amp;L'!AN$2,'Financing - Injection 1'!J972&lt;'5-Year Monthly P&amp;L'!AZ$2),4,IF('Financing - Injection 1'!J972&gt;='5-Year Monthly P&amp;L'!AZ$2,5)))))</f>
        <v>5</v>
      </c>
      <c r="R972" s="215" t="str">
        <f t="shared" si="160"/>
        <v>0</v>
      </c>
      <c r="S972" s="215" t="str">
        <f t="shared" si="161"/>
        <v>0</v>
      </c>
    </row>
    <row r="973" spans="1:19" x14ac:dyDescent="0.2">
      <c r="A973" s="12">
        <v>962</v>
      </c>
      <c r="B973" s="228" t="str">
        <f>IF(I973&gt;($B$4*$B$6),"0",PMT(H973/$B$6,COUNT(I973:$I$1000),-E972))</f>
        <v>0</v>
      </c>
      <c r="C973" s="228">
        <f t="shared" si="162"/>
        <v>0</v>
      </c>
      <c r="D973" s="228" t="str">
        <f t="shared" ref="D973:D1000" si="169">IF(A973&gt;($B$4*$B$6),"0",B973-C973)</f>
        <v>0</v>
      </c>
      <c r="E973" s="225" t="str">
        <f t="shared" si="167"/>
        <v/>
      </c>
      <c r="F973" s="228" t="str">
        <f t="shared" si="165"/>
        <v/>
      </c>
      <c r="G973" s="228" t="str">
        <f t="shared" si="166"/>
        <v/>
      </c>
      <c r="H973" s="230">
        <f t="shared" si="163"/>
        <v>0.12</v>
      </c>
      <c r="I973" s="226" t="str">
        <f t="shared" si="168"/>
        <v/>
      </c>
      <c r="J973" s="227">
        <f t="shared" si="164"/>
        <v>73901</v>
      </c>
      <c r="K973" s="231" t="str">
        <f t="shared" ref="K973:K1000" si="170">B973</f>
        <v>0</v>
      </c>
      <c r="Q973" s="11">
        <f>IF(J973&lt;'5-Year Monthly P&amp;L'!P$2,1,IF(AND('Financing - Injection 1'!J973&gt;='5-Year Monthly P&amp;L'!P$2,'Financing - Injection 1'!J973&lt;'5-Year Monthly P&amp;L'!AB$2),2,IF(AND('Financing - Injection 1'!J973&gt;='5-Year Monthly P&amp;L'!AB$2,'Financing - Injection 1'!J973&lt;'5-Year Monthly P&amp;L'!AN$2),3,IF(AND('Financing - Injection 1'!J973&gt;='5-Year Monthly P&amp;L'!AN$2,'Financing - Injection 1'!J973&lt;'5-Year Monthly P&amp;L'!AZ$2),4,IF('Financing - Injection 1'!J973&gt;='5-Year Monthly P&amp;L'!AZ$2,5)))))</f>
        <v>5</v>
      </c>
      <c r="R973" s="215" t="str">
        <f t="shared" ref="R973:R1036" si="171">D973</f>
        <v>0</v>
      </c>
      <c r="S973" s="215" t="str">
        <f t="shared" ref="S973:S1036" si="172">B973</f>
        <v>0</v>
      </c>
    </row>
    <row r="974" spans="1:19" x14ac:dyDescent="0.2">
      <c r="A974" s="12">
        <v>963</v>
      </c>
      <c r="B974" s="228" t="str">
        <f>IF(I974&gt;($B$4*$B$6),"0",PMT(H974/$B$6,COUNT(I974:$I$1000),-E973))</f>
        <v>0</v>
      </c>
      <c r="C974" s="228">
        <f t="shared" ref="C974:C1000" si="173">IFERROR(E973*H974/$B$6,0)</f>
        <v>0</v>
      </c>
      <c r="D974" s="228" t="str">
        <f t="shared" si="169"/>
        <v>0</v>
      </c>
      <c r="E974" s="225" t="str">
        <f t="shared" si="167"/>
        <v/>
      </c>
      <c r="F974" s="228" t="str">
        <f t="shared" si="165"/>
        <v/>
      </c>
      <c r="G974" s="228" t="str">
        <f t="shared" si="166"/>
        <v/>
      </c>
      <c r="H974" s="230">
        <f t="shared" ref="H974:H1000" si="174">H973</f>
        <v>0.12</v>
      </c>
      <c r="I974" s="226" t="str">
        <f t="shared" si="168"/>
        <v/>
      </c>
      <c r="J974" s="227">
        <f t="shared" ref="J974:J1000" si="175">EDATE(J973,1)</f>
        <v>73932</v>
      </c>
      <c r="K974" s="231" t="str">
        <f t="shared" si="170"/>
        <v>0</v>
      </c>
      <c r="Q974" s="11">
        <f>IF(J974&lt;'5-Year Monthly P&amp;L'!P$2,1,IF(AND('Financing - Injection 1'!J974&gt;='5-Year Monthly P&amp;L'!P$2,'Financing - Injection 1'!J974&lt;'5-Year Monthly P&amp;L'!AB$2),2,IF(AND('Financing - Injection 1'!J974&gt;='5-Year Monthly P&amp;L'!AB$2,'Financing - Injection 1'!J974&lt;'5-Year Monthly P&amp;L'!AN$2),3,IF(AND('Financing - Injection 1'!J974&gt;='5-Year Monthly P&amp;L'!AN$2,'Financing - Injection 1'!J974&lt;'5-Year Monthly P&amp;L'!AZ$2),4,IF('Financing - Injection 1'!J974&gt;='5-Year Monthly P&amp;L'!AZ$2,5)))))</f>
        <v>5</v>
      </c>
      <c r="R974" s="215" t="str">
        <f t="shared" si="171"/>
        <v>0</v>
      </c>
      <c r="S974" s="215" t="str">
        <f t="shared" si="172"/>
        <v>0</v>
      </c>
    </row>
    <row r="975" spans="1:19" x14ac:dyDescent="0.2">
      <c r="A975" s="12">
        <v>964</v>
      </c>
      <c r="B975" s="228" t="str">
        <f>IF(I975&gt;($B$4*$B$6),"0",PMT(H975/$B$6,COUNT(I975:$I$1000),-E974))</f>
        <v>0</v>
      </c>
      <c r="C975" s="228">
        <f t="shared" si="173"/>
        <v>0</v>
      </c>
      <c r="D975" s="228" t="str">
        <f t="shared" si="169"/>
        <v>0</v>
      </c>
      <c r="E975" s="225" t="str">
        <f t="shared" si="167"/>
        <v/>
      </c>
      <c r="F975" s="228" t="str">
        <f t="shared" si="165"/>
        <v/>
      </c>
      <c r="G975" s="228" t="str">
        <f t="shared" si="166"/>
        <v/>
      </c>
      <c r="H975" s="230">
        <f t="shared" si="174"/>
        <v>0.12</v>
      </c>
      <c r="I975" s="226" t="str">
        <f t="shared" si="168"/>
        <v/>
      </c>
      <c r="J975" s="227">
        <f t="shared" si="175"/>
        <v>73962</v>
      </c>
      <c r="K975" s="231" t="str">
        <f t="shared" si="170"/>
        <v>0</v>
      </c>
      <c r="Q975" s="11">
        <f>IF(J975&lt;'5-Year Monthly P&amp;L'!P$2,1,IF(AND('Financing - Injection 1'!J975&gt;='5-Year Monthly P&amp;L'!P$2,'Financing - Injection 1'!J975&lt;'5-Year Monthly P&amp;L'!AB$2),2,IF(AND('Financing - Injection 1'!J975&gt;='5-Year Monthly P&amp;L'!AB$2,'Financing - Injection 1'!J975&lt;'5-Year Monthly P&amp;L'!AN$2),3,IF(AND('Financing - Injection 1'!J975&gt;='5-Year Monthly P&amp;L'!AN$2,'Financing - Injection 1'!J975&lt;'5-Year Monthly P&amp;L'!AZ$2),4,IF('Financing - Injection 1'!J975&gt;='5-Year Monthly P&amp;L'!AZ$2,5)))))</f>
        <v>5</v>
      </c>
      <c r="R975" s="215" t="str">
        <f t="shared" si="171"/>
        <v>0</v>
      </c>
      <c r="S975" s="215" t="str">
        <f t="shared" si="172"/>
        <v>0</v>
      </c>
    </row>
    <row r="976" spans="1:19" x14ac:dyDescent="0.2">
      <c r="A976" s="12">
        <v>965</v>
      </c>
      <c r="B976" s="228" t="str">
        <f>IF(I976&gt;($B$4*$B$6),"0",PMT(H976/$B$6,COUNT(I976:$I$1000),-E975))</f>
        <v>0</v>
      </c>
      <c r="C976" s="228">
        <f t="shared" si="173"/>
        <v>0</v>
      </c>
      <c r="D976" s="228" t="str">
        <f t="shared" si="169"/>
        <v>0</v>
      </c>
      <c r="E976" s="225" t="str">
        <f t="shared" si="167"/>
        <v/>
      </c>
      <c r="F976" s="228" t="str">
        <f t="shared" si="165"/>
        <v/>
      </c>
      <c r="G976" s="228" t="str">
        <f t="shared" si="166"/>
        <v/>
      </c>
      <c r="H976" s="230">
        <f t="shared" si="174"/>
        <v>0.12</v>
      </c>
      <c r="I976" s="226" t="str">
        <f t="shared" si="168"/>
        <v/>
      </c>
      <c r="J976" s="227">
        <f t="shared" si="175"/>
        <v>73993</v>
      </c>
      <c r="K976" s="231" t="str">
        <f t="shared" si="170"/>
        <v>0</v>
      </c>
      <c r="Q976" s="11">
        <f>IF(J976&lt;'5-Year Monthly P&amp;L'!P$2,1,IF(AND('Financing - Injection 1'!J976&gt;='5-Year Monthly P&amp;L'!P$2,'Financing - Injection 1'!J976&lt;'5-Year Monthly P&amp;L'!AB$2),2,IF(AND('Financing - Injection 1'!J976&gt;='5-Year Monthly P&amp;L'!AB$2,'Financing - Injection 1'!J976&lt;'5-Year Monthly P&amp;L'!AN$2),3,IF(AND('Financing - Injection 1'!J976&gt;='5-Year Monthly P&amp;L'!AN$2,'Financing - Injection 1'!J976&lt;'5-Year Monthly P&amp;L'!AZ$2),4,IF('Financing - Injection 1'!J976&gt;='5-Year Monthly P&amp;L'!AZ$2,5)))))</f>
        <v>5</v>
      </c>
      <c r="R976" s="215" t="str">
        <f t="shared" si="171"/>
        <v>0</v>
      </c>
      <c r="S976" s="215" t="str">
        <f t="shared" si="172"/>
        <v>0</v>
      </c>
    </row>
    <row r="977" spans="1:19" x14ac:dyDescent="0.2">
      <c r="A977" s="12">
        <v>966</v>
      </c>
      <c r="B977" s="228" t="str">
        <f>IF(I977&gt;($B$4*$B$6),"0",PMT(H977/$B$6,COUNT(I977:$I$1000),-E976))</f>
        <v>0</v>
      </c>
      <c r="C977" s="228">
        <f t="shared" si="173"/>
        <v>0</v>
      </c>
      <c r="D977" s="228" t="str">
        <f t="shared" si="169"/>
        <v>0</v>
      </c>
      <c r="E977" s="225" t="str">
        <f t="shared" si="167"/>
        <v/>
      </c>
      <c r="F977" s="228" t="str">
        <f t="shared" si="165"/>
        <v/>
      </c>
      <c r="G977" s="228" t="str">
        <f t="shared" si="166"/>
        <v/>
      </c>
      <c r="H977" s="230">
        <f t="shared" si="174"/>
        <v>0.12</v>
      </c>
      <c r="I977" s="226" t="str">
        <f t="shared" si="168"/>
        <v/>
      </c>
      <c r="J977" s="227">
        <f t="shared" si="175"/>
        <v>74024</v>
      </c>
      <c r="K977" s="231" t="str">
        <f t="shared" si="170"/>
        <v>0</v>
      </c>
      <c r="Q977" s="11">
        <f>IF(J977&lt;'5-Year Monthly P&amp;L'!P$2,1,IF(AND('Financing - Injection 1'!J977&gt;='5-Year Monthly P&amp;L'!P$2,'Financing - Injection 1'!J977&lt;'5-Year Monthly P&amp;L'!AB$2),2,IF(AND('Financing - Injection 1'!J977&gt;='5-Year Monthly P&amp;L'!AB$2,'Financing - Injection 1'!J977&lt;'5-Year Monthly P&amp;L'!AN$2),3,IF(AND('Financing - Injection 1'!J977&gt;='5-Year Monthly P&amp;L'!AN$2,'Financing - Injection 1'!J977&lt;'5-Year Monthly P&amp;L'!AZ$2),4,IF('Financing - Injection 1'!J977&gt;='5-Year Monthly P&amp;L'!AZ$2,5)))))</f>
        <v>5</v>
      </c>
      <c r="R977" s="215" t="str">
        <f t="shared" si="171"/>
        <v>0</v>
      </c>
      <c r="S977" s="215" t="str">
        <f t="shared" si="172"/>
        <v>0</v>
      </c>
    </row>
    <row r="978" spans="1:19" x14ac:dyDescent="0.2">
      <c r="A978" s="12">
        <v>967</v>
      </c>
      <c r="B978" s="228" t="str">
        <f>IF(I978&gt;($B$4*$B$6),"0",PMT(H978/$B$6,COUNT(I978:$I$1000),-E977))</f>
        <v>0</v>
      </c>
      <c r="C978" s="228">
        <f t="shared" si="173"/>
        <v>0</v>
      </c>
      <c r="D978" s="228" t="str">
        <f t="shared" si="169"/>
        <v>0</v>
      </c>
      <c r="E978" s="225" t="str">
        <f t="shared" si="167"/>
        <v/>
      </c>
      <c r="F978" s="228" t="str">
        <f t="shared" si="165"/>
        <v/>
      </c>
      <c r="G978" s="228" t="str">
        <f t="shared" si="166"/>
        <v/>
      </c>
      <c r="H978" s="230">
        <f t="shared" si="174"/>
        <v>0.12</v>
      </c>
      <c r="I978" s="226" t="str">
        <f t="shared" si="168"/>
        <v/>
      </c>
      <c r="J978" s="227">
        <f t="shared" si="175"/>
        <v>74054</v>
      </c>
      <c r="K978" s="231" t="str">
        <f t="shared" si="170"/>
        <v>0</v>
      </c>
      <c r="Q978" s="11">
        <f>IF(J978&lt;'5-Year Monthly P&amp;L'!P$2,1,IF(AND('Financing - Injection 1'!J978&gt;='5-Year Monthly P&amp;L'!P$2,'Financing - Injection 1'!J978&lt;'5-Year Monthly P&amp;L'!AB$2),2,IF(AND('Financing - Injection 1'!J978&gt;='5-Year Monthly P&amp;L'!AB$2,'Financing - Injection 1'!J978&lt;'5-Year Monthly P&amp;L'!AN$2),3,IF(AND('Financing - Injection 1'!J978&gt;='5-Year Monthly P&amp;L'!AN$2,'Financing - Injection 1'!J978&lt;'5-Year Monthly P&amp;L'!AZ$2),4,IF('Financing - Injection 1'!J978&gt;='5-Year Monthly P&amp;L'!AZ$2,5)))))</f>
        <v>5</v>
      </c>
      <c r="R978" s="215" t="str">
        <f t="shared" si="171"/>
        <v>0</v>
      </c>
      <c r="S978" s="215" t="str">
        <f t="shared" si="172"/>
        <v>0</v>
      </c>
    </row>
    <row r="979" spans="1:19" x14ac:dyDescent="0.2">
      <c r="A979" s="12">
        <v>968</v>
      </c>
      <c r="B979" s="228" t="str">
        <f>IF(I979&gt;($B$4*$B$6),"0",PMT(H979/$B$6,COUNT(I979:$I$1000),-E978))</f>
        <v>0</v>
      </c>
      <c r="C979" s="228">
        <f t="shared" si="173"/>
        <v>0</v>
      </c>
      <c r="D979" s="228" t="str">
        <f t="shared" si="169"/>
        <v>0</v>
      </c>
      <c r="E979" s="225" t="str">
        <f t="shared" si="167"/>
        <v/>
      </c>
      <c r="F979" s="228" t="str">
        <f t="shared" si="165"/>
        <v/>
      </c>
      <c r="G979" s="228" t="str">
        <f t="shared" si="166"/>
        <v/>
      </c>
      <c r="H979" s="230">
        <f t="shared" si="174"/>
        <v>0.12</v>
      </c>
      <c r="I979" s="226" t="str">
        <f t="shared" si="168"/>
        <v/>
      </c>
      <c r="J979" s="227">
        <f t="shared" si="175"/>
        <v>74085</v>
      </c>
      <c r="K979" s="231" t="str">
        <f t="shared" si="170"/>
        <v>0</v>
      </c>
      <c r="Q979" s="11">
        <f>IF(J979&lt;'5-Year Monthly P&amp;L'!P$2,1,IF(AND('Financing - Injection 1'!J979&gt;='5-Year Monthly P&amp;L'!P$2,'Financing - Injection 1'!J979&lt;'5-Year Monthly P&amp;L'!AB$2),2,IF(AND('Financing - Injection 1'!J979&gt;='5-Year Monthly P&amp;L'!AB$2,'Financing - Injection 1'!J979&lt;'5-Year Monthly P&amp;L'!AN$2),3,IF(AND('Financing - Injection 1'!J979&gt;='5-Year Monthly P&amp;L'!AN$2,'Financing - Injection 1'!J979&lt;'5-Year Monthly P&amp;L'!AZ$2),4,IF('Financing - Injection 1'!J979&gt;='5-Year Monthly P&amp;L'!AZ$2,5)))))</f>
        <v>5</v>
      </c>
      <c r="R979" s="215" t="str">
        <f t="shared" si="171"/>
        <v>0</v>
      </c>
      <c r="S979" s="215" t="str">
        <f t="shared" si="172"/>
        <v>0</v>
      </c>
    </row>
    <row r="980" spans="1:19" x14ac:dyDescent="0.2">
      <c r="A980" s="12">
        <v>969</v>
      </c>
      <c r="B980" s="228" t="str">
        <f>IF(I980&gt;($B$4*$B$6),"0",PMT(H980/$B$6,COUNT(I980:$I$1000),-E979))</f>
        <v>0</v>
      </c>
      <c r="C980" s="228">
        <f t="shared" si="173"/>
        <v>0</v>
      </c>
      <c r="D980" s="228" t="str">
        <f t="shared" si="169"/>
        <v>0</v>
      </c>
      <c r="E980" s="225" t="str">
        <f t="shared" si="167"/>
        <v/>
      </c>
      <c r="F980" s="228" t="str">
        <f t="shared" si="165"/>
        <v/>
      </c>
      <c r="G980" s="228" t="str">
        <f t="shared" si="166"/>
        <v/>
      </c>
      <c r="H980" s="230">
        <f t="shared" si="174"/>
        <v>0.12</v>
      </c>
      <c r="I980" s="226" t="str">
        <f t="shared" si="168"/>
        <v/>
      </c>
      <c r="J980" s="227">
        <f t="shared" si="175"/>
        <v>74115</v>
      </c>
      <c r="K980" s="231" t="str">
        <f t="shared" si="170"/>
        <v>0</v>
      </c>
      <c r="Q980" s="11">
        <f>IF(J980&lt;'5-Year Monthly P&amp;L'!P$2,1,IF(AND('Financing - Injection 1'!J980&gt;='5-Year Monthly P&amp;L'!P$2,'Financing - Injection 1'!J980&lt;'5-Year Monthly P&amp;L'!AB$2),2,IF(AND('Financing - Injection 1'!J980&gt;='5-Year Monthly P&amp;L'!AB$2,'Financing - Injection 1'!J980&lt;'5-Year Monthly P&amp;L'!AN$2),3,IF(AND('Financing - Injection 1'!J980&gt;='5-Year Monthly P&amp;L'!AN$2,'Financing - Injection 1'!J980&lt;'5-Year Monthly P&amp;L'!AZ$2),4,IF('Financing - Injection 1'!J980&gt;='5-Year Monthly P&amp;L'!AZ$2,5)))))</f>
        <v>5</v>
      </c>
      <c r="R980" s="215" t="str">
        <f t="shared" si="171"/>
        <v>0</v>
      </c>
      <c r="S980" s="215" t="str">
        <f t="shared" si="172"/>
        <v>0</v>
      </c>
    </row>
    <row r="981" spans="1:19" x14ac:dyDescent="0.2">
      <c r="A981" s="12">
        <v>970</v>
      </c>
      <c r="B981" s="228" t="str">
        <f>IF(I981&gt;($B$4*$B$6),"0",PMT(H981/$B$6,COUNT(I981:$I$1000),-E980))</f>
        <v>0</v>
      </c>
      <c r="C981" s="228">
        <f t="shared" si="173"/>
        <v>0</v>
      </c>
      <c r="D981" s="228" t="str">
        <f t="shared" si="169"/>
        <v>0</v>
      </c>
      <c r="E981" s="225" t="str">
        <f t="shared" si="167"/>
        <v/>
      </c>
      <c r="F981" s="228" t="str">
        <f t="shared" si="165"/>
        <v/>
      </c>
      <c r="G981" s="228" t="str">
        <f t="shared" si="166"/>
        <v/>
      </c>
      <c r="H981" s="230">
        <f t="shared" si="174"/>
        <v>0.12</v>
      </c>
      <c r="I981" s="226" t="str">
        <f t="shared" si="168"/>
        <v/>
      </c>
      <c r="J981" s="227">
        <f t="shared" si="175"/>
        <v>74146</v>
      </c>
      <c r="K981" s="231" t="str">
        <f t="shared" si="170"/>
        <v>0</v>
      </c>
      <c r="Q981" s="11">
        <f>IF(J981&lt;'5-Year Monthly P&amp;L'!P$2,1,IF(AND('Financing - Injection 1'!J981&gt;='5-Year Monthly P&amp;L'!P$2,'Financing - Injection 1'!J981&lt;'5-Year Monthly P&amp;L'!AB$2),2,IF(AND('Financing - Injection 1'!J981&gt;='5-Year Monthly P&amp;L'!AB$2,'Financing - Injection 1'!J981&lt;'5-Year Monthly P&amp;L'!AN$2),3,IF(AND('Financing - Injection 1'!J981&gt;='5-Year Monthly P&amp;L'!AN$2,'Financing - Injection 1'!J981&lt;'5-Year Monthly P&amp;L'!AZ$2),4,IF('Financing - Injection 1'!J981&gt;='5-Year Monthly P&amp;L'!AZ$2,5)))))</f>
        <v>5</v>
      </c>
      <c r="R981" s="215" t="str">
        <f t="shared" si="171"/>
        <v>0</v>
      </c>
      <c r="S981" s="215" t="str">
        <f t="shared" si="172"/>
        <v>0</v>
      </c>
    </row>
    <row r="982" spans="1:19" x14ac:dyDescent="0.2">
      <c r="A982" s="12">
        <v>971</v>
      </c>
      <c r="B982" s="228" t="str">
        <f>IF(I982&gt;($B$4*$B$6),"0",PMT(H982/$B$6,COUNT(I982:$I$1000),-E981))</f>
        <v>0</v>
      </c>
      <c r="C982" s="228">
        <f t="shared" si="173"/>
        <v>0</v>
      </c>
      <c r="D982" s="228" t="str">
        <f t="shared" si="169"/>
        <v>0</v>
      </c>
      <c r="E982" s="225" t="str">
        <f t="shared" si="167"/>
        <v/>
      </c>
      <c r="F982" s="228" t="str">
        <f t="shared" si="165"/>
        <v/>
      </c>
      <c r="G982" s="228" t="str">
        <f t="shared" si="166"/>
        <v/>
      </c>
      <c r="H982" s="230">
        <f t="shared" si="174"/>
        <v>0.12</v>
      </c>
      <c r="I982" s="226" t="str">
        <f t="shared" si="168"/>
        <v/>
      </c>
      <c r="J982" s="227">
        <f t="shared" si="175"/>
        <v>74177</v>
      </c>
      <c r="K982" s="231" t="str">
        <f t="shared" si="170"/>
        <v>0</v>
      </c>
      <c r="Q982" s="11">
        <f>IF(J982&lt;'5-Year Monthly P&amp;L'!P$2,1,IF(AND('Financing - Injection 1'!J982&gt;='5-Year Monthly P&amp;L'!P$2,'Financing - Injection 1'!J982&lt;'5-Year Monthly P&amp;L'!AB$2),2,IF(AND('Financing - Injection 1'!J982&gt;='5-Year Monthly P&amp;L'!AB$2,'Financing - Injection 1'!J982&lt;'5-Year Monthly P&amp;L'!AN$2),3,IF(AND('Financing - Injection 1'!J982&gt;='5-Year Monthly P&amp;L'!AN$2,'Financing - Injection 1'!J982&lt;'5-Year Monthly P&amp;L'!AZ$2),4,IF('Financing - Injection 1'!J982&gt;='5-Year Monthly P&amp;L'!AZ$2,5)))))</f>
        <v>5</v>
      </c>
      <c r="R982" s="215" t="str">
        <f t="shared" si="171"/>
        <v>0</v>
      </c>
      <c r="S982" s="215" t="str">
        <f t="shared" si="172"/>
        <v>0</v>
      </c>
    </row>
    <row r="983" spans="1:19" x14ac:dyDescent="0.2">
      <c r="A983" s="12">
        <v>972</v>
      </c>
      <c r="B983" s="228" t="str">
        <f>IF(I983&gt;($B$4*$B$6),"0",PMT(H983/$B$6,COUNT(I983:$I$1000),-E982))</f>
        <v>0</v>
      </c>
      <c r="C983" s="228">
        <f t="shared" si="173"/>
        <v>0</v>
      </c>
      <c r="D983" s="228" t="str">
        <f t="shared" si="169"/>
        <v>0</v>
      </c>
      <c r="E983" s="225" t="str">
        <f t="shared" si="167"/>
        <v/>
      </c>
      <c r="F983" s="228" t="str">
        <f t="shared" si="165"/>
        <v/>
      </c>
      <c r="G983" s="228" t="str">
        <f t="shared" si="166"/>
        <v/>
      </c>
      <c r="H983" s="230">
        <f t="shared" si="174"/>
        <v>0.12</v>
      </c>
      <c r="I983" s="226" t="str">
        <f t="shared" si="168"/>
        <v/>
      </c>
      <c r="J983" s="227">
        <f t="shared" si="175"/>
        <v>74205</v>
      </c>
      <c r="K983" s="231" t="str">
        <f t="shared" si="170"/>
        <v>0</v>
      </c>
      <c r="Q983" s="11">
        <f>IF(J983&lt;'5-Year Monthly P&amp;L'!P$2,1,IF(AND('Financing - Injection 1'!J983&gt;='5-Year Monthly P&amp;L'!P$2,'Financing - Injection 1'!J983&lt;'5-Year Monthly P&amp;L'!AB$2),2,IF(AND('Financing - Injection 1'!J983&gt;='5-Year Monthly P&amp;L'!AB$2,'Financing - Injection 1'!J983&lt;'5-Year Monthly P&amp;L'!AN$2),3,IF(AND('Financing - Injection 1'!J983&gt;='5-Year Monthly P&amp;L'!AN$2,'Financing - Injection 1'!J983&lt;'5-Year Monthly P&amp;L'!AZ$2),4,IF('Financing - Injection 1'!J983&gt;='5-Year Monthly P&amp;L'!AZ$2,5)))))</f>
        <v>5</v>
      </c>
      <c r="R983" s="215" t="str">
        <f t="shared" si="171"/>
        <v>0</v>
      </c>
      <c r="S983" s="215" t="str">
        <f t="shared" si="172"/>
        <v>0</v>
      </c>
    </row>
    <row r="984" spans="1:19" x14ac:dyDescent="0.2">
      <c r="A984" s="12">
        <v>973</v>
      </c>
      <c r="B984" s="228" t="str">
        <f>IF(I984&gt;($B$4*$B$6),"0",PMT(H984/$B$6,COUNT(I984:$I$1000),-E983))</f>
        <v>0</v>
      </c>
      <c r="C984" s="228">
        <f t="shared" si="173"/>
        <v>0</v>
      </c>
      <c r="D984" s="228" t="str">
        <f t="shared" si="169"/>
        <v>0</v>
      </c>
      <c r="E984" s="225" t="str">
        <f t="shared" si="167"/>
        <v/>
      </c>
      <c r="F984" s="228" t="str">
        <f t="shared" si="165"/>
        <v/>
      </c>
      <c r="G984" s="228" t="str">
        <f t="shared" si="166"/>
        <v/>
      </c>
      <c r="H984" s="230">
        <f t="shared" si="174"/>
        <v>0.12</v>
      </c>
      <c r="I984" s="226" t="str">
        <f t="shared" si="168"/>
        <v/>
      </c>
      <c r="J984" s="227">
        <f t="shared" si="175"/>
        <v>74236</v>
      </c>
      <c r="K984" s="231" t="str">
        <f t="shared" si="170"/>
        <v>0</v>
      </c>
      <c r="Q984" s="11">
        <f>IF(J984&lt;'5-Year Monthly P&amp;L'!P$2,1,IF(AND('Financing - Injection 1'!J984&gt;='5-Year Monthly P&amp;L'!P$2,'Financing - Injection 1'!J984&lt;'5-Year Monthly P&amp;L'!AB$2),2,IF(AND('Financing - Injection 1'!J984&gt;='5-Year Monthly P&amp;L'!AB$2,'Financing - Injection 1'!J984&lt;'5-Year Monthly P&amp;L'!AN$2),3,IF(AND('Financing - Injection 1'!J984&gt;='5-Year Monthly P&amp;L'!AN$2,'Financing - Injection 1'!J984&lt;'5-Year Monthly P&amp;L'!AZ$2),4,IF('Financing - Injection 1'!J984&gt;='5-Year Monthly P&amp;L'!AZ$2,5)))))</f>
        <v>5</v>
      </c>
      <c r="R984" s="215" t="str">
        <f t="shared" si="171"/>
        <v>0</v>
      </c>
      <c r="S984" s="215" t="str">
        <f t="shared" si="172"/>
        <v>0</v>
      </c>
    </row>
    <row r="985" spans="1:19" x14ac:dyDescent="0.2">
      <c r="A985" s="12">
        <v>974</v>
      </c>
      <c r="B985" s="228" t="str">
        <f>IF(I985&gt;($B$4*$B$6),"0",PMT(H985/$B$6,COUNT(I985:$I$1000),-E984))</f>
        <v>0</v>
      </c>
      <c r="C985" s="228">
        <f t="shared" si="173"/>
        <v>0</v>
      </c>
      <c r="D985" s="228" t="str">
        <f t="shared" si="169"/>
        <v>0</v>
      </c>
      <c r="E985" s="225" t="str">
        <f t="shared" si="167"/>
        <v/>
      </c>
      <c r="F985" s="228" t="str">
        <f t="shared" si="165"/>
        <v/>
      </c>
      <c r="G985" s="228" t="str">
        <f t="shared" si="166"/>
        <v/>
      </c>
      <c r="H985" s="230">
        <f t="shared" si="174"/>
        <v>0.12</v>
      </c>
      <c r="I985" s="226" t="str">
        <f t="shared" si="168"/>
        <v/>
      </c>
      <c r="J985" s="227">
        <f t="shared" si="175"/>
        <v>74266</v>
      </c>
      <c r="K985" s="231" t="str">
        <f t="shared" si="170"/>
        <v>0</v>
      </c>
      <c r="Q985" s="11">
        <f>IF(J985&lt;'5-Year Monthly P&amp;L'!P$2,1,IF(AND('Financing - Injection 1'!J985&gt;='5-Year Monthly P&amp;L'!P$2,'Financing - Injection 1'!J985&lt;'5-Year Monthly P&amp;L'!AB$2),2,IF(AND('Financing - Injection 1'!J985&gt;='5-Year Monthly P&amp;L'!AB$2,'Financing - Injection 1'!J985&lt;'5-Year Monthly P&amp;L'!AN$2),3,IF(AND('Financing - Injection 1'!J985&gt;='5-Year Monthly P&amp;L'!AN$2,'Financing - Injection 1'!J985&lt;'5-Year Monthly P&amp;L'!AZ$2),4,IF('Financing - Injection 1'!J985&gt;='5-Year Monthly P&amp;L'!AZ$2,5)))))</f>
        <v>5</v>
      </c>
      <c r="R985" s="215" t="str">
        <f t="shared" si="171"/>
        <v>0</v>
      </c>
      <c r="S985" s="215" t="str">
        <f t="shared" si="172"/>
        <v>0</v>
      </c>
    </row>
    <row r="986" spans="1:19" x14ac:dyDescent="0.2">
      <c r="A986" s="12">
        <v>975</v>
      </c>
      <c r="B986" s="228" t="str">
        <f>IF(I986&gt;($B$4*$B$6),"0",PMT(H986/$B$6,COUNT(I986:$I$1000),-E985))</f>
        <v>0</v>
      </c>
      <c r="C986" s="228">
        <f t="shared" si="173"/>
        <v>0</v>
      </c>
      <c r="D986" s="228" t="str">
        <f t="shared" si="169"/>
        <v>0</v>
      </c>
      <c r="E986" s="225" t="str">
        <f t="shared" si="167"/>
        <v/>
      </c>
      <c r="F986" s="228" t="str">
        <f t="shared" si="165"/>
        <v/>
      </c>
      <c r="G986" s="228" t="str">
        <f t="shared" si="166"/>
        <v/>
      </c>
      <c r="H986" s="230">
        <f t="shared" si="174"/>
        <v>0.12</v>
      </c>
      <c r="I986" s="226" t="str">
        <f t="shared" si="168"/>
        <v/>
      </c>
      <c r="J986" s="227">
        <f t="shared" si="175"/>
        <v>74297</v>
      </c>
      <c r="K986" s="231" t="str">
        <f t="shared" si="170"/>
        <v>0</v>
      </c>
      <c r="Q986" s="11">
        <f>IF(J986&lt;'5-Year Monthly P&amp;L'!P$2,1,IF(AND('Financing - Injection 1'!J986&gt;='5-Year Monthly P&amp;L'!P$2,'Financing - Injection 1'!J986&lt;'5-Year Monthly P&amp;L'!AB$2),2,IF(AND('Financing - Injection 1'!J986&gt;='5-Year Monthly P&amp;L'!AB$2,'Financing - Injection 1'!J986&lt;'5-Year Monthly P&amp;L'!AN$2),3,IF(AND('Financing - Injection 1'!J986&gt;='5-Year Monthly P&amp;L'!AN$2,'Financing - Injection 1'!J986&lt;'5-Year Monthly P&amp;L'!AZ$2),4,IF('Financing - Injection 1'!J986&gt;='5-Year Monthly P&amp;L'!AZ$2,5)))))</f>
        <v>5</v>
      </c>
      <c r="R986" s="215" t="str">
        <f t="shared" si="171"/>
        <v>0</v>
      </c>
      <c r="S986" s="215" t="str">
        <f t="shared" si="172"/>
        <v>0</v>
      </c>
    </row>
    <row r="987" spans="1:19" x14ac:dyDescent="0.2">
      <c r="A987" s="12">
        <v>976</v>
      </c>
      <c r="B987" s="228" t="str">
        <f>IF(I987&gt;($B$4*$B$6),"0",PMT(H987/$B$6,COUNT(I987:$I$1000),-E986))</f>
        <v>0</v>
      </c>
      <c r="C987" s="228">
        <f t="shared" si="173"/>
        <v>0</v>
      </c>
      <c r="D987" s="228" t="str">
        <f t="shared" si="169"/>
        <v>0</v>
      </c>
      <c r="E987" s="225" t="str">
        <f t="shared" si="167"/>
        <v/>
      </c>
      <c r="F987" s="228" t="str">
        <f t="shared" si="165"/>
        <v/>
      </c>
      <c r="G987" s="228" t="str">
        <f t="shared" si="166"/>
        <v/>
      </c>
      <c r="H987" s="230">
        <f t="shared" si="174"/>
        <v>0.12</v>
      </c>
      <c r="I987" s="226" t="str">
        <f t="shared" si="168"/>
        <v/>
      </c>
      <c r="J987" s="227">
        <f t="shared" si="175"/>
        <v>74327</v>
      </c>
      <c r="K987" s="231" t="str">
        <f t="shared" si="170"/>
        <v>0</v>
      </c>
      <c r="Q987" s="11">
        <f>IF(J987&lt;'5-Year Monthly P&amp;L'!P$2,1,IF(AND('Financing - Injection 1'!J987&gt;='5-Year Monthly P&amp;L'!P$2,'Financing - Injection 1'!J987&lt;'5-Year Monthly P&amp;L'!AB$2),2,IF(AND('Financing - Injection 1'!J987&gt;='5-Year Monthly P&amp;L'!AB$2,'Financing - Injection 1'!J987&lt;'5-Year Monthly P&amp;L'!AN$2),3,IF(AND('Financing - Injection 1'!J987&gt;='5-Year Monthly P&amp;L'!AN$2,'Financing - Injection 1'!J987&lt;'5-Year Monthly P&amp;L'!AZ$2),4,IF('Financing - Injection 1'!J987&gt;='5-Year Monthly P&amp;L'!AZ$2,5)))))</f>
        <v>5</v>
      </c>
      <c r="R987" s="215" t="str">
        <f t="shared" si="171"/>
        <v>0</v>
      </c>
      <c r="S987" s="215" t="str">
        <f t="shared" si="172"/>
        <v>0</v>
      </c>
    </row>
    <row r="988" spans="1:19" x14ac:dyDescent="0.2">
      <c r="A988" s="12">
        <v>977</v>
      </c>
      <c r="B988" s="228" t="str">
        <f>IF(I988&gt;($B$4*$B$6),"0",PMT(H988/$B$6,COUNT(I988:$I$1000),-E987))</f>
        <v>0</v>
      </c>
      <c r="C988" s="228">
        <f t="shared" si="173"/>
        <v>0</v>
      </c>
      <c r="D988" s="228" t="str">
        <f t="shared" si="169"/>
        <v>0</v>
      </c>
      <c r="E988" s="225" t="str">
        <f t="shared" si="167"/>
        <v/>
      </c>
      <c r="F988" s="228" t="str">
        <f t="shared" si="165"/>
        <v/>
      </c>
      <c r="G988" s="228" t="str">
        <f t="shared" si="166"/>
        <v/>
      </c>
      <c r="H988" s="230">
        <f t="shared" si="174"/>
        <v>0.12</v>
      </c>
      <c r="I988" s="226" t="str">
        <f t="shared" si="168"/>
        <v/>
      </c>
      <c r="J988" s="227">
        <f t="shared" si="175"/>
        <v>74358</v>
      </c>
      <c r="K988" s="231" t="str">
        <f t="shared" si="170"/>
        <v>0</v>
      </c>
      <c r="Q988" s="11">
        <f>IF(J988&lt;'5-Year Monthly P&amp;L'!P$2,1,IF(AND('Financing - Injection 1'!J988&gt;='5-Year Monthly P&amp;L'!P$2,'Financing - Injection 1'!J988&lt;'5-Year Monthly P&amp;L'!AB$2),2,IF(AND('Financing - Injection 1'!J988&gt;='5-Year Monthly P&amp;L'!AB$2,'Financing - Injection 1'!J988&lt;'5-Year Monthly P&amp;L'!AN$2),3,IF(AND('Financing - Injection 1'!J988&gt;='5-Year Monthly P&amp;L'!AN$2,'Financing - Injection 1'!J988&lt;'5-Year Monthly P&amp;L'!AZ$2),4,IF('Financing - Injection 1'!J988&gt;='5-Year Monthly P&amp;L'!AZ$2,5)))))</f>
        <v>5</v>
      </c>
      <c r="R988" s="215" t="str">
        <f t="shared" si="171"/>
        <v>0</v>
      </c>
      <c r="S988" s="215" t="str">
        <f t="shared" si="172"/>
        <v>0</v>
      </c>
    </row>
    <row r="989" spans="1:19" x14ac:dyDescent="0.2">
      <c r="A989" s="12">
        <v>978</v>
      </c>
      <c r="B989" s="228" t="str">
        <f>IF(I989&gt;($B$4*$B$6),"0",PMT(H989/$B$6,COUNT(I989:$I$1000),-E988))</f>
        <v>0</v>
      </c>
      <c r="C989" s="228">
        <f t="shared" si="173"/>
        <v>0</v>
      </c>
      <c r="D989" s="228" t="str">
        <f t="shared" si="169"/>
        <v>0</v>
      </c>
      <c r="E989" s="225" t="str">
        <f t="shared" si="167"/>
        <v/>
      </c>
      <c r="F989" s="228" t="str">
        <f t="shared" si="165"/>
        <v/>
      </c>
      <c r="G989" s="228" t="str">
        <f t="shared" si="166"/>
        <v/>
      </c>
      <c r="H989" s="230">
        <f t="shared" si="174"/>
        <v>0.12</v>
      </c>
      <c r="I989" s="226" t="str">
        <f t="shared" si="168"/>
        <v/>
      </c>
      <c r="J989" s="227">
        <f t="shared" si="175"/>
        <v>74389</v>
      </c>
      <c r="K989" s="231" t="str">
        <f t="shared" si="170"/>
        <v>0</v>
      </c>
      <c r="Q989" s="11">
        <f>IF(J989&lt;'5-Year Monthly P&amp;L'!P$2,1,IF(AND('Financing - Injection 1'!J989&gt;='5-Year Monthly P&amp;L'!P$2,'Financing - Injection 1'!J989&lt;'5-Year Monthly P&amp;L'!AB$2),2,IF(AND('Financing - Injection 1'!J989&gt;='5-Year Monthly P&amp;L'!AB$2,'Financing - Injection 1'!J989&lt;'5-Year Monthly P&amp;L'!AN$2),3,IF(AND('Financing - Injection 1'!J989&gt;='5-Year Monthly P&amp;L'!AN$2,'Financing - Injection 1'!J989&lt;'5-Year Monthly P&amp;L'!AZ$2),4,IF('Financing - Injection 1'!J989&gt;='5-Year Monthly P&amp;L'!AZ$2,5)))))</f>
        <v>5</v>
      </c>
      <c r="R989" s="215" t="str">
        <f t="shared" si="171"/>
        <v>0</v>
      </c>
      <c r="S989" s="215" t="str">
        <f t="shared" si="172"/>
        <v>0</v>
      </c>
    </row>
    <row r="990" spans="1:19" x14ac:dyDescent="0.2">
      <c r="A990" s="12">
        <v>979</v>
      </c>
      <c r="B990" s="228" t="str">
        <f>IF(I990&gt;($B$4*$B$6),"0",PMT(H990/$B$6,COUNT(I990:$I$1000),-E989))</f>
        <v>0</v>
      </c>
      <c r="C990" s="228">
        <f t="shared" si="173"/>
        <v>0</v>
      </c>
      <c r="D990" s="228" t="str">
        <f t="shared" si="169"/>
        <v>0</v>
      </c>
      <c r="E990" s="225" t="str">
        <f t="shared" si="167"/>
        <v/>
      </c>
      <c r="F990" s="228" t="str">
        <f t="shared" si="165"/>
        <v/>
      </c>
      <c r="G990" s="228" t="str">
        <f t="shared" si="166"/>
        <v/>
      </c>
      <c r="H990" s="230">
        <f t="shared" si="174"/>
        <v>0.12</v>
      </c>
      <c r="I990" s="226" t="str">
        <f t="shared" si="168"/>
        <v/>
      </c>
      <c r="J990" s="227">
        <f t="shared" si="175"/>
        <v>74419</v>
      </c>
      <c r="K990" s="231" t="str">
        <f t="shared" si="170"/>
        <v>0</v>
      </c>
      <c r="Q990" s="11">
        <f>IF(J990&lt;'5-Year Monthly P&amp;L'!P$2,1,IF(AND('Financing - Injection 1'!J990&gt;='5-Year Monthly P&amp;L'!P$2,'Financing - Injection 1'!J990&lt;'5-Year Monthly P&amp;L'!AB$2),2,IF(AND('Financing - Injection 1'!J990&gt;='5-Year Monthly P&amp;L'!AB$2,'Financing - Injection 1'!J990&lt;'5-Year Monthly P&amp;L'!AN$2),3,IF(AND('Financing - Injection 1'!J990&gt;='5-Year Monthly P&amp;L'!AN$2,'Financing - Injection 1'!J990&lt;'5-Year Monthly P&amp;L'!AZ$2),4,IF('Financing - Injection 1'!J990&gt;='5-Year Monthly P&amp;L'!AZ$2,5)))))</f>
        <v>5</v>
      </c>
      <c r="R990" s="215" t="str">
        <f t="shared" si="171"/>
        <v>0</v>
      </c>
      <c r="S990" s="215" t="str">
        <f t="shared" si="172"/>
        <v>0</v>
      </c>
    </row>
    <row r="991" spans="1:19" x14ac:dyDescent="0.2">
      <c r="A991" s="12">
        <v>980</v>
      </c>
      <c r="B991" s="228" t="str">
        <f>IF(I991&gt;($B$4*$B$6),"0",PMT(H991/$B$6,COUNT(I991:$I$1000),-E990))</f>
        <v>0</v>
      </c>
      <c r="C991" s="228">
        <f t="shared" si="173"/>
        <v>0</v>
      </c>
      <c r="D991" s="228" t="str">
        <f t="shared" si="169"/>
        <v>0</v>
      </c>
      <c r="E991" s="225" t="str">
        <f t="shared" si="167"/>
        <v/>
      </c>
      <c r="F991" s="228" t="str">
        <f t="shared" si="165"/>
        <v/>
      </c>
      <c r="G991" s="228" t="str">
        <f t="shared" si="166"/>
        <v/>
      </c>
      <c r="H991" s="230">
        <f t="shared" si="174"/>
        <v>0.12</v>
      </c>
      <c r="I991" s="226" t="str">
        <f t="shared" si="168"/>
        <v/>
      </c>
      <c r="J991" s="227">
        <f t="shared" si="175"/>
        <v>74450</v>
      </c>
      <c r="K991" s="231" t="str">
        <f t="shared" si="170"/>
        <v>0</v>
      </c>
      <c r="Q991" s="11">
        <f>IF(J991&lt;'5-Year Monthly P&amp;L'!P$2,1,IF(AND('Financing - Injection 1'!J991&gt;='5-Year Monthly P&amp;L'!P$2,'Financing - Injection 1'!J991&lt;'5-Year Monthly P&amp;L'!AB$2),2,IF(AND('Financing - Injection 1'!J991&gt;='5-Year Monthly P&amp;L'!AB$2,'Financing - Injection 1'!J991&lt;'5-Year Monthly P&amp;L'!AN$2),3,IF(AND('Financing - Injection 1'!J991&gt;='5-Year Monthly P&amp;L'!AN$2,'Financing - Injection 1'!J991&lt;'5-Year Monthly P&amp;L'!AZ$2),4,IF('Financing - Injection 1'!J991&gt;='5-Year Monthly P&amp;L'!AZ$2,5)))))</f>
        <v>5</v>
      </c>
      <c r="R991" s="215" t="str">
        <f t="shared" si="171"/>
        <v>0</v>
      </c>
      <c r="S991" s="215" t="str">
        <f t="shared" si="172"/>
        <v>0</v>
      </c>
    </row>
    <row r="992" spans="1:19" x14ac:dyDescent="0.2">
      <c r="A992" s="12">
        <v>981</v>
      </c>
      <c r="B992" s="228" t="str">
        <f>IF(I992&gt;($B$4*$B$6),"0",PMT(H992/$B$6,COUNT(I992:$I$1000),-E991))</f>
        <v>0</v>
      </c>
      <c r="C992" s="228">
        <f t="shared" si="173"/>
        <v>0</v>
      </c>
      <c r="D992" s="228" t="str">
        <f t="shared" si="169"/>
        <v>0</v>
      </c>
      <c r="E992" s="225" t="str">
        <f t="shared" si="167"/>
        <v/>
      </c>
      <c r="F992" s="228" t="str">
        <f t="shared" si="165"/>
        <v/>
      </c>
      <c r="G992" s="228" t="str">
        <f t="shared" si="166"/>
        <v/>
      </c>
      <c r="H992" s="230">
        <f t="shared" si="174"/>
        <v>0.12</v>
      </c>
      <c r="I992" s="226" t="str">
        <f t="shared" si="168"/>
        <v/>
      </c>
      <c r="J992" s="227">
        <f t="shared" si="175"/>
        <v>74480</v>
      </c>
      <c r="K992" s="231" t="str">
        <f t="shared" si="170"/>
        <v>0</v>
      </c>
      <c r="Q992" s="11">
        <f>IF(J992&lt;'5-Year Monthly P&amp;L'!P$2,1,IF(AND('Financing - Injection 1'!J992&gt;='5-Year Monthly P&amp;L'!P$2,'Financing - Injection 1'!J992&lt;'5-Year Monthly P&amp;L'!AB$2),2,IF(AND('Financing - Injection 1'!J992&gt;='5-Year Monthly P&amp;L'!AB$2,'Financing - Injection 1'!J992&lt;'5-Year Monthly P&amp;L'!AN$2),3,IF(AND('Financing - Injection 1'!J992&gt;='5-Year Monthly P&amp;L'!AN$2,'Financing - Injection 1'!J992&lt;'5-Year Monthly P&amp;L'!AZ$2),4,IF('Financing - Injection 1'!J992&gt;='5-Year Monthly P&amp;L'!AZ$2,5)))))</f>
        <v>5</v>
      </c>
      <c r="R992" s="215" t="str">
        <f t="shared" si="171"/>
        <v>0</v>
      </c>
      <c r="S992" s="215" t="str">
        <f t="shared" si="172"/>
        <v>0</v>
      </c>
    </row>
    <row r="993" spans="1:19" x14ac:dyDescent="0.2">
      <c r="A993" s="12">
        <v>982</v>
      </c>
      <c r="B993" s="228" t="str">
        <f>IF(I993&gt;($B$4*$B$6),"0",PMT(H993/$B$6,COUNT(I993:$I$1000),-E992))</f>
        <v>0</v>
      </c>
      <c r="C993" s="228">
        <f t="shared" si="173"/>
        <v>0</v>
      </c>
      <c r="D993" s="228" t="str">
        <f t="shared" si="169"/>
        <v>0</v>
      </c>
      <c r="E993" s="225" t="str">
        <f t="shared" si="167"/>
        <v/>
      </c>
      <c r="F993" s="228" t="str">
        <f t="shared" si="165"/>
        <v/>
      </c>
      <c r="G993" s="228" t="str">
        <f t="shared" si="166"/>
        <v/>
      </c>
      <c r="H993" s="230">
        <f t="shared" si="174"/>
        <v>0.12</v>
      </c>
      <c r="I993" s="226" t="str">
        <f t="shared" si="168"/>
        <v/>
      </c>
      <c r="J993" s="227">
        <f t="shared" si="175"/>
        <v>74511</v>
      </c>
      <c r="K993" s="231" t="str">
        <f t="shared" si="170"/>
        <v>0</v>
      </c>
      <c r="Q993" s="11">
        <f>IF(J993&lt;'5-Year Monthly P&amp;L'!P$2,1,IF(AND('Financing - Injection 1'!J993&gt;='5-Year Monthly P&amp;L'!P$2,'Financing - Injection 1'!J993&lt;'5-Year Monthly P&amp;L'!AB$2),2,IF(AND('Financing - Injection 1'!J993&gt;='5-Year Monthly P&amp;L'!AB$2,'Financing - Injection 1'!J993&lt;'5-Year Monthly P&amp;L'!AN$2),3,IF(AND('Financing - Injection 1'!J993&gt;='5-Year Monthly P&amp;L'!AN$2,'Financing - Injection 1'!J993&lt;'5-Year Monthly P&amp;L'!AZ$2),4,IF('Financing - Injection 1'!J993&gt;='5-Year Monthly P&amp;L'!AZ$2,5)))))</f>
        <v>5</v>
      </c>
      <c r="R993" s="215" t="str">
        <f t="shared" si="171"/>
        <v>0</v>
      </c>
      <c r="S993" s="215" t="str">
        <f t="shared" si="172"/>
        <v>0</v>
      </c>
    </row>
    <row r="994" spans="1:19" x14ac:dyDescent="0.2">
      <c r="A994" s="12">
        <v>983</v>
      </c>
      <c r="B994" s="228" t="str">
        <f>IF(I994&gt;($B$4*$B$6),"0",PMT(H994/$B$6,COUNT(I994:$I$1000),-E993))</f>
        <v>0</v>
      </c>
      <c r="C994" s="228">
        <f t="shared" si="173"/>
        <v>0</v>
      </c>
      <c r="D994" s="228" t="str">
        <f t="shared" si="169"/>
        <v>0</v>
      </c>
      <c r="E994" s="225" t="str">
        <f t="shared" si="167"/>
        <v/>
      </c>
      <c r="F994" s="228" t="str">
        <f t="shared" si="165"/>
        <v/>
      </c>
      <c r="G994" s="228" t="str">
        <f t="shared" si="166"/>
        <v/>
      </c>
      <c r="H994" s="230">
        <f t="shared" si="174"/>
        <v>0.12</v>
      </c>
      <c r="I994" s="226" t="str">
        <f t="shared" si="168"/>
        <v/>
      </c>
      <c r="J994" s="227">
        <f t="shared" si="175"/>
        <v>74542</v>
      </c>
      <c r="K994" s="231" t="str">
        <f t="shared" si="170"/>
        <v>0</v>
      </c>
      <c r="Q994" s="11">
        <f>IF(J994&lt;'5-Year Monthly P&amp;L'!P$2,1,IF(AND('Financing - Injection 1'!J994&gt;='5-Year Monthly P&amp;L'!P$2,'Financing - Injection 1'!J994&lt;'5-Year Monthly P&amp;L'!AB$2),2,IF(AND('Financing - Injection 1'!J994&gt;='5-Year Monthly P&amp;L'!AB$2,'Financing - Injection 1'!J994&lt;'5-Year Monthly P&amp;L'!AN$2),3,IF(AND('Financing - Injection 1'!J994&gt;='5-Year Monthly P&amp;L'!AN$2,'Financing - Injection 1'!J994&lt;'5-Year Monthly P&amp;L'!AZ$2),4,IF('Financing - Injection 1'!J994&gt;='5-Year Monthly P&amp;L'!AZ$2,5)))))</f>
        <v>5</v>
      </c>
      <c r="R994" s="215" t="str">
        <f t="shared" si="171"/>
        <v>0</v>
      </c>
      <c r="S994" s="215" t="str">
        <f t="shared" si="172"/>
        <v>0</v>
      </c>
    </row>
    <row r="995" spans="1:19" x14ac:dyDescent="0.2">
      <c r="A995" s="12">
        <v>984</v>
      </c>
      <c r="B995" s="228" t="str">
        <f>IF(I995&gt;($B$4*$B$6),"0",PMT(H995/$B$6,COUNT(I995:$I$1000),-E994))</f>
        <v>0</v>
      </c>
      <c r="C995" s="228">
        <f t="shared" si="173"/>
        <v>0</v>
      </c>
      <c r="D995" s="228" t="str">
        <f t="shared" si="169"/>
        <v>0</v>
      </c>
      <c r="E995" s="225" t="str">
        <f t="shared" si="167"/>
        <v/>
      </c>
      <c r="F995" s="228" t="str">
        <f t="shared" si="165"/>
        <v/>
      </c>
      <c r="G995" s="228" t="str">
        <f t="shared" si="166"/>
        <v/>
      </c>
      <c r="H995" s="230">
        <f t="shared" si="174"/>
        <v>0.12</v>
      </c>
      <c r="I995" s="226" t="str">
        <f t="shared" si="168"/>
        <v/>
      </c>
      <c r="J995" s="227">
        <f t="shared" si="175"/>
        <v>74571</v>
      </c>
      <c r="K995" s="231" t="str">
        <f t="shared" si="170"/>
        <v>0</v>
      </c>
      <c r="Q995" s="11">
        <f>IF(J995&lt;'5-Year Monthly P&amp;L'!P$2,1,IF(AND('Financing - Injection 1'!J995&gt;='5-Year Monthly P&amp;L'!P$2,'Financing - Injection 1'!J995&lt;'5-Year Monthly P&amp;L'!AB$2),2,IF(AND('Financing - Injection 1'!J995&gt;='5-Year Monthly P&amp;L'!AB$2,'Financing - Injection 1'!J995&lt;'5-Year Monthly P&amp;L'!AN$2),3,IF(AND('Financing - Injection 1'!J995&gt;='5-Year Monthly P&amp;L'!AN$2,'Financing - Injection 1'!J995&lt;'5-Year Monthly P&amp;L'!AZ$2),4,IF('Financing - Injection 1'!J995&gt;='5-Year Monthly P&amp;L'!AZ$2,5)))))</f>
        <v>5</v>
      </c>
      <c r="R995" s="215" t="str">
        <f t="shared" si="171"/>
        <v>0</v>
      </c>
      <c r="S995" s="215" t="str">
        <f t="shared" si="172"/>
        <v>0</v>
      </c>
    </row>
    <row r="996" spans="1:19" x14ac:dyDescent="0.2">
      <c r="A996" s="12">
        <v>985</v>
      </c>
      <c r="B996" s="228" t="str">
        <f>IF(I996&gt;($B$4*$B$6),"0",PMT(H996/$B$6,COUNT(I996:$I$1000),-E995))</f>
        <v>0</v>
      </c>
      <c r="C996" s="228">
        <f t="shared" si="173"/>
        <v>0</v>
      </c>
      <c r="D996" s="228" t="str">
        <f t="shared" si="169"/>
        <v>0</v>
      </c>
      <c r="E996" s="225" t="str">
        <f t="shared" si="167"/>
        <v/>
      </c>
      <c r="F996" s="228" t="str">
        <f t="shared" si="165"/>
        <v/>
      </c>
      <c r="G996" s="228" t="str">
        <f t="shared" si="166"/>
        <v/>
      </c>
      <c r="H996" s="230">
        <f t="shared" si="174"/>
        <v>0.12</v>
      </c>
      <c r="I996" s="226" t="str">
        <f t="shared" si="168"/>
        <v/>
      </c>
      <c r="J996" s="227">
        <f t="shared" si="175"/>
        <v>74602</v>
      </c>
      <c r="K996" s="231" t="str">
        <f t="shared" si="170"/>
        <v>0</v>
      </c>
      <c r="Q996" s="11">
        <f>IF(J996&lt;'5-Year Monthly P&amp;L'!P$2,1,IF(AND('Financing - Injection 1'!J996&gt;='5-Year Monthly P&amp;L'!P$2,'Financing - Injection 1'!J996&lt;'5-Year Monthly P&amp;L'!AB$2),2,IF(AND('Financing - Injection 1'!J996&gt;='5-Year Monthly P&amp;L'!AB$2,'Financing - Injection 1'!J996&lt;'5-Year Monthly P&amp;L'!AN$2),3,IF(AND('Financing - Injection 1'!J996&gt;='5-Year Monthly P&amp;L'!AN$2,'Financing - Injection 1'!J996&lt;'5-Year Monthly P&amp;L'!AZ$2),4,IF('Financing - Injection 1'!J996&gt;='5-Year Monthly P&amp;L'!AZ$2,5)))))</f>
        <v>5</v>
      </c>
      <c r="R996" s="215" t="str">
        <f t="shared" si="171"/>
        <v>0</v>
      </c>
      <c r="S996" s="215" t="str">
        <f t="shared" si="172"/>
        <v>0</v>
      </c>
    </row>
    <row r="997" spans="1:19" x14ac:dyDescent="0.2">
      <c r="A997" s="12">
        <v>986</v>
      </c>
      <c r="B997" s="228" t="str">
        <f>IF(I997&gt;($B$4*$B$6),"0",PMT(H997/$B$6,COUNT(I997:$I$1000),-E996))</f>
        <v>0</v>
      </c>
      <c r="C997" s="228">
        <f t="shared" si="173"/>
        <v>0</v>
      </c>
      <c r="D997" s="228" t="str">
        <f t="shared" si="169"/>
        <v>0</v>
      </c>
      <c r="E997" s="225" t="str">
        <f t="shared" si="167"/>
        <v/>
      </c>
      <c r="F997" s="228" t="str">
        <f t="shared" si="165"/>
        <v/>
      </c>
      <c r="G997" s="228" t="str">
        <f t="shared" si="166"/>
        <v/>
      </c>
      <c r="H997" s="230">
        <f t="shared" si="174"/>
        <v>0.12</v>
      </c>
      <c r="I997" s="226" t="str">
        <f t="shared" si="168"/>
        <v/>
      </c>
      <c r="J997" s="227">
        <f t="shared" si="175"/>
        <v>74632</v>
      </c>
      <c r="K997" s="231" t="str">
        <f t="shared" si="170"/>
        <v>0</v>
      </c>
      <c r="Q997" s="11">
        <f>IF(J997&lt;'5-Year Monthly P&amp;L'!P$2,1,IF(AND('Financing - Injection 1'!J997&gt;='5-Year Monthly P&amp;L'!P$2,'Financing - Injection 1'!J997&lt;'5-Year Monthly P&amp;L'!AB$2),2,IF(AND('Financing - Injection 1'!J997&gt;='5-Year Monthly P&amp;L'!AB$2,'Financing - Injection 1'!J997&lt;'5-Year Monthly P&amp;L'!AN$2),3,IF(AND('Financing - Injection 1'!J997&gt;='5-Year Monthly P&amp;L'!AN$2,'Financing - Injection 1'!J997&lt;'5-Year Monthly P&amp;L'!AZ$2),4,IF('Financing - Injection 1'!J997&gt;='5-Year Monthly P&amp;L'!AZ$2,5)))))</f>
        <v>5</v>
      </c>
      <c r="R997" s="215" t="str">
        <f t="shared" si="171"/>
        <v>0</v>
      </c>
      <c r="S997" s="215" t="str">
        <f t="shared" si="172"/>
        <v>0</v>
      </c>
    </row>
    <row r="998" spans="1:19" x14ac:dyDescent="0.2">
      <c r="A998" s="12">
        <v>987</v>
      </c>
      <c r="B998" s="228" t="str">
        <f>IF(I998&gt;($B$4*$B$6),"0",PMT(H998/$B$6,COUNT(I998:$I$1000),-E997))</f>
        <v>0</v>
      </c>
      <c r="C998" s="228">
        <f t="shared" si="173"/>
        <v>0</v>
      </c>
      <c r="D998" s="228" t="str">
        <f t="shared" si="169"/>
        <v>0</v>
      </c>
      <c r="E998" s="225" t="str">
        <f t="shared" si="167"/>
        <v/>
      </c>
      <c r="F998" s="228" t="str">
        <f t="shared" si="165"/>
        <v/>
      </c>
      <c r="G998" s="228" t="str">
        <f t="shared" si="166"/>
        <v/>
      </c>
      <c r="H998" s="230">
        <f t="shared" si="174"/>
        <v>0.12</v>
      </c>
      <c r="I998" s="226" t="str">
        <f t="shared" si="168"/>
        <v/>
      </c>
      <c r="J998" s="227">
        <f t="shared" si="175"/>
        <v>74663</v>
      </c>
      <c r="K998" s="231" t="str">
        <f t="shared" si="170"/>
        <v>0</v>
      </c>
      <c r="Q998" s="11">
        <f>IF(J998&lt;'5-Year Monthly P&amp;L'!P$2,1,IF(AND('Financing - Injection 1'!J998&gt;='5-Year Monthly P&amp;L'!P$2,'Financing - Injection 1'!J998&lt;'5-Year Monthly P&amp;L'!AB$2),2,IF(AND('Financing - Injection 1'!J998&gt;='5-Year Monthly P&amp;L'!AB$2,'Financing - Injection 1'!J998&lt;'5-Year Monthly P&amp;L'!AN$2),3,IF(AND('Financing - Injection 1'!J998&gt;='5-Year Monthly P&amp;L'!AN$2,'Financing - Injection 1'!J998&lt;'5-Year Monthly P&amp;L'!AZ$2),4,IF('Financing - Injection 1'!J998&gt;='5-Year Monthly P&amp;L'!AZ$2,5)))))</f>
        <v>5</v>
      </c>
      <c r="R998" s="215" t="str">
        <f t="shared" si="171"/>
        <v>0</v>
      </c>
      <c r="S998" s="215" t="str">
        <f t="shared" si="172"/>
        <v>0</v>
      </c>
    </row>
    <row r="999" spans="1:19" x14ac:dyDescent="0.2">
      <c r="A999" s="12">
        <v>988</v>
      </c>
      <c r="B999" s="228" t="str">
        <f>IF(I999&gt;($B$4*$B$6),"0",PMT(H999/$B$6,COUNT(I999:$I$1000),-E998))</f>
        <v>0</v>
      </c>
      <c r="C999" s="228">
        <f t="shared" si="173"/>
        <v>0</v>
      </c>
      <c r="D999" s="228" t="str">
        <f t="shared" si="169"/>
        <v>0</v>
      </c>
      <c r="E999" s="225" t="str">
        <f t="shared" si="167"/>
        <v/>
      </c>
      <c r="F999" s="228" t="str">
        <f t="shared" si="165"/>
        <v/>
      </c>
      <c r="G999" s="228" t="str">
        <f t="shared" si="166"/>
        <v/>
      </c>
      <c r="H999" s="230">
        <f t="shared" si="174"/>
        <v>0.12</v>
      </c>
      <c r="I999" s="226" t="str">
        <f t="shared" si="168"/>
        <v/>
      </c>
      <c r="J999" s="227">
        <f t="shared" si="175"/>
        <v>74693</v>
      </c>
      <c r="K999" s="231" t="str">
        <f t="shared" si="170"/>
        <v>0</v>
      </c>
      <c r="Q999" s="11">
        <f>IF(J999&lt;'5-Year Monthly P&amp;L'!P$2,1,IF(AND('Financing - Injection 1'!J999&gt;='5-Year Monthly P&amp;L'!P$2,'Financing - Injection 1'!J999&lt;'5-Year Monthly P&amp;L'!AB$2),2,IF(AND('Financing - Injection 1'!J999&gt;='5-Year Monthly P&amp;L'!AB$2,'Financing - Injection 1'!J999&lt;'5-Year Monthly P&amp;L'!AN$2),3,IF(AND('Financing - Injection 1'!J999&gt;='5-Year Monthly P&amp;L'!AN$2,'Financing - Injection 1'!J999&lt;'5-Year Monthly P&amp;L'!AZ$2),4,IF('Financing - Injection 1'!J999&gt;='5-Year Monthly P&amp;L'!AZ$2,5)))))</f>
        <v>5</v>
      </c>
      <c r="R999" s="215" t="str">
        <f t="shared" si="171"/>
        <v>0</v>
      </c>
      <c r="S999" s="215" t="str">
        <f t="shared" si="172"/>
        <v>0</v>
      </c>
    </row>
    <row r="1000" spans="1:19" x14ac:dyDescent="0.2">
      <c r="A1000" s="12">
        <v>989</v>
      </c>
      <c r="B1000" s="228" t="str">
        <f>IF(I1000&gt;($B$4*$B$6),"0",PMT(H1000/$B$6,COUNT(I1000:$I$1000),-E999))</f>
        <v>0</v>
      </c>
      <c r="C1000" s="228">
        <f t="shared" si="173"/>
        <v>0</v>
      </c>
      <c r="D1000" s="228" t="str">
        <f t="shared" si="169"/>
        <v>0</v>
      </c>
      <c r="E1000" s="225" t="str">
        <f t="shared" si="167"/>
        <v/>
      </c>
      <c r="F1000" s="228" t="str">
        <f t="shared" si="165"/>
        <v/>
      </c>
      <c r="G1000" s="228" t="str">
        <f t="shared" si="166"/>
        <v/>
      </c>
      <c r="H1000" s="230">
        <f t="shared" si="174"/>
        <v>0.12</v>
      </c>
      <c r="I1000" s="226" t="str">
        <f t="shared" si="168"/>
        <v/>
      </c>
      <c r="J1000" s="227">
        <f t="shared" si="175"/>
        <v>74724</v>
      </c>
      <c r="K1000" s="231" t="str">
        <f t="shared" si="170"/>
        <v>0</v>
      </c>
      <c r="Q1000" s="11">
        <f>IF(J1000&lt;'5-Year Monthly P&amp;L'!P$2,1,IF(AND('Financing - Injection 1'!J1000&gt;='5-Year Monthly P&amp;L'!P$2,'Financing - Injection 1'!J1000&lt;'5-Year Monthly P&amp;L'!AB$2),2,IF(AND('Financing - Injection 1'!J1000&gt;='5-Year Monthly P&amp;L'!AB$2,'Financing - Injection 1'!J1000&lt;'5-Year Monthly P&amp;L'!AN$2),3,IF(AND('Financing - Injection 1'!J1000&gt;='5-Year Monthly P&amp;L'!AN$2,'Financing - Injection 1'!J1000&lt;'5-Year Monthly P&amp;L'!AZ$2),4,IF('Financing - Injection 1'!J1000&gt;='5-Year Monthly P&amp;L'!AZ$2,5)))))</f>
        <v>5</v>
      </c>
      <c r="R1000" s="215" t="str">
        <f t="shared" si="171"/>
        <v>0</v>
      </c>
      <c r="S1000" s="215" t="str">
        <f t="shared" si="172"/>
        <v>0</v>
      </c>
    </row>
    <row r="1001" spans="1:19" x14ac:dyDescent="0.2">
      <c r="B1001" s="228"/>
      <c r="C1001" s="228"/>
      <c r="D1001" s="228"/>
      <c r="E1001" s="225"/>
      <c r="F1001" s="228"/>
      <c r="G1001" s="228"/>
      <c r="Q1001" s="11">
        <f>IF(J1001&lt;'5-Year Monthly P&amp;L'!P$2,1,IF(AND('Financing - Injection 1'!J1001&gt;='5-Year Monthly P&amp;L'!P$2,'Financing - Injection 1'!J1001&lt;'5-Year Monthly P&amp;L'!AB$2),2,IF(AND('Financing - Injection 1'!J1001&gt;='5-Year Monthly P&amp;L'!AB$2,'Financing - Injection 1'!J1001&lt;'5-Year Monthly P&amp;L'!AN$2),3,IF(AND('Financing - Injection 1'!J1001&gt;='5-Year Monthly P&amp;L'!AN$2,'Financing - Injection 1'!J1001&lt;'5-Year Monthly P&amp;L'!AZ$2),4,IF('Financing - Injection 1'!J1001&gt;='5-Year Monthly P&amp;L'!AZ$2,5)))))</f>
        <v>1</v>
      </c>
      <c r="R1001" s="215">
        <f t="shared" si="171"/>
        <v>0</v>
      </c>
      <c r="S1001" s="215">
        <f t="shared" si="172"/>
        <v>0</v>
      </c>
    </row>
    <row r="1002" spans="1:19" x14ac:dyDescent="0.2">
      <c r="B1002" s="228"/>
      <c r="C1002" s="228"/>
      <c r="D1002" s="228"/>
      <c r="E1002" s="225"/>
      <c r="F1002" s="228"/>
      <c r="G1002" s="228"/>
      <c r="Q1002" s="11">
        <f>IF(J1002&lt;'5-Year Monthly P&amp;L'!P$2,1,IF(AND('Financing - Injection 1'!J1002&gt;='5-Year Monthly P&amp;L'!P$2,'Financing - Injection 1'!J1002&lt;'5-Year Monthly P&amp;L'!AB$2),2,IF(AND('Financing - Injection 1'!J1002&gt;='5-Year Monthly P&amp;L'!AB$2,'Financing - Injection 1'!J1002&lt;'5-Year Monthly P&amp;L'!AN$2),3,IF(AND('Financing - Injection 1'!J1002&gt;='5-Year Monthly P&amp;L'!AN$2,'Financing - Injection 1'!J1002&lt;'5-Year Monthly P&amp;L'!AZ$2),4,IF('Financing - Injection 1'!J1002&gt;='5-Year Monthly P&amp;L'!AZ$2,5)))))</f>
        <v>1</v>
      </c>
      <c r="R1002" s="215">
        <f t="shared" si="171"/>
        <v>0</v>
      </c>
      <c r="S1002" s="215">
        <f t="shared" si="172"/>
        <v>0</v>
      </c>
    </row>
    <row r="1003" spans="1:19" x14ac:dyDescent="0.2">
      <c r="B1003" s="228"/>
      <c r="C1003" s="228"/>
      <c r="D1003" s="228"/>
      <c r="E1003" s="225"/>
      <c r="F1003" s="228"/>
      <c r="G1003" s="228"/>
      <c r="Q1003" s="11">
        <f>IF(J1003&lt;'5-Year Monthly P&amp;L'!P$2,1,IF(AND('Financing - Injection 1'!J1003&gt;='5-Year Monthly P&amp;L'!P$2,'Financing - Injection 1'!J1003&lt;'5-Year Monthly P&amp;L'!AB$2),2,IF(AND('Financing - Injection 1'!J1003&gt;='5-Year Monthly P&amp;L'!AB$2,'Financing - Injection 1'!J1003&lt;'5-Year Monthly P&amp;L'!AN$2),3,IF(AND('Financing - Injection 1'!J1003&gt;='5-Year Monthly P&amp;L'!AN$2,'Financing - Injection 1'!J1003&lt;'5-Year Monthly P&amp;L'!AZ$2),4,IF('Financing - Injection 1'!J1003&gt;='5-Year Monthly P&amp;L'!AZ$2,5)))))</f>
        <v>1</v>
      </c>
      <c r="R1003" s="215">
        <f t="shared" si="171"/>
        <v>0</v>
      </c>
      <c r="S1003" s="215">
        <f t="shared" si="172"/>
        <v>0</v>
      </c>
    </row>
    <row r="1004" spans="1:19" x14ac:dyDescent="0.2">
      <c r="B1004" s="228"/>
      <c r="C1004" s="228"/>
      <c r="D1004" s="228"/>
      <c r="E1004" s="225"/>
      <c r="F1004" s="228"/>
      <c r="G1004" s="228"/>
      <c r="Q1004" s="11">
        <f>IF(J1004&lt;'5-Year Monthly P&amp;L'!P$2,1,IF(AND('Financing - Injection 1'!J1004&gt;='5-Year Monthly P&amp;L'!P$2,'Financing - Injection 1'!J1004&lt;'5-Year Monthly P&amp;L'!AB$2),2,IF(AND('Financing - Injection 1'!J1004&gt;='5-Year Monthly P&amp;L'!AB$2,'Financing - Injection 1'!J1004&lt;'5-Year Monthly P&amp;L'!AN$2),3,IF(AND('Financing - Injection 1'!J1004&gt;='5-Year Monthly P&amp;L'!AN$2,'Financing - Injection 1'!J1004&lt;'5-Year Monthly P&amp;L'!AZ$2),4,IF('Financing - Injection 1'!J1004&gt;='5-Year Monthly P&amp;L'!AZ$2,5)))))</f>
        <v>1</v>
      </c>
      <c r="R1004" s="215">
        <f t="shared" si="171"/>
        <v>0</v>
      </c>
      <c r="S1004" s="215">
        <f t="shared" si="172"/>
        <v>0</v>
      </c>
    </row>
    <row r="1005" spans="1:19" x14ac:dyDescent="0.2">
      <c r="B1005" s="228"/>
      <c r="C1005" s="228"/>
      <c r="D1005" s="228"/>
      <c r="E1005" s="225"/>
      <c r="F1005" s="228"/>
      <c r="G1005" s="228"/>
      <c r="Q1005" s="11">
        <f>IF(J1005&lt;'5-Year Monthly P&amp;L'!P$2,1,IF(AND('Financing - Injection 1'!J1005&gt;='5-Year Monthly P&amp;L'!P$2,'Financing - Injection 1'!J1005&lt;'5-Year Monthly P&amp;L'!AB$2),2,IF(AND('Financing - Injection 1'!J1005&gt;='5-Year Monthly P&amp;L'!AB$2,'Financing - Injection 1'!J1005&lt;'5-Year Monthly P&amp;L'!AN$2),3,IF(AND('Financing - Injection 1'!J1005&gt;='5-Year Monthly P&amp;L'!AN$2,'Financing - Injection 1'!J1005&lt;'5-Year Monthly P&amp;L'!AZ$2),4,IF('Financing - Injection 1'!J1005&gt;='5-Year Monthly P&amp;L'!AZ$2,5)))))</f>
        <v>1</v>
      </c>
      <c r="R1005" s="215">
        <f t="shared" si="171"/>
        <v>0</v>
      </c>
      <c r="S1005" s="215">
        <f t="shared" si="172"/>
        <v>0</v>
      </c>
    </row>
    <row r="1006" spans="1:19" x14ac:dyDescent="0.2">
      <c r="B1006" s="228"/>
      <c r="C1006" s="228"/>
      <c r="D1006" s="228"/>
      <c r="E1006" s="225"/>
      <c r="F1006" s="228"/>
      <c r="G1006" s="228"/>
      <c r="Q1006" s="11">
        <f>IF(J1006&lt;'5-Year Monthly P&amp;L'!P$2,1,IF(AND('Financing - Injection 1'!J1006&gt;='5-Year Monthly P&amp;L'!P$2,'Financing - Injection 1'!J1006&lt;'5-Year Monthly P&amp;L'!AB$2),2,IF(AND('Financing - Injection 1'!J1006&gt;='5-Year Monthly P&amp;L'!AB$2,'Financing - Injection 1'!J1006&lt;'5-Year Monthly P&amp;L'!AN$2),3,IF(AND('Financing - Injection 1'!J1006&gt;='5-Year Monthly P&amp;L'!AN$2,'Financing - Injection 1'!J1006&lt;'5-Year Monthly P&amp;L'!AZ$2),4,IF('Financing - Injection 1'!J1006&gt;='5-Year Monthly P&amp;L'!AZ$2,5)))))</f>
        <v>1</v>
      </c>
      <c r="R1006" s="215">
        <f t="shared" si="171"/>
        <v>0</v>
      </c>
      <c r="S1006" s="215">
        <f t="shared" si="172"/>
        <v>0</v>
      </c>
    </row>
    <row r="1007" spans="1:19" x14ac:dyDescent="0.2">
      <c r="B1007" s="228"/>
      <c r="C1007" s="228"/>
      <c r="D1007" s="228"/>
      <c r="E1007" s="225"/>
      <c r="F1007" s="228"/>
      <c r="G1007" s="228"/>
      <c r="Q1007" s="11">
        <f>IF(J1007&lt;'5-Year Monthly P&amp;L'!P$2,1,IF(AND('Financing - Injection 1'!J1007&gt;='5-Year Monthly P&amp;L'!P$2,'Financing - Injection 1'!J1007&lt;'5-Year Monthly P&amp;L'!AB$2),2,IF(AND('Financing - Injection 1'!J1007&gt;='5-Year Monthly P&amp;L'!AB$2,'Financing - Injection 1'!J1007&lt;'5-Year Monthly P&amp;L'!AN$2),3,IF(AND('Financing - Injection 1'!J1007&gt;='5-Year Monthly P&amp;L'!AN$2,'Financing - Injection 1'!J1007&lt;'5-Year Monthly P&amp;L'!AZ$2),4,IF('Financing - Injection 1'!J1007&gt;='5-Year Monthly P&amp;L'!AZ$2,5)))))</f>
        <v>1</v>
      </c>
      <c r="R1007" s="215">
        <f t="shared" si="171"/>
        <v>0</v>
      </c>
      <c r="S1007" s="215">
        <f t="shared" si="172"/>
        <v>0</v>
      </c>
    </row>
    <row r="1008" spans="1:19" x14ac:dyDescent="0.2">
      <c r="B1008" s="228"/>
      <c r="C1008" s="228"/>
      <c r="D1008" s="228"/>
      <c r="E1008" s="225"/>
      <c r="F1008" s="228"/>
      <c r="G1008" s="228"/>
      <c r="Q1008" s="11">
        <f>IF(J1008&lt;'5-Year Monthly P&amp;L'!P$2,1,IF(AND('Financing - Injection 1'!J1008&gt;='5-Year Monthly P&amp;L'!P$2,'Financing - Injection 1'!J1008&lt;'5-Year Monthly P&amp;L'!AB$2),2,IF(AND('Financing - Injection 1'!J1008&gt;='5-Year Monthly P&amp;L'!AB$2,'Financing - Injection 1'!J1008&lt;'5-Year Monthly P&amp;L'!AN$2),3,IF(AND('Financing - Injection 1'!J1008&gt;='5-Year Monthly P&amp;L'!AN$2,'Financing - Injection 1'!J1008&lt;'5-Year Monthly P&amp;L'!AZ$2),4,IF('Financing - Injection 1'!J1008&gt;='5-Year Monthly P&amp;L'!AZ$2,5)))))</f>
        <v>1</v>
      </c>
      <c r="R1008" s="215">
        <f t="shared" si="171"/>
        <v>0</v>
      </c>
      <c r="S1008" s="215">
        <f t="shared" si="172"/>
        <v>0</v>
      </c>
    </row>
    <row r="1009" spans="2:19" x14ac:dyDescent="0.2">
      <c r="B1009" s="228"/>
      <c r="C1009" s="228"/>
      <c r="D1009" s="228"/>
      <c r="E1009" s="225"/>
      <c r="F1009" s="228"/>
      <c r="G1009" s="228"/>
      <c r="Q1009" s="11">
        <f>IF(J1009&lt;'5-Year Monthly P&amp;L'!P$2,1,IF(AND('Financing - Injection 1'!J1009&gt;='5-Year Monthly P&amp;L'!P$2,'Financing - Injection 1'!J1009&lt;'5-Year Monthly P&amp;L'!AB$2),2,IF(AND('Financing - Injection 1'!J1009&gt;='5-Year Monthly P&amp;L'!AB$2,'Financing - Injection 1'!J1009&lt;'5-Year Monthly P&amp;L'!AN$2),3,IF(AND('Financing - Injection 1'!J1009&gt;='5-Year Monthly P&amp;L'!AN$2,'Financing - Injection 1'!J1009&lt;'5-Year Monthly P&amp;L'!AZ$2),4,IF('Financing - Injection 1'!J1009&gt;='5-Year Monthly P&amp;L'!AZ$2,5)))))</f>
        <v>1</v>
      </c>
      <c r="R1009" s="215">
        <f t="shared" si="171"/>
        <v>0</v>
      </c>
      <c r="S1009" s="215">
        <f t="shared" si="172"/>
        <v>0</v>
      </c>
    </row>
    <row r="1010" spans="2:19" x14ac:dyDescent="0.2">
      <c r="B1010" s="228"/>
      <c r="C1010" s="228"/>
      <c r="D1010" s="228"/>
      <c r="E1010" s="225"/>
      <c r="F1010" s="228"/>
      <c r="G1010" s="228"/>
      <c r="Q1010" s="11">
        <f>IF(J1010&lt;'5-Year Monthly P&amp;L'!P$2,1,IF(AND('Financing - Injection 1'!J1010&gt;='5-Year Monthly P&amp;L'!P$2,'Financing - Injection 1'!J1010&lt;'5-Year Monthly P&amp;L'!AB$2),2,IF(AND('Financing - Injection 1'!J1010&gt;='5-Year Monthly P&amp;L'!AB$2,'Financing - Injection 1'!J1010&lt;'5-Year Monthly P&amp;L'!AN$2),3,IF(AND('Financing - Injection 1'!J1010&gt;='5-Year Monthly P&amp;L'!AN$2,'Financing - Injection 1'!J1010&lt;'5-Year Monthly P&amp;L'!AZ$2),4,IF('Financing - Injection 1'!J1010&gt;='5-Year Monthly P&amp;L'!AZ$2,5)))))</f>
        <v>1</v>
      </c>
      <c r="R1010" s="215">
        <f t="shared" si="171"/>
        <v>0</v>
      </c>
      <c r="S1010" s="215">
        <f t="shared" si="172"/>
        <v>0</v>
      </c>
    </row>
    <row r="1011" spans="2:19" x14ac:dyDescent="0.2">
      <c r="B1011" s="228"/>
      <c r="C1011" s="228"/>
      <c r="D1011" s="228"/>
      <c r="E1011" s="225"/>
      <c r="F1011" s="228"/>
      <c r="G1011" s="228"/>
      <c r="Q1011" s="11">
        <f>IF(J1011&lt;'5-Year Monthly P&amp;L'!P$2,1,IF(AND('Financing - Injection 1'!J1011&gt;='5-Year Monthly P&amp;L'!P$2,'Financing - Injection 1'!J1011&lt;'5-Year Monthly P&amp;L'!AB$2),2,IF(AND('Financing - Injection 1'!J1011&gt;='5-Year Monthly P&amp;L'!AB$2,'Financing - Injection 1'!J1011&lt;'5-Year Monthly P&amp;L'!AN$2),3,IF(AND('Financing - Injection 1'!J1011&gt;='5-Year Monthly P&amp;L'!AN$2,'Financing - Injection 1'!J1011&lt;'5-Year Monthly P&amp;L'!AZ$2),4,IF('Financing - Injection 1'!J1011&gt;='5-Year Monthly P&amp;L'!AZ$2,5)))))</f>
        <v>1</v>
      </c>
      <c r="R1011" s="215">
        <f t="shared" si="171"/>
        <v>0</v>
      </c>
      <c r="S1011" s="215">
        <f t="shared" si="172"/>
        <v>0</v>
      </c>
    </row>
    <row r="1012" spans="2:19" x14ac:dyDescent="0.2">
      <c r="B1012" s="228"/>
      <c r="C1012" s="228"/>
      <c r="D1012" s="228"/>
      <c r="E1012" s="225"/>
      <c r="F1012" s="228"/>
      <c r="G1012" s="228"/>
      <c r="Q1012" s="11">
        <f>IF(J1012&lt;'5-Year Monthly P&amp;L'!P$2,1,IF(AND('Financing - Injection 1'!J1012&gt;='5-Year Monthly P&amp;L'!P$2,'Financing - Injection 1'!J1012&lt;'5-Year Monthly P&amp;L'!AB$2),2,IF(AND('Financing - Injection 1'!J1012&gt;='5-Year Monthly P&amp;L'!AB$2,'Financing - Injection 1'!J1012&lt;'5-Year Monthly P&amp;L'!AN$2),3,IF(AND('Financing - Injection 1'!J1012&gt;='5-Year Monthly P&amp;L'!AN$2,'Financing - Injection 1'!J1012&lt;'5-Year Monthly P&amp;L'!AZ$2),4,IF('Financing - Injection 1'!J1012&gt;='5-Year Monthly P&amp;L'!AZ$2,5)))))</f>
        <v>1</v>
      </c>
      <c r="R1012" s="215">
        <f t="shared" si="171"/>
        <v>0</v>
      </c>
      <c r="S1012" s="215">
        <f t="shared" si="172"/>
        <v>0</v>
      </c>
    </row>
    <row r="1013" spans="2:19" x14ac:dyDescent="0.2">
      <c r="B1013" s="228"/>
      <c r="C1013" s="228"/>
      <c r="D1013" s="228"/>
      <c r="E1013" s="225"/>
      <c r="F1013" s="228"/>
      <c r="G1013" s="228"/>
      <c r="Q1013" s="11">
        <f>IF(J1013&lt;'5-Year Monthly P&amp;L'!P$2,1,IF(AND('Financing - Injection 1'!J1013&gt;='5-Year Monthly P&amp;L'!P$2,'Financing - Injection 1'!J1013&lt;'5-Year Monthly P&amp;L'!AB$2),2,IF(AND('Financing - Injection 1'!J1013&gt;='5-Year Monthly P&amp;L'!AB$2,'Financing - Injection 1'!J1013&lt;'5-Year Monthly P&amp;L'!AN$2),3,IF(AND('Financing - Injection 1'!J1013&gt;='5-Year Monthly P&amp;L'!AN$2,'Financing - Injection 1'!J1013&lt;'5-Year Monthly P&amp;L'!AZ$2),4,IF('Financing - Injection 1'!J1013&gt;='5-Year Monthly P&amp;L'!AZ$2,5)))))</f>
        <v>1</v>
      </c>
      <c r="R1013" s="215">
        <f t="shared" si="171"/>
        <v>0</v>
      </c>
      <c r="S1013" s="215">
        <f t="shared" si="172"/>
        <v>0</v>
      </c>
    </row>
    <row r="1014" spans="2:19" x14ac:dyDescent="0.2">
      <c r="B1014" s="228"/>
      <c r="C1014" s="228"/>
      <c r="D1014" s="228"/>
      <c r="E1014" s="225"/>
      <c r="F1014" s="228"/>
      <c r="G1014" s="228"/>
      <c r="Q1014" s="11">
        <f>IF(J1014&lt;'5-Year Monthly P&amp;L'!P$2,1,IF(AND('Financing - Injection 1'!J1014&gt;='5-Year Monthly P&amp;L'!P$2,'Financing - Injection 1'!J1014&lt;'5-Year Monthly P&amp;L'!AB$2),2,IF(AND('Financing - Injection 1'!J1014&gt;='5-Year Monthly P&amp;L'!AB$2,'Financing - Injection 1'!J1014&lt;'5-Year Monthly P&amp;L'!AN$2),3,IF(AND('Financing - Injection 1'!J1014&gt;='5-Year Monthly P&amp;L'!AN$2,'Financing - Injection 1'!J1014&lt;'5-Year Monthly P&amp;L'!AZ$2),4,IF('Financing - Injection 1'!J1014&gt;='5-Year Monthly P&amp;L'!AZ$2,5)))))</f>
        <v>1</v>
      </c>
      <c r="R1014" s="215">
        <f t="shared" si="171"/>
        <v>0</v>
      </c>
      <c r="S1014" s="215">
        <f t="shared" si="172"/>
        <v>0</v>
      </c>
    </row>
    <row r="1015" spans="2:19" x14ac:dyDescent="0.2">
      <c r="B1015" s="228"/>
      <c r="C1015" s="228"/>
      <c r="D1015" s="228"/>
      <c r="E1015" s="225"/>
      <c r="F1015" s="228"/>
      <c r="G1015" s="228"/>
      <c r="Q1015" s="11">
        <f>IF(J1015&lt;'5-Year Monthly P&amp;L'!P$2,1,IF(AND('Financing - Injection 1'!J1015&gt;='5-Year Monthly P&amp;L'!P$2,'Financing - Injection 1'!J1015&lt;'5-Year Monthly P&amp;L'!AB$2),2,IF(AND('Financing - Injection 1'!J1015&gt;='5-Year Monthly P&amp;L'!AB$2,'Financing - Injection 1'!J1015&lt;'5-Year Monthly P&amp;L'!AN$2),3,IF(AND('Financing - Injection 1'!J1015&gt;='5-Year Monthly P&amp;L'!AN$2,'Financing - Injection 1'!J1015&lt;'5-Year Monthly P&amp;L'!AZ$2),4,IF('Financing - Injection 1'!J1015&gt;='5-Year Monthly P&amp;L'!AZ$2,5)))))</f>
        <v>1</v>
      </c>
      <c r="R1015" s="215">
        <f t="shared" si="171"/>
        <v>0</v>
      </c>
      <c r="S1015" s="215">
        <f t="shared" si="172"/>
        <v>0</v>
      </c>
    </row>
    <row r="1016" spans="2:19" x14ac:dyDescent="0.2">
      <c r="B1016" s="228"/>
      <c r="C1016" s="228"/>
      <c r="D1016" s="228"/>
      <c r="E1016" s="225"/>
      <c r="F1016" s="228"/>
      <c r="G1016" s="228"/>
      <c r="Q1016" s="11">
        <f>IF(J1016&lt;'5-Year Monthly P&amp;L'!P$2,1,IF(AND('Financing - Injection 1'!J1016&gt;='5-Year Monthly P&amp;L'!P$2,'Financing - Injection 1'!J1016&lt;'5-Year Monthly P&amp;L'!AB$2),2,IF(AND('Financing - Injection 1'!J1016&gt;='5-Year Monthly P&amp;L'!AB$2,'Financing - Injection 1'!J1016&lt;'5-Year Monthly P&amp;L'!AN$2),3,IF(AND('Financing - Injection 1'!J1016&gt;='5-Year Monthly P&amp;L'!AN$2,'Financing - Injection 1'!J1016&lt;'5-Year Monthly P&amp;L'!AZ$2),4,IF('Financing - Injection 1'!J1016&gt;='5-Year Monthly P&amp;L'!AZ$2,5)))))</f>
        <v>1</v>
      </c>
      <c r="R1016" s="215">
        <f t="shared" si="171"/>
        <v>0</v>
      </c>
      <c r="S1016" s="215">
        <f t="shared" si="172"/>
        <v>0</v>
      </c>
    </row>
    <row r="1017" spans="2:19" x14ac:dyDescent="0.2">
      <c r="B1017" s="228"/>
      <c r="C1017" s="228"/>
      <c r="D1017" s="228"/>
      <c r="E1017" s="225"/>
      <c r="F1017" s="228"/>
      <c r="G1017" s="228"/>
      <c r="Q1017" s="11">
        <f>IF(J1017&lt;'5-Year Monthly P&amp;L'!P$2,1,IF(AND('Financing - Injection 1'!J1017&gt;='5-Year Monthly P&amp;L'!P$2,'Financing - Injection 1'!J1017&lt;'5-Year Monthly P&amp;L'!AB$2),2,IF(AND('Financing - Injection 1'!J1017&gt;='5-Year Monthly P&amp;L'!AB$2,'Financing - Injection 1'!J1017&lt;'5-Year Monthly P&amp;L'!AN$2),3,IF(AND('Financing - Injection 1'!J1017&gt;='5-Year Monthly P&amp;L'!AN$2,'Financing - Injection 1'!J1017&lt;'5-Year Monthly P&amp;L'!AZ$2),4,IF('Financing - Injection 1'!J1017&gt;='5-Year Monthly P&amp;L'!AZ$2,5)))))</f>
        <v>1</v>
      </c>
      <c r="R1017" s="215">
        <f t="shared" si="171"/>
        <v>0</v>
      </c>
      <c r="S1017" s="215">
        <f t="shared" si="172"/>
        <v>0</v>
      </c>
    </row>
    <row r="1018" spans="2:19" x14ac:dyDescent="0.2">
      <c r="B1018" s="228"/>
      <c r="C1018" s="228"/>
      <c r="D1018" s="228"/>
      <c r="E1018" s="225"/>
      <c r="F1018" s="228"/>
      <c r="G1018" s="228"/>
      <c r="Q1018" s="11">
        <f>IF(J1018&lt;'5-Year Monthly P&amp;L'!P$2,1,IF(AND('Financing - Injection 1'!J1018&gt;='5-Year Monthly P&amp;L'!P$2,'Financing - Injection 1'!J1018&lt;'5-Year Monthly P&amp;L'!AB$2),2,IF(AND('Financing - Injection 1'!J1018&gt;='5-Year Monthly P&amp;L'!AB$2,'Financing - Injection 1'!J1018&lt;'5-Year Monthly P&amp;L'!AN$2),3,IF(AND('Financing - Injection 1'!J1018&gt;='5-Year Monthly P&amp;L'!AN$2,'Financing - Injection 1'!J1018&lt;'5-Year Monthly P&amp;L'!AZ$2),4,IF('Financing - Injection 1'!J1018&gt;='5-Year Monthly P&amp;L'!AZ$2,5)))))</f>
        <v>1</v>
      </c>
      <c r="R1018" s="215">
        <f t="shared" si="171"/>
        <v>0</v>
      </c>
      <c r="S1018" s="215">
        <f t="shared" si="172"/>
        <v>0</v>
      </c>
    </row>
    <row r="1019" spans="2:19" x14ac:dyDescent="0.2">
      <c r="B1019" s="228"/>
      <c r="C1019" s="228"/>
      <c r="D1019" s="228"/>
      <c r="E1019" s="225"/>
      <c r="F1019" s="228"/>
      <c r="G1019" s="228"/>
      <c r="Q1019" s="11">
        <f>IF(J1019&lt;'5-Year Monthly P&amp;L'!P$2,1,IF(AND('Financing - Injection 1'!J1019&gt;='5-Year Monthly P&amp;L'!P$2,'Financing - Injection 1'!J1019&lt;'5-Year Monthly P&amp;L'!AB$2),2,IF(AND('Financing - Injection 1'!J1019&gt;='5-Year Monthly P&amp;L'!AB$2,'Financing - Injection 1'!J1019&lt;'5-Year Monthly P&amp;L'!AN$2),3,IF(AND('Financing - Injection 1'!J1019&gt;='5-Year Monthly P&amp;L'!AN$2,'Financing - Injection 1'!J1019&lt;'5-Year Monthly P&amp;L'!AZ$2),4,IF('Financing - Injection 1'!J1019&gt;='5-Year Monthly P&amp;L'!AZ$2,5)))))</f>
        <v>1</v>
      </c>
      <c r="R1019" s="215">
        <f t="shared" si="171"/>
        <v>0</v>
      </c>
      <c r="S1019" s="215">
        <f t="shared" si="172"/>
        <v>0</v>
      </c>
    </row>
    <row r="1020" spans="2:19" x14ac:dyDescent="0.2">
      <c r="B1020" s="228"/>
      <c r="C1020" s="228"/>
      <c r="D1020" s="228"/>
      <c r="E1020" s="225"/>
      <c r="F1020" s="228"/>
      <c r="G1020" s="228"/>
      <c r="Q1020" s="11">
        <f>IF(J1020&lt;'5-Year Monthly P&amp;L'!P$2,1,IF(AND('Financing - Injection 1'!J1020&gt;='5-Year Monthly P&amp;L'!P$2,'Financing - Injection 1'!J1020&lt;'5-Year Monthly P&amp;L'!AB$2),2,IF(AND('Financing - Injection 1'!J1020&gt;='5-Year Monthly P&amp;L'!AB$2,'Financing - Injection 1'!J1020&lt;'5-Year Monthly P&amp;L'!AN$2),3,IF(AND('Financing - Injection 1'!J1020&gt;='5-Year Monthly P&amp;L'!AN$2,'Financing - Injection 1'!J1020&lt;'5-Year Monthly P&amp;L'!AZ$2),4,IF('Financing - Injection 1'!J1020&gt;='5-Year Monthly P&amp;L'!AZ$2,5)))))</f>
        <v>1</v>
      </c>
      <c r="R1020" s="215">
        <f t="shared" si="171"/>
        <v>0</v>
      </c>
      <c r="S1020" s="215">
        <f t="shared" si="172"/>
        <v>0</v>
      </c>
    </row>
    <row r="1021" spans="2:19" x14ac:dyDescent="0.2">
      <c r="B1021" s="228"/>
      <c r="C1021" s="228"/>
      <c r="D1021" s="228"/>
      <c r="E1021" s="225"/>
      <c r="F1021" s="228"/>
      <c r="G1021" s="228"/>
      <c r="Q1021" s="11">
        <f>IF(J1021&lt;'5-Year Monthly P&amp;L'!P$2,1,IF(AND('Financing - Injection 1'!J1021&gt;='5-Year Monthly P&amp;L'!P$2,'Financing - Injection 1'!J1021&lt;'5-Year Monthly P&amp;L'!AB$2),2,IF(AND('Financing - Injection 1'!J1021&gt;='5-Year Monthly P&amp;L'!AB$2,'Financing - Injection 1'!J1021&lt;'5-Year Monthly P&amp;L'!AN$2),3,IF(AND('Financing - Injection 1'!J1021&gt;='5-Year Monthly P&amp;L'!AN$2,'Financing - Injection 1'!J1021&lt;'5-Year Monthly P&amp;L'!AZ$2),4,IF('Financing - Injection 1'!J1021&gt;='5-Year Monthly P&amp;L'!AZ$2,5)))))</f>
        <v>1</v>
      </c>
      <c r="R1021" s="215">
        <f t="shared" si="171"/>
        <v>0</v>
      </c>
      <c r="S1021" s="215">
        <f t="shared" si="172"/>
        <v>0</v>
      </c>
    </row>
    <row r="1022" spans="2:19" x14ac:dyDescent="0.2">
      <c r="B1022" s="228"/>
      <c r="C1022" s="228"/>
      <c r="D1022" s="228"/>
      <c r="E1022" s="225"/>
      <c r="F1022" s="228"/>
      <c r="G1022" s="228"/>
      <c r="Q1022" s="11">
        <f>IF(J1022&lt;'5-Year Monthly P&amp;L'!P$2,1,IF(AND('Financing - Injection 1'!J1022&gt;='5-Year Monthly P&amp;L'!P$2,'Financing - Injection 1'!J1022&lt;'5-Year Monthly P&amp;L'!AB$2),2,IF(AND('Financing - Injection 1'!J1022&gt;='5-Year Monthly P&amp;L'!AB$2,'Financing - Injection 1'!J1022&lt;'5-Year Monthly P&amp;L'!AN$2),3,IF(AND('Financing - Injection 1'!J1022&gt;='5-Year Monthly P&amp;L'!AN$2,'Financing - Injection 1'!J1022&lt;'5-Year Monthly P&amp;L'!AZ$2),4,IF('Financing - Injection 1'!J1022&gt;='5-Year Monthly P&amp;L'!AZ$2,5)))))</f>
        <v>1</v>
      </c>
      <c r="R1022" s="215">
        <f t="shared" si="171"/>
        <v>0</v>
      </c>
      <c r="S1022" s="215">
        <f t="shared" si="172"/>
        <v>0</v>
      </c>
    </row>
    <row r="1023" spans="2:19" x14ac:dyDescent="0.2">
      <c r="B1023" s="228"/>
      <c r="C1023" s="228"/>
      <c r="D1023" s="228"/>
      <c r="E1023" s="225"/>
      <c r="F1023" s="228"/>
      <c r="G1023" s="228"/>
      <c r="Q1023" s="11">
        <f>IF(J1023&lt;'5-Year Monthly P&amp;L'!P$2,1,IF(AND('Financing - Injection 1'!J1023&gt;='5-Year Monthly P&amp;L'!P$2,'Financing - Injection 1'!J1023&lt;'5-Year Monthly P&amp;L'!AB$2),2,IF(AND('Financing - Injection 1'!J1023&gt;='5-Year Monthly P&amp;L'!AB$2,'Financing - Injection 1'!J1023&lt;'5-Year Monthly P&amp;L'!AN$2),3,IF(AND('Financing - Injection 1'!J1023&gt;='5-Year Monthly P&amp;L'!AN$2,'Financing - Injection 1'!J1023&lt;'5-Year Monthly P&amp;L'!AZ$2),4,IF('Financing - Injection 1'!J1023&gt;='5-Year Monthly P&amp;L'!AZ$2,5)))))</f>
        <v>1</v>
      </c>
      <c r="R1023" s="215">
        <f t="shared" si="171"/>
        <v>0</v>
      </c>
      <c r="S1023" s="215">
        <f t="shared" si="172"/>
        <v>0</v>
      </c>
    </row>
    <row r="1024" spans="2:19" x14ac:dyDescent="0.2">
      <c r="B1024" s="228"/>
      <c r="C1024" s="228"/>
      <c r="D1024" s="228"/>
      <c r="E1024" s="225"/>
      <c r="F1024" s="228"/>
      <c r="G1024" s="228"/>
      <c r="Q1024" s="11">
        <f>IF(J1024&lt;'5-Year Monthly P&amp;L'!P$2,1,IF(AND('Financing - Injection 1'!J1024&gt;='5-Year Monthly P&amp;L'!P$2,'Financing - Injection 1'!J1024&lt;'5-Year Monthly P&amp;L'!AB$2),2,IF(AND('Financing - Injection 1'!J1024&gt;='5-Year Monthly P&amp;L'!AB$2,'Financing - Injection 1'!J1024&lt;'5-Year Monthly P&amp;L'!AN$2),3,IF(AND('Financing - Injection 1'!J1024&gt;='5-Year Monthly P&amp;L'!AN$2,'Financing - Injection 1'!J1024&lt;'5-Year Monthly P&amp;L'!AZ$2),4,IF('Financing - Injection 1'!J1024&gt;='5-Year Monthly P&amp;L'!AZ$2,5)))))</f>
        <v>1</v>
      </c>
      <c r="R1024" s="215">
        <f t="shared" si="171"/>
        <v>0</v>
      </c>
      <c r="S1024" s="215">
        <f t="shared" si="172"/>
        <v>0</v>
      </c>
    </row>
    <row r="1025" spans="2:19" x14ac:dyDescent="0.2">
      <c r="B1025" s="228"/>
      <c r="C1025" s="228"/>
      <c r="D1025" s="228"/>
      <c r="E1025" s="225"/>
      <c r="F1025" s="228"/>
      <c r="G1025" s="228"/>
      <c r="Q1025" s="11">
        <f>IF(J1025&lt;'5-Year Monthly P&amp;L'!P$2,1,IF(AND('Financing - Injection 1'!J1025&gt;='5-Year Monthly P&amp;L'!P$2,'Financing - Injection 1'!J1025&lt;'5-Year Monthly P&amp;L'!AB$2),2,IF(AND('Financing - Injection 1'!J1025&gt;='5-Year Monthly P&amp;L'!AB$2,'Financing - Injection 1'!J1025&lt;'5-Year Monthly P&amp;L'!AN$2),3,IF(AND('Financing - Injection 1'!J1025&gt;='5-Year Monthly P&amp;L'!AN$2,'Financing - Injection 1'!J1025&lt;'5-Year Monthly P&amp;L'!AZ$2),4,IF('Financing - Injection 1'!J1025&gt;='5-Year Monthly P&amp;L'!AZ$2,5)))))</f>
        <v>1</v>
      </c>
      <c r="R1025" s="215">
        <f t="shared" si="171"/>
        <v>0</v>
      </c>
      <c r="S1025" s="215">
        <f t="shared" si="172"/>
        <v>0</v>
      </c>
    </row>
    <row r="1026" spans="2:19" x14ac:dyDescent="0.2">
      <c r="B1026" s="228"/>
      <c r="C1026" s="228"/>
      <c r="D1026" s="228"/>
      <c r="E1026" s="225"/>
      <c r="F1026" s="228"/>
      <c r="G1026" s="228"/>
      <c r="Q1026" s="11">
        <f>IF(J1026&lt;'5-Year Monthly P&amp;L'!P$2,1,IF(AND('Financing - Injection 1'!J1026&gt;='5-Year Monthly P&amp;L'!P$2,'Financing - Injection 1'!J1026&lt;'5-Year Monthly P&amp;L'!AB$2),2,IF(AND('Financing - Injection 1'!J1026&gt;='5-Year Monthly P&amp;L'!AB$2,'Financing - Injection 1'!J1026&lt;'5-Year Monthly P&amp;L'!AN$2),3,IF(AND('Financing - Injection 1'!J1026&gt;='5-Year Monthly P&amp;L'!AN$2,'Financing - Injection 1'!J1026&lt;'5-Year Monthly P&amp;L'!AZ$2),4,IF('Financing - Injection 1'!J1026&gt;='5-Year Monthly P&amp;L'!AZ$2,5)))))</f>
        <v>1</v>
      </c>
      <c r="R1026" s="215">
        <f t="shared" si="171"/>
        <v>0</v>
      </c>
      <c r="S1026" s="215">
        <f t="shared" si="172"/>
        <v>0</v>
      </c>
    </row>
    <row r="1027" spans="2:19" x14ac:dyDescent="0.2">
      <c r="B1027" s="228"/>
      <c r="C1027" s="228"/>
      <c r="D1027" s="228"/>
      <c r="E1027" s="225"/>
      <c r="F1027" s="228"/>
      <c r="G1027" s="228"/>
      <c r="Q1027" s="11">
        <f>IF(J1027&lt;'5-Year Monthly P&amp;L'!P$2,1,IF(AND('Financing - Injection 1'!J1027&gt;='5-Year Monthly P&amp;L'!P$2,'Financing - Injection 1'!J1027&lt;'5-Year Monthly P&amp;L'!AB$2),2,IF(AND('Financing - Injection 1'!J1027&gt;='5-Year Monthly P&amp;L'!AB$2,'Financing - Injection 1'!J1027&lt;'5-Year Monthly P&amp;L'!AN$2),3,IF(AND('Financing - Injection 1'!J1027&gt;='5-Year Monthly P&amp;L'!AN$2,'Financing - Injection 1'!J1027&lt;'5-Year Monthly P&amp;L'!AZ$2),4,IF('Financing - Injection 1'!J1027&gt;='5-Year Monthly P&amp;L'!AZ$2,5)))))</f>
        <v>1</v>
      </c>
      <c r="R1027" s="215">
        <f t="shared" si="171"/>
        <v>0</v>
      </c>
      <c r="S1027" s="215">
        <f t="shared" si="172"/>
        <v>0</v>
      </c>
    </row>
    <row r="1028" spans="2:19" x14ac:dyDescent="0.2">
      <c r="B1028" s="228"/>
      <c r="C1028" s="228"/>
      <c r="D1028" s="228"/>
      <c r="E1028" s="225"/>
      <c r="F1028" s="228"/>
      <c r="G1028" s="228"/>
      <c r="Q1028" s="11">
        <f>IF(J1028&lt;'5-Year Monthly P&amp;L'!P$2,1,IF(AND('Financing - Injection 1'!J1028&gt;='5-Year Monthly P&amp;L'!P$2,'Financing - Injection 1'!J1028&lt;'5-Year Monthly P&amp;L'!AB$2),2,IF(AND('Financing - Injection 1'!J1028&gt;='5-Year Monthly P&amp;L'!AB$2,'Financing - Injection 1'!J1028&lt;'5-Year Monthly P&amp;L'!AN$2),3,IF(AND('Financing - Injection 1'!J1028&gt;='5-Year Monthly P&amp;L'!AN$2,'Financing - Injection 1'!J1028&lt;'5-Year Monthly P&amp;L'!AZ$2),4,IF('Financing - Injection 1'!J1028&gt;='5-Year Monthly P&amp;L'!AZ$2,5)))))</f>
        <v>1</v>
      </c>
      <c r="R1028" s="215">
        <f t="shared" si="171"/>
        <v>0</v>
      </c>
      <c r="S1028" s="215">
        <f t="shared" si="172"/>
        <v>0</v>
      </c>
    </row>
    <row r="1029" spans="2:19" x14ac:dyDescent="0.2">
      <c r="B1029" s="228"/>
      <c r="C1029" s="228"/>
      <c r="D1029" s="228"/>
      <c r="E1029" s="225"/>
      <c r="F1029" s="228"/>
      <c r="G1029" s="228"/>
      <c r="Q1029" s="11">
        <f>IF(J1029&lt;'5-Year Monthly P&amp;L'!P$2,1,IF(AND('Financing - Injection 1'!J1029&gt;='5-Year Monthly P&amp;L'!P$2,'Financing - Injection 1'!J1029&lt;'5-Year Monthly P&amp;L'!AB$2),2,IF(AND('Financing - Injection 1'!J1029&gt;='5-Year Monthly P&amp;L'!AB$2,'Financing - Injection 1'!J1029&lt;'5-Year Monthly P&amp;L'!AN$2),3,IF(AND('Financing - Injection 1'!J1029&gt;='5-Year Monthly P&amp;L'!AN$2,'Financing - Injection 1'!J1029&lt;'5-Year Monthly P&amp;L'!AZ$2),4,IF('Financing - Injection 1'!J1029&gt;='5-Year Monthly P&amp;L'!AZ$2,5)))))</f>
        <v>1</v>
      </c>
      <c r="R1029" s="215">
        <f t="shared" si="171"/>
        <v>0</v>
      </c>
      <c r="S1029" s="215">
        <f t="shared" si="172"/>
        <v>0</v>
      </c>
    </row>
    <row r="1030" spans="2:19" x14ac:dyDescent="0.2">
      <c r="B1030" s="228"/>
      <c r="C1030" s="228"/>
      <c r="D1030" s="228"/>
      <c r="E1030" s="225"/>
      <c r="F1030" s="228"/>
      <c r="G1030" s="228"/>
      <c r="Q1030" s="11">
        <f>IF(J1030&lt;'5-Year Monthly P&amp;L'!P$2,1,IF(AND('Financing - Injection 1'!J1030&gt;='5-Year Monthly P&amp;L'!P$2,'Financing - Injection 1'!J1030&lt;'5-Year Monthly P&amp;L'!AB$2),2,IF(AND('Financing - Injection 1'!J1030&gt;='5-Year Monthly P&amp;L'!AB$2,'Financing - Injection 1'!J1030&lt;'5-Year Monthly P&amp;L'!AN$2),3,IF(AND('Financing - Injection 1'!J1030&gt;='5-Year Monthly P&amp;L'!AN$2,'Financing - Injection 1'!J1030&lt;'5-Year Monthly P&amp;L'!AZ$2),4,IF('Financing - Injection 1'!J1030&gt;='5-Year Monthly P&amp;L'!AZ$2,5)))))</f>
        <v>1</v>
      </c>
      <c r="R1030" s="215">
        <f t="shared" si="171"/>
        <v>0</v>
      </c>
      <c r="S1030" s="215">
        <f t="shared" si="172"/>
        <v>0</v>
      </c>
    </row>
    <row r="1031" spans="2:19" x14ac:dyDescent="0.2">
      <c r="B1031" s="228"/>
      <c r="C1031" s="228"/>
      <c r="D1031" s="228"/>
      <c r="E1031" s="225"/>
      <c r="F1031" s="228"/>
      <c r="G1031" s="228"/>
      <c r="Q1031" s="11">
        <f>IF(J1031&lt;'5-Year Monthly P&amp;L'!P$2,1,IF(AND('Financing - Injection 1'!J1031&gt;='5-Year Monthly P&amp;L'!P$2,'Financing - Injection 1'!J1031&lt;'5-Year Monthly P&amp;L'!AB$2),2,IF(AND('Financing - Injection 1'!J1031&gt;='5-Year Monthly P&amp;L'!AB$2,'Financing - Injection 1'!J1031&lt;'5-Year Monthly P&amp;L'!AN$2),3,IF(AND('Financing - Injection 1'!J1031&gt;='5-Year Monthly P&amp;L'!AN$2,'Financing - Injection 1'!J1031&lt;'5-Year Monthly P&amp;L'!AZ$2),4,IF('Financing - Injection 1'!J1031&gt;='5-Year Monthly P&amp;L'!AZ$2,5)))))</f>
        <v>1</v>
      </c>
      <c r="R1031" s="215">
        <f t="shared" si="171"/>
        <v>0</v>
      </c>
      <c r="S1031" s="215">
        <f t="shared" si="172"/>
        <v>0</v>
      </c>
    </row>
    <row r="1032" spans="2:19" x14ac:dyDescent="0.2">
      <c r="B1032" s="228"/>
      <c r="C1032" s="228"/>
      <c r="D1032" s="228"/>
      <c r="E1032" s="225"/>
      <c r="F1032" s="228"/>
      <c r="G1032" s="228"/>
      <c r="Q1032" s="11">
        <f>IF(J1032&lt;'5-Year Monthly P&amp;L'!P$2,1,IF(AND('Financing - Injection 1'!J1032&gt;='5-Year Monthly P&amp;L'!P$2,'Financing - Injection 1'!J1032&lt;'5-Year Monthly P&amp;L'!AB$2),2,IF(AND('Financing - Injection 1'!J1032&gt;='5-Year Monthly P&amp;L'!AB$2,'Financing - Injection 1'!J1032&lt;'5-Year Monthly P&amp;L'!AN$2),3,IF(AND('Financing - Injection 1'!J1032&gt;='5-Year Monthly P&amp;L'!AN$2,'Financing - Injection 1'!J1032&lt;'5-Year Monthly P&amp;L'!AZ$2),4,IF('Financing - Injection 1'!J1032&gt;='5-Year Monthly P&amp;L'!AZ$2,5)))))</f>
        <v>1</v>
      </c>
      <c r="R1032" s="215">
        <f t="shared" si="171"/>
        <v>0</v>
      </c>
      <c r="S1032" s="215">
        <f t="shared" si="172"/>
        <v>0</v>
      </c>
    </row>
    <row r="1033" spans="2:19" x14ac:dyDescent="0.2">
      <c r="B1033" s="228"/>
      <c r="C1033" s="228"/>
      <c r="D1033" s="228"/>
      <c r="E1033" s="225"/>
      <c r="F1033" s="228"/>
      <c r="G1033" s="228"/>
      <c r="Q1033" s="11">
        <f>IF(J1033&lt;'5-Year Monthly P&amp;L'!P$2,1,IF(AND('Financing - Injection 1'!J1033&gt;='5-Year Monthly P&amp;L'!P$2,'Financing - Injection 1'!J1033&lt;'5-Year Monthly P&amp;L'!AB$2),2,IF(AND('Financing - Injection 1'!J1033&gt;='5-Year Monthly P&amp;L'!AB$2,'Financing - Injection 1'!J1033&lt;'5-Year Monthly P&amp;L'!AN$2),3,IF(AND('Financing - Injection 1'!J1033&gt;='5-Year Monthly P&amp;L'!AN$2,'Financing - Injection 1'!J1033&lt;'5-Year Monthly P&amp;L'!AZ$2),4,IF('Financing - Injection 1'!J1033&gt;='5-Year Monthly P&amp;L'!AZ$2,5)))))</f>
        <v>1</v>
      </c>
      <c r="R1033" s="215">
        <f t="shared" si="171"/>
        <v>0</v>
      </c>
      <c r="S1033" s="215">
        <f t="shared" si="172"/>
        <v>0</v>
      </c>
    </row>
    <row r="1034" spans="2:19" x14ac:dyDescent="0.2">
      <c r="B1034" s="228"/>
      <c r="C1034" s="228"/>
      <c r="D1034" s="228"/>
      <c r="E1034" s="225"/>
      <c r="F1034" s="228"/>
      <c r="G1034" s="228"/>
      <c r="Q1034" s="11">
        <f>IF(J1034&lt;'5-Year Monthly P&amp;L'!P$2,1,IF(AND('Financing - Injection 1'!J1034&gt;='5-Year Monthly P&amp;L'!P$2,'Financing - Injection 1'!J1034&lt;'5-Year Monthly P&amp;L'!AB$2),2,IF(AND('Financing - Injection 1'!J1034&gt;='5-Year Monthly P&amp;L'!AB$2,'Financing - Injection 1'!J1034&lt;'5-Year Monthly P&amp;L'!AN$2),3,IF(AND('Financing - Injection 1'!J1034&gt;='5-Year Monthly P&amp;L'!AN$2,'Financing - Injection 1'!J1034&lt;'5-Year Monthly P&amp;L'!AZ$2),4,IF('Financing - Injection 1'!J1034&gt;='5-Year Monthly P&amp;L'!AZ$2,5)))))</f>
        <v>1</v>
      </c>
      <c r="R1034" s="215">
        <f t="shared" si="171"/>
        <v>0</v>
      </c>
      <c r="S1034" s="215">
        <f t="shared" si="172"/>
        <v>0</v>
      </c>
    </row>
    <row r="1035" spans="2:19" x14ac:dyDescent="0.2">
      <c r="B1035" s="228"/>
      <c r="C1035" s="228"/>
      <c r="D1035" s="228"/>
      <c r="E1035" s="225"/>
      <c r="F1035" s="228"/>
      <c r="G1035" s="228"/>
      <c r="Q1035" s="11">
        <f>IF(J1035&lt;'5-Year Monthly P&amp;L'!P$2,1,IF(AND('Financing - Injection 1'!J1035&gt;='5-Year Monthly P&amp;L'!P$2,'Financing - Injection 1'!J1035&lt;'5-Year Monthly P&amp;L'!AB$2),2,IF(AND('Financing - Injection 1'!J1035&gt;='5-Year Monthly P&amp;L'!AB$2,'Financing - Injection 1'!J1035&lt;'5-Year Monthly P&amp;L'!AN$2),3,IF(AND('Financing - Injection 1'!J1035&gt;='5-Year Monthly P&amp;L'!AN$2,'Financing - Injection 1'!J1035&lt;'5-Year Monthly P&amp;L'!AZ$2),4,IF('Financing - Injection 1'!J1035&gt;='5-Year Monthly P&amp;L'!AZ$2,5)))))</f>
        <v>1</v>
      </c>
      <c r="R1035" s="215">
        <f t="shared" si="171"/>
        <v>0</v>
      </c>
      <c r="S1035" s="215">
        <f t="shared" si="172"/>
        <v>0</v>
      </c>
    </row>
    <row r="1036" spans="2:19" x14ac:dyDescent="0.2">
      <c r="B1036" s="228"/>
      <c r="C1036" s="228"/>
      <c r="D1036" s="228"/>
      <c r="E1036" s="225"/>
      <c r="F1036" s="228"/>
      <c r="G1036" s="228"/>
      <c r="Q1036" s="11">
        <f>IF(J1036&lt;'5-Year Monthly P&amp;L'!P$2,1,IF(AND('Financing - Injection 1'!J1036&gt;='5-Year Monthly P&amp;L'!P$2,'Financing - Injection 1'!J1036&lt;'5-Year Monthly P&amp;L'!AB$2),2,IF(AND('Financing - Injection 1'!J1036&gt;='5-Year Monthly P&amp;L'!AB$2,'Financing - Injection 1'!J1036&lt;'5-Year Monthly P&amp;L'!AN$2),3,IF(AND('Financing - Injection 1'!J1036&gt;='5-Year Monthly P&amp;L'!AN$2,'Financing - Injection 1'!J1036&lt;'5-Year Monthly P&amp;L'!AZ$2),4,IF('Financing - Injection 1'!J1036&gt;='5-Year Monthly P&amp;L'!AZ$2,5)))))</f>
        <v>1</v>
      </c>
      <c r="R1036" s="215">
        <f t="shared" si="171"/>
        <v>0</v>
      </c>
      <c r="S1036" s="215">
        <f t="shared" si="172"/>
        <v>0</v>
      </c>
    </row>
    <row r="1037" spans="2:19" x14ac:dyDescent="0.2">
      <c r="B1037" s="228"/>
      <c r="C1037" s="228"/>
      <c r="D1037" s="228"/>
      <c r="E1037" s="225"/>
      <c r="F1037" s="228"/>
      <c r="G1037" s="228"/>
      <c r="Q1037" s="11">
        <f>IF(J1037&lt;'5-Year Monthly P&amp;L'!P$2,1,IF(AND('Financing - Injection 1'!J1037&gt;='5-Year Monthly P&amp;L'!P$2,'Financing - Injection 1'!J1037&lt;'5-Year Monthly P&amp;L'!AB$2),2,IF(AND('Financing - Injection 1'!J1037&gt;='5-Year Monthly P&amp;L'!AB$2,'Financing - Injection 1'!J1037&lt;'5-Year Monthly P&amp;L'!AN$2),3,IF(AND('Financing - Injection 1'!J1037&gt;='5-Year Monthly P&amp;L'!AN$2,'Financing - Injection 1'!J1037&lt;'5-Year Monthly P&amp;L'!AZ$2),4,IF('Financing - Injection 1'!J1037&gt;='5-Year Monthly P&amp;L'!AZ$2,5)))))</f>
        <v>1</v>
      </c>
      <c r="R1037" s="215">
        <f t="shared" ref="R1037:R1100" si="176">D1037</f>
        <v>0</v>
      </c>
      <c r="S1037" s="215">
        <f t="shared" ref="S1037:S1100" si="177">B1037</f>
        <v>0</v>
      </c>
    </row>
    <row r="1038" spans="2:19" x14ac:dyDescent="0.2">
      <c r="B1038" s="228"/>
      <c r="C1038" s="228"/>
      <c r="D1038" s="228"/>
      <c r="E1038" s="225"/>
      <c r="F1038" s="228"/>
      <c r="G1038" s="228"/>
      <c r="Q1038" s="11">
        <f>IF(J1038&lt;'5-Year Monthly P&amp;L'!P$2,1,IF(AND('Financing - Injection 1'!J1038&gt;='5-Year Monthly P&amp;L'!P$2,'Financing - Injection 1'!J1038&lt;'5-Year Monthly P&amp;L'!AB$2),2,IF(AND('Financing - Injection 1'!J1038&gt;='5-Year Monthly P&amp;L'!AB$2,'Financing - Injection 1'!J1038&lt;'5-Year Monthly P&amp;L'!AN$2),3,IF(AND('Financing - Injection 1'!J1038&gt;='5-Year Monthly P&amp;L'!AN$2,'Financing - Injection 1'!J1038&lt;'5-Year Monthly P&amp;L'!AZ$2),4,IF('Financing - Injection 1'!J1038&gt;='5-Year Monthly P&amp;L'!AZ$2,5)))))</f>
        <v>1</v>
      </c>
      <c r="R1038" s="215">
        <f t="shared" si="176"/>
        <v>0</v>
      </c>
      <c r="S1038" s="215">
        <f t="shared" si="177"/>
        <v>0</v>
      </c>
    </row>
    <row r="1039" spans="2:19" x14ac:dyDescent="0.2">
      <c r="B1039" s="228"/>
      <c r="C1039" s="228"/>
      <c r="D1039" s="228"/>
      <c r="E1039" s="225"/>
      <c r="F1039" s="228"/>
      <c r="G1039" s="228"/>
      <c r="Q1039" s="11">
        <f>IF(J1039&lt;'5-Year Monthly P&amp;L'!P$2,1,IF(AND('Financing - Injection 1'!J1039&gt;='5-Year Monthly P&amp;L'!P$2,'Financing - Injection 1'!J1039&lt;'5-Year Monthly P&amp;L'!AB$2),2,IF(AND('Financing - Injection 1'!J1039&gt;='5-Year Monthly P&amp;L'!AB$2,'Financing - Injection 1'!J1039&lt;'5-Year Monthly P&amp;L'!AN$2),3,IF(AND('Financing - Injection 1'!J1039&gt;='5-Year Monthly P&amp;L'!AN$2,'Financing - Injection 1'!J1039&lt;'5-Year Monthly P&amp;L'!AZ$2),4,IF('Financing - Injection 1'!J1039&gt;='5-Year Monthly P&amp;L'!AZ$2,5)))))</f>
        <v>1</v>
      </c>
      <c r="R1039" s="215">
        <f t="shared" si="176"/>
        <v>0</v>
      </c>
      <c r="S1039" s="215">
        <f t="shared" si="177"/>
        <v>0</v>
      </c>
    </row>
    <row r="1040" spans="2:19" x14ac:dyDescent="0.2">
      <c r="B1040" s="228"/>
      <c r="C1040" s="228"/>
      <c r="D1040" s="228"/>
      <c r="E1040" s="225"/>
      <c r="F1040" s="228"/>
      <c r="G1040" s="228"/>
      <c r="Q1040" s="11">
        <f>IF(J1040&lt;'5-Year Monthly P&amp;L'!P$2,1,IF(AND('Financing - Injection 1'!J1040&gt;='5-Year Monthly P&amp;L'!P$2,'Financing - Injection 1'!J1040&lt;'5-Year Monthly P&amp;L'!AB$2),2,IF(AND('Financing - Injection 1'!J1040&gt;='5-Year Monthly P&amp;L'!AB$2,'Financing - Injection 1'!J1040&lt;'5-Year Monthly P&amp;L'!AN$2),3,IF(AND('Financing - Injection 1'!J1040&gt;='5-Year Monthly P&amp;L'!AN$2,'Financing - Injection 1'!J1040&lt;'5-Year Monthly P&amp;L'!AZ$2),4,IF('Financing - Injection 1'!J1040&gt;='5-Year Monthly P&amp;L'!AZ$2,5)))))</f>
        <v>1</v>
      </c>
      <c r="R1040" s="215">
        <f t="shared" si="176"/>
        <v>0</v>
      </c>
      <c r="S1040" s="215">
        <f t="shared" si="177"/>
        <v>0</v>
      </c>
    </row>
    <row r="1041" spans="2:19" x14ac:dyDescent="0.2">
      <c r="B1041" s="228"/>
      <c r="C1041" s="228"/>
      <c r="D1041" s="228"/>
      <c r="E1041" s="225"/>
      <c r="F1041" s="228"/>
      <c r="G1041" s="228"/>
      <c r="Q1041" s="11">
        <f>IF(J1041&lt;'5-Year Monthly P&amp;L'!P$2,1,IF(AND('Financing - Injection 1'!J1041&gt;='5-Year Monthly P&amp;L'!P$2,'Financing - Injection 1'!J1041&lt;'5-Year Monthly P&amp;L'!AB$2),2,IF(AND('Financing - Injection 1'!J1041&gt;='5-Year Monthly P&amp;L'!AB$2,'Financing - Injection 1'!J1041&lt;'5-Year Monthly P&amp;L'!AN$2),3,IF(AND('Financing - Injection 1'!J1041&gt;='5-Year Monthly P&amp;L'!AN$2,'Financing - Injection 1'!J1041&lt;'5-Year Monthly P&amp;L'!AZ$2),4,IF('Financing - Injection 1'!J1041&gt;='5-Year Monthly P&amp;L'!AZ$2,5)))))</f>
        <v>1</v>
      </c>
      <c r="R1041" s="215">
        <f t="shared" si="176"/>
        <v>0</v>
      </c>
      <c r="S1041" s="215">
        <f t="shared" si="177"/>
        <v>0</v>
      </c>
    </row>
    <row r="1042" spans="2:19" x14ac:dyDescent="0.2">
      <c r="B1042" s="228"/>
      <c r="C1042" s="228"/>
      <c r="D1042" s="228"/>
      <c r="E1042" s="225"/>
      <c r="F1042" s="228"/>
      <c r="G1042" s="228"/>
      <c r="Q1042" s="11">
        <f>IF(J1042&lt;'5-Year Monthly P&amp;L'!P$2,1,IF(AND('Financing - Injection 1'!J1042&gt;='5-Year Monthly P&amp;L'!P$2,'Financing - Injection 1'!J1042&lt;'5-Year Monthly P&amp;L'!AB$2),2,IF(AND('Financing - Injection 1'!J1042&gt;='5-Year Monthly P&amp;L'!AB$2,'Financing - Injection 1'!J1042&lt;'5-Year Monthly P&amp;L'!AN$2),3,IF(AND('Financing - Injection 1'!J1042&gt;='5-Year Monthly P&amp;L'!AN$2,'Financing - Injection 1'!J1042&lt;'5-Year Monthly P&amp;L'!AZ$2),4,IF('Financing - Injection 1'!J1042&gt;='5-Year Monthly P&amp;L'!AZ$2,5)))))</f>
        <v>1</v>
      </c>
      <c r="R1042" s="215">
        <f t="shared" si="176"/>
        <v>0</v>
      </c>
      <c r="S1042" s="215">
        <f t="shared" si="177"/>
        <v>0</v>
      </c>
    </row>
    <row r="1043" spans="2:19" x14ac:dyDescent="0.2">
      <c r="B1043" s="228"/>
      <c r="C1043" s="228"/>
      <c r="D1043" s="228"/>
      <c r="E1043" s="225"/>
      <c r="F1043" s="228"/>
      <c r="G1043" s="228"/>
      <c r="Q1043" s="11">
        <f>IF(J1043&lt;'5-Year Monthly P&amp;L'!P$2,1,IF(AND('Financing - Injection 1'!J1043&gt;='5-Year Monthly P&amp;L'!P$2,'Financing - Injection 1'!J1043&lt;'5-Year Monthly P&amp;L'!AB$2),2,IF(AND('Financing - Injection 1'!J1043&gt;='5-Year Monthly P&amp;L'!AB$2,'Financing - Injection 1'!J1043&lt;'5-Year Monthly P&amp;L'!AN$2),3,IF(AND('Financing - Injection 1'!J1043&gt;='5-Year Monthly P&amp;L'!AN$2,'Financing - Injection 1'!J1043&lt;'5-Year Monthly P&amp;L'!AZ$2),4,IF('Financing - Injection 1'!J1043&gt;='5-Year Monthly P&amp;L'!AZ$2,5)))))</f>
        <v>1</v>
      </c>
      <c r="R1043" s="215">
        <f t="shared" si="176"/>
        <v>0</v>
      </c>
      <c r="S1043" s="215">
        <f t="shared" si="177"/>
        <v>0</v>
      </c>
    </row>
    <row r="1044" spans="2:19" x14ac:dyDescent="0.2">
      <c r="B1044" s="228"/>
      <c r="C1044" s="228"/>
      <c r="D1044" s="228"/>
      <c r="E1044" s="225"/>
      <c r="F1044" s="228"/>
      <c r="G1044" s="228"/>
      <c r="Q1044" s="11">
        <f>IF(J1044&lt;'5-Year Monthly P&amp;L'!P$2,1,IF(AND('Financing - Injection 1'!J1044&gt;='5-Year Monthly P&amp;L'!P$2,'Financing - Injection 1'!J1044&lt;'5-Year Monthly P&amp;L'!AB$2),2,IF(AND('Financing - Injection 1'!J1044&gt;='5-Year Monthly P&amp;L'!AB$2,'Financing - Injection 1'!J1044&lt;'5-Year Monthly P&amp;L'!AN$2),3,IF(AND('Financing - Injection 1'!J1044&gt;='5-Year Monthly P&amp;L'!AN$2,'Financing - Injection 1'!J1044&lt;'5-Year Monthly P&amp;L'!AZ$2),4,IF('Financing - Injection 1'!J1044&gt;='5-Year Monthly P&amp;L'!AZ$2,5)))))</f>
        <v>1</v>
      </c>
      <c r="R1044" s="215">
        <f t="shared" si="176"/>
        <v>0</v>
      </c>
      <c r="S1044" s="215">
        <f t="shared" si="177"/>
        <v>0</v>
      </c>
    </row>
    <row r="1045" spans="2:19" x14ac:dyDescent="0.2">
      <c r="B1045" s="228"/>
      <c r="C1045" s="228"/>
      <c r="D1045" s="228"/>
      <c r="E1045" s="225"/>
      <c r="F1045" s="228"/>
      <c r="G1045" s="228"/>
      <c r="Q1045" s="11">
        <f>IF(J1045&lt;'5-Year Monthly P&amp;L'!P$2,1,IF(AND('Financing - Injection 1'!J1045&gt;='5-Year Monthly P&amp;L'!P$2,'Financing - Injection 1'!J1045&lt;'5-Year Monthly P&amp;L'!AB$2),2,IF(AND('Financing - Injection 1'!J1045&gt;='5-Year Monthly P&amp;L'!AB$2,'Financing - Injection 1'!J1045&lt;'5-Year Monthly P&amp;L'!AN$2),3,IF(AND('Financing - Injection 1'!J1045&gt;='5-Year Monthly P&amp;L'!AN$2,'Financing - Injection 1'!J1045&lt;'5-Year Monthly P&amp;L'!AZ$2),4,IF('Financing - Injection 1'!J1045&gt;='5-Year Monthly P&amp;L'!AZ$2,5)))))</f>
        <v>1</v>
      </c>
      <c r="R1045" s="215">
        <f t="shared" si="176"/>
        <v>0</v>
      </c>
      <c r="S1045" s="215">
        <f t="shared" si="177"/>
        <v>0</v>
      </c>
    </row>
    <row r="1046" spans="2:19" x14ac:dyDescent="0.2">
      <c r="B1046" s="228"/>
      <c r="C1046" s="228"/>
      <c r="D1046" s="228"/>
      <c r="E1046" s="225"/>
      <c r="F1046" s="228"/>
      <c r="G1046" s="228"/>
      <c r="Q1046" s="11">
        <f>IF(J1046&lt;'5-Year Monthly P&amp;L'!P$2,1,IF(AND('Financing - Injection 1'!J1046&gt;='5-Year Monthly P&amp;L'!P$2,'Financing - Injection 1'!J1046&lt;'5-Year Monthly P&amp;L'!AB$2),2,IF(AND('Financing - Injection 1'!J1046&gt;='5-Year Monthly P&amp;L'!AB$2,'Financing - Injection 1'!J1046&lt;'5-Year Monthly P&amp;L'!AN$2),3,IF(AND('Financing - Injection 1'!J1046&gt;='5-Year Monthly P&amp;L'!AN$2,'Financing - Injection 1'!J1046&lt;'5-Year Monthly P&amp;L'!AZ$2),4,IF('Financing - Injection 1'!J1046&gt;='5-Year Monthly P&amp;L'!AZ$2,5)))))</f>
        <v>1</v>
      </c>
      <c r="R1046" s="215">
        <f t="shared" si="176"/>
        <v>0</v>
      </c>
      <c r="S1046" s="215">
        <f t="shared" si="177"/>
        <v>0</v>
      </c>
    </row>
    <row r="1047" spans="2:19" x14ac:dyDescent="0.2">
      <c r="B1047" s="228"/>
      <c r="C1047" s="228"/>
      <c r="D1047" s="228"/>
      <c r="E1047" s="225"/>
      <c r="F1047" s="228"/>
      <c r="G1047" s="228"/>
      <c r="Q1047" s="11">
        <f>IF(J1047&lt;'5-Year Monthly P&amp;L'!P$2,1,IF(AND('Financing - Injection 1'!J1047&gt;='5-Year Monthly P&amp;L'!P$2,'Financing - Injection 1'!J1047&lt;'5-Year Monthly P&amp;L'!AB$2),2,IF(AND('Financing - Injection 1'!J1047&gt;='5-Year Monthly P&amp;L'!AB$2,'Financing - Injection 1'!J1047&lt;'5-Year Monthly P&amp;L'!AN$2),3,IF(AND('Financing - Injection 1'!J1047&gt;='5-Year Monthly P&amp;L'!AN$2,'Financing - Injection 1'!J1047&lt;'5-Year Monthly P&amp;L'!AZ$2),4,IF('Financing - Injection 1'!J1047&gt;='5-Year Monthly P&amp;L'!AZ$2,5)))))</f>
        <v>1</v>
      </c>
      <c r="R1047" s="215">
        <f t="shared" si="176"/>
        <v>0</v>
      </c>
      <c r="S1047" s="215">
        <f t="shared" si="177"/>
        <v>0</v>
      </c>
    </row>
    <row r="1048" spans="2:19" x14ac:dyDescent="0.2">
      <c r="B1048" s="228"/>
      <c r="C1048" s="228"/>
      <c r="D1048" s="228"/>
      <c r="E1048" s="225"/>
      <c r="F1048" s="228"/>
      <c r="G1048" s="228"/>
      <c r="Q1048" s="11">
        <f>IF(J1048&lt;'5-Year Monthly P&amp;L'!P$2,1,IF(AND('Financing - Injection 1'!J1048&gt;='5-Year Monthly P&amp;L'!P$2,'Financing - Injection 1'!J1048&lt;'5-Year Monthly P&amp;L'!AB$2),2,IF(AND('Financing - Injection 1'!J1048&gt;='5-Year Monthly P&amp;L'!AB$2,'Financing - Injection 1'!J1048&lt;'5-Year Monthly P&amp;L'!AN$2),3,IF(AND('Financing - Injection 1'!J1048&gt;='5-Year Monthly P&amp;L'!AN$2,'Financing - Injection 1'!J1048&lt;'5-Year Monthly P&amp;L'!AZ$2),4,IF('Financing - Injection 1'!J1048&gt;='5-Year Monthly P&amp;L'!AZ$2,5)))))</f>
        <v>1</v>
      </c>
      <c r="R1048" s="215">
        <f t="shared" si="176"/>
        <v>0</v>
      </c>
      <c r="S1048" s="215">
        <f t="shared" si="177"/>
        <v>0</v>
      </c>
    </row>
    <row r="1049" spans="2:19" x14ac:dyDescent="0.2">
      <c r="B1049" s="228"/>
      <c r="C1049" s="228"/>
      <c r="D1049" s="228"/>
      <c r="E1049" s="225"/>
      <c r="F1049" s="228"/>
      <c r="G1049" s="228"/>
      <c r="Q1049" s="11">
        <f>IF(J1049&lt;'5-Year Monthly P&amp;L'!P$2,1,IF(AND('Financing - Injection 1'!J1049&gt;='5-Year Monthly P&amp;L'!P$2,'Financing - Injection 1'!J1049&lt;'5-Year Monthly P&amp;L'!AB$2),2,IF(AND('Financing - Injection 1'!J1049&gt;='5-Year Monthly P&amp;L'!AB$2,'Financing - Injection 1'!J1049&lt;'5-Year Monthly P&amp;L'!AN$2),3,IF(AND('Financing - Injection 1'!J1049&gt;='5-Year Monthly P&amp;L'!AN$2,'Financing - Injection 1'!J1049&lt;'5-Year Monthly P&amp;L'!AZ$2),4,IF('Financing - Injection 1'!J1049&gt;='5-Year Monthly P&amp;L'!AZ$2,5)))))</f>
        <v>1</v>
      </c>
      <c r="R1049" s="215">
        <f t="shared" si="176"/>
        <v>0</v>
      </c>
      <c r="S1049" s="215">
        <f t="shared" si="177"/>
        <v>0</v>
      </c>
    </row>
    <row r="1050" spans="2:19" x14ac:dyDescent="0.2">
      <c r="B1050" s="228"/>
      <c r="C1050" s="228"/>
      <c r="D1050" s="228"/>
      <c r="E1050" s="225"/>
      <c r="F1050" s="228"/>
      <c r="G1050" s="228"/>
      <c r="Q1050" s="11">
        <f>IF(J1050&lt;'5-Year Monthly P&amp;L'!P$2,1,IF(AND('Financing - Injection 1'!J1050&gt;='5-Year Monthly P&amp;L'!P$2,'Financing - Injection 1'!J1050&lt;'5-Year Monthly P&amp;L'!AB$2),2,IF(AND('Financing - Injection 1'!J1050&gt;='5-Year Monthly P&amp;L'!AB$2,'Financing - Injection 1'!J1050&lt;'5-Year Monthly P&amp;L'!AN$2),3,IF(AND('Financing - Injection 1'!J1050&gt;='5-Year Monthly P&amp;L'!AN$2,'Financing - Injection 1'!J1050&lt;'5-Year Monthly P&amp;L'!AZ$2),4,IF('Financing - Injection 1'!J1050&gt;='5-Year Monthly P&amp;L'!AZ$2,5)))))</f>
        <v>1</v>
      </c>
      <c r="R1050" s="215">
        <f t="shared" si="176"/>
        <v>0</v>
      </c>
      <c r="S1050" s="215">
        <f t="shared" si="177"/>
        <v>0</v>
      </c>
    </row>
    <row r="1051" spans="2:19" x14ac:dyDescent="0.2">
      <c r="B1051" s="228"/>
      <c r="C1051" s="228"/>
      <c r="D1051" s="228"/>
      <c r="E1051" s="225"/>
      <c r="F1051" s="228"/>
      <c r="G1051" s="228"/>
      <c r="Q1051" s="11">
        <f>IF(J1051&lt;'5-Year Monthly P&amp;L'!P$2,1,IF(AND('Financing - Injection 1'!J1051&gt;='5-Year Monthly P&amp;L'!P$2,'Financing - Injection 1'!J1051&lt;'5-Year Monthly P&amp;L'!AB$2),2,IF(AND('Financing - Injection 1'!J1051&gt;='5-Year Monthly P&amp;L'!AB$2,'Financing - Injection 1'!J1051&lt;'5-Year Monthly P&amp;L'!AN$2),3,IF(AND('Financing - Injection 1'!J1051&gt;='5-Year Monthly P&amp;L'!AN$2,'Financing - Injection 1'!J1051&lt;'5-Year Monthly P&amp;L'!AZ$2),4,IF('Financing - Injection 1'!J1051&gt;='5-Year Monthly P&amp;L'!AZ$2,5)))))</f>
        <v>1</v>
      </c>
      <c r="R1051" s="215">
        <f t="shared" si="176"/>
        <v>0</v>
      </c>
      <c r="S1051" s="215">
        <f t="shared" si="177"/>
        <v>0</v>
      </c>
    </row>
    <row r="1052" spans="2:19" x14ac:dyDescent="0.2">
      <c r="B1052" s="228"/>
      <c r="C1052" s="228"/>
      <c r="D1052" s="228"/>
      <c r="E1052" s="225"/>
      <c r="F1052" s="228"/>
      <c r="G1052" s="228"/>
      <c r="Q1052" s="11">
        <f>IF(J1052&lt;'5-Year Monthly P&amp;L'!P$2,1,IF(AND('Financing - Injection 1'!J1052&gt;='5-Year Monthly P&amp;L'!P$2,'Financing - Injection 1'!J1052&lt;'5-Year Monthly P&amp;L'!AB$2),2,IF(AND('Financing - Injection 1'!J1052&gt;='5-Year Monthly P&amp;L'!AB$2,'Financing - Injection 1'!J1052&lt;'5-Year Monthly P&amp;L'!AN$2),3,IF(AND('Financing - Injection 1'!J1052&gt;='5-Year Monthly P&amp;L'!AN$2,'Financing - Injection 1'!J1052&lt;'5-Year Monthly P&amp;L'!AZ$2),4,IF('Financing - Injection 1'!J1052&gt;='5-Year Monthly P&amp;L'!AZ$2,5)))))</f>
        <v>1</v>
      </c>
      <c r="R1052" s="215">
        <f t="shared" si="176"/>
        <v>0</v>
      </c>
      <c r="S1052" s="215">
        <f t="shared" si="177"/>
        <v>0</v>
      </c>
    </row>
    <row r="1053" spans="2:19" x14ac:dyDescent="0.2">
      <c r="B1053" s="228"/>
      <c r="C1053" s="228"/>
      <c r="D1053" s="228"/>
      <c r="E1053" s="225"/>
      <c r="F1053" s="228"/>
      <c r="G1053" s="228"/>
      <c r="Q1053" s="11">
        <f>IF(J1053&lt;'5-Year Monthly P&amp;L'!P$2,1,IF(AND('Financing - Injection 1'!J1053&gt;='5-Year Monthly P&amp;L'!P$2,'Financing - Injection 1'!J1053&lt;'5-Year Monthly P&amp;L'!AB$2),2,IF(AND('Financing - Injection 1'!J1053&gt;='5-Year Monthly P&amp;L'!AB$2,'Financing - Injection 1'!J1053&lt;'5-Year Monthly P&amp;L'!AN$2),3,IF(AND('Financing - Injection 1'!J1053&gt;='5-Year Monthly P&amp;L'!AN$2,'Financing - Injection 1'!J1053&lt;'5-Year Monthly P&amp;L'!AZ$2),4,IF('Financing - Injection 1'!J1053&gt;='5-Year Monthly P&amp;L'!AZ$2,5)))))</f>
        <v>1</v>
      </c>
      <c r="R1053" s="215">
        <f t="shared" si="176"/>
        <v>0</v>
      </c>
      <c r="S1053" s="215">
        <f t="shared" si="177"/>
        <v>0</v>
      </c>
    </row>
    <row r="1054" spans="2:19" x14ac:dyDescent="0.2">
      <c r="B1054" s="228"/>
      <c r="C1054" s="228"/>
      <c r="D1054" s="228"/>
      <c r="E1054" s="225"/>
      <c r="F1054" s="228"/>
      <c r="G1054" s="228"/>
      <c r="Q1054" s="11">
        <f>IF(J1054&lt;'5-Year Monthly P&amp;L'!P$2,1,IF(AND('Financing - Injection 1'!J1054&gt;='5-Year Monthly P&amp;L'!P$2,'Financing - Injection 1'!J1054&lt;'5-Year Monthly P&amp;L'!AB$2),2,IF(AND('Financing - Injection 1'!J1054&gt;='5-Year Monthly P&amp;L'!AB$2,'Financing - Injection 1'!J1054&lt;'5-Year Monthly P&amp;L'!AN$2),3,IF(AND('Financing - Injection 1'!J1054&gt;='5-Year Monthly P&amp;L'!AN$2,'Financing - Injection 1'!J1054&lt;'5-Year Monthly P&amp;L'!AZ$2),4,IF('Financing - Injection 1'!J1054&gt;='5-Year Monthly P&amp;L'!AZ$2,5)))))</f>
        <v>1</v>
      </c>
      <c r="R1054" s="215">
        <f t="shared" si="176"/>
        <v>0</v>
      </c>
      <c r="S1054" s="215">
        <f t="shared" si="177"/>
        <v>0</v>
      </c>
    </row>
    <row r="1055" spans="2:19" x14ac:dyDescent="0.2">
      <c r="B1055" s="228"/>
      <c r="C1055" s="228"/>
      <c r="D1055" s="228"/>
      <c r="E1055" s="225"/>
      <c r="F1055" s="228"/>
      <c r="G1055" s="228"/>
      <c r="Q1055" s="11">
        <f>IF(J1055&lt;'5-Year Monthly P&amp;L'!P$2,1,IF(AND('Financing - Injection 1'!J1055&gt;='5-Year Monthly P&amp;L'!P$2,'Financing - Injection 1'!J1055&lt;'5-Year Monthly P&amp;L'!AB$2),2,IF(AND('Financing - Injection 1'!J1055&gt;='5-Year Monthly P&amp;L'!AB$2,'Financing - Injection 1'!J1055&lt;'5-Year Monthly P&amp;L'!AN$2),3,IF(AND('Financing - Injection 1'!J1055&gt;='5-Year Monthly P&amp;L'!AN$2,'Financing - Injection 1'!J1055&lt;'5-Year Monthly P&amp;L'!AZ$2),4,IF('Financing - Injection 1'!J1055&gt;='5-Year Monthly P&amp;L'!AZ$2,5)))))</f>
        <v>1</v>
      </c>
      <c r="R1055" s="215">
        <f t="shared" si="176"/>
        <v>0</v>
      </c>
      <c r="S1055" s="215">
        <f t="shared" si="177"/>
        <v>0</v>
      </c>
    </row>
    <row r="1056" spans="2:19" x14ac:dyDescent="0.2">
      <c r="B1056" s="228"/>
      <c r="C1056" s="228"/>
      <c r="D1056" s="228"/>
      <c r="E1056" s="225"/>
      <c r="F1056" s="228"/>
      <c r="G1056" s="228"/>
      <c r="Q1056" s="11">
        <f>IF(J1056&lt;'5-Year Monthly P&amp;L'!P$2,1,IF(AND('Financing - Injection 1'!J1056&gt;='5-Year Monthly P&amp;L'!P$2,'Financing - Injection 1'!J1056&lt;'5-Year Monthly P&amp;L'!AB$2),2,IF(AND('Financing - Injection 1'!J1056&gt;='5-Year Monthly P&amp;L'!AB$2,'Financing - Injection 1'!J1056&lt;'5-Year Monthly P&amp;L'!AN$2),3,IF(AND('Financing - Injection 1'!J1056&gt;='5-Year Monthly P&amp;L'!AN$2,'Financing - Injection 1'!J1056&lt;'5-Year Monthly P&amp;L'!AZ$2),4,IF('Financing - Injection 1'!J1056&gt;='5-Year Monthly P&amp;L'!AZ$2,5)))))</f>
        <v>1</v>
      </c>
      <c r="R1056" s="215">
        <f t="shared" si="176"/>
        <v>0</v>
      </c>
      <c r="S1056" s="215">
        <f t="shared" si="177"/>
        <v>0</v>
      </c>
    </row>
    <row r="1057" spans="2:19" x14ac:dyDescent="0.2">
      <c r="B1057" s="228"/>
      <c r="C1057" s="228"/>
      <c r="D1057" s="228"/>
      <c r="E1057" s="225"/>
      <c r="F1057" s="228"/>
      <c r="G1057" s="228"/>
      <c r="Q1057" s="11">
        <f>IF(J1057&lt;'5-Year Monthly P&amp;L'!P$2,1,IF(AND('Financing - Injection 1'!J1057&gt;='5-Year Monthly P&amp;L'!P$2,'Financing - Injection 1'!J1057&lt;'5-Year Monthly P&amp;L'!AB$2),2,IF(AND('Financing - Injection 1'!J1057&gt;='5-Year Monthly P&amp;L'!AB$2,'Financing - Injection 1'!J1057&lt;'5-Year Monthly P&amp;L'!AN$2),3,IF(AND('Financing - Injection 1'!J1057&gt;='5-Year Monthly P&amp;L'!AN$2,'Financing - Injection 1'!J1057&lt;'5-Year Monthly P&amp;L'!AZ$2),4,IF('Financing - Injection 1'!J1057&gt;='5-Year Monthly P&amp;L'!AZ$2,5)))))</f>
        <v>1</v>
      </c>
      <c r="R1057" s="215">
        <f t="shared" si="176"/>
        <v>0</v>
      </c>
      <c r="S1057" s="215">
        <f t="shared" si="177"/>
        <v>0</v>
      </c>
    </row>
    <row r="1058" spans="2:19" x14ac:dyDescent="0.2">
      <c r="B1058" s="228"/>
      <c r="C1058" s="228"/>
      <c r="D1058" s="228"/>
      <c r="E1058" s="225"/>
      <c r="F1058" s="228"/>
      <c r="G1058" s="228"/>
      <c r="Q1058" s="11">
        <f>IF(J1058&lt;'5-Year Monthly P&amp;L'!P$2,1,IF(AND('Financing - Injection 1'!J1058&gt;='5-Year Monthly P&amp;L'!P$2,'Financing - Injection 1'!J1058&lt;'5-Year Monthly P&amp;L'!AB$2),2,IF(AND('Financing - Injection 1'!J1058&gt;='5-Year Monthly P&amp;L'!AB$2,'Financing - Injection 1'!J1058&lt;'5-Year Monthly P&amp;L'!AN$2),3,IF(AND('Financing - Injection 1'!J1058&gt;='5-Year Monthly P&amp;L'!AN$2,'Financing - Injection 1'!J1058&lt;'5-Year Monthly P&amp;L'!AZ$2),4,IF('Financing - Injection 1'!J1058&gt;='5-Year Monthly P&amp;L'!AZ$2,5)))))</f>
        <v>1</v>
      </c>
      <c r="R1058" s="215">
        <f t="shared" si="176"/>
        <v>0</v>
      </c>
      <c r="S1058" s="215">
        <f t="shared" si="177"/>
        <v>0</v>
      </c>
    </row>
    <row r="1059" spans="2:19" x14ac:dyDescent="0.2">
      <c r="B1059" s="228"/>
      <c r="C1059" s="228"/>
      <c r="D1059" s="228"/>
      <c r="E1059" s="225"/>
      <c r="F1059" s="228"/>
      <c r="G1059" s="228"/>
      <c r="Q1059" s="11">
        <f>IF(J1059&lt;'5-Year Monthly P&amp;L'!P$2,1,IF(AND('Financing - Injection 1'!J1059&gt;='5-Year Monthly P&amp;L'!P$2,'Financing - Injection 1'!J1059&lt;'5-Year Monthly P&amp;L'!AB$2),2,IF(AND('Financing - Injection 1'!J1059&gt;='5-Year Monthly P&amp;L'!AB$2,'Financing - Injection 1'!J1059&lt;'5-Year Monthly P&amp;L'!AN$2),3,IF(AND('Financing - Injection 1'!J1059&gt;='5-Year Monthly P&amp;L'!AN$2,'Financing - Injection 1'!J1059&lt;'5-Year Monthly P&amp;L'!AZ$2),4,IF('Financing - Injection 1'!J1059&gt;='5-Year Monthly P&amp;L'!AZ$2,5)))))</f>
        <v>1</v>
      </c>
      <c r="R1059" s="215">
        <f t="shared" si="176"/>
        <v>0</v>
      </c>
      <c r="S1059" s="215">
        <f t="shared" si="177"/>
        <v>0</v>
      </c>
    </row>
    <row r="1060" spans="2:19" x14ac:dyDescent="0.2">
      <c r="B1060" s="228"/>
      <c r="C1060" s="228"/>
      <c r="D1060" s="228"/>
      <c r="E1060" s="225"/>
      <c r="F1060" s="228"/>
      <c r="G1060" s="228"/>
      <c r="Q1060" s="11">
        <f>IF(J1060&lt;'5-Year Monthly P&amp;L'!P$2,1,IF(AND('Financing - Injection 1'!J1060&gt;='5-Year Monthly P&amp;L'!P$2,'Financing - Injection 1'!J1060&lt;'5-Year Monthly P&amp;L'!AB$2),2,IF(AND('Financing - Injection 1'!J1060&gt;='5-Year Monthly P&amp;L'!AB$2,'Financing - Injection 1'!J1060&lt;'5-Year Monthly P&amp;L'!AN$2),3,IF(AND('Financing - Injection 1'!J1060&gt;='5-Year Monthly P&amp;L'!AN$2,'Financing - Injection 1'!J1060&lt;'5-Year Monthly P&amp;L'!AZ$2),4,IF('Financing - Injection 1'!J1060&gt;='5-Year Monthly P&amp;L'!AZ$2,5)))))</f>
        <v>1</v>
      </c>
      <c r="R1060" s="215">
        <f t="shared" si="176"/>
        <v>0</v>
      </c>
      <c r="S1060" s="215">
        <f t="shared" si="177"/>
        <v>0</v>
      </c>
    </row>
    <row r="1061" spans="2:19" x14ac:dyDescent="0.2">
      <c r="B1061" s="228"/>
      <c r="C1061" s="228"/>
      <c r="D1061" s="228"/>
      <c r="E1061" s="225"/>
      <c r="F1061" s="228"/>
      <c r="G1061" s="228"/>
      <c r="Q1061" s="11">
        <f>IF(J1061&lt;'5-Year Monthly P&amp;L'!P$2,1,IF(AND('Financing - Injection 1'!J1061&gt;='5-Year Monthly P&amp;L'!P$2,'Financing - Injection 1'!J1061&lt;'5-Year Monthly P&amp;L'!AB$2),2,IF(AND('Financing - Injection 1'!J1061&gt;='5-Year Monthly P&amp;L'!AB$2,'Financing - Injection 1'!J1061&lt;'5-Year Monthly P&amp;L'!AN$2),3,IF(AND('Financing - Injection 1'!J1061&gt;='5-Year Monthly P&amp;L'!AN$2,'Financing - Injection 1'!J1061&lt;'5-Year Monthly P&amp;L'!AZ$2),4,IF('Financing - Injection 1'!J1061&gt;='5-Year Monthly P&amp;L'!AZ$2,5)))))</f>
        <v>1</v>
      </c>
      <c r="R1061" s="215">
        <f t="shared" si="176"/>
        <v>0</v>
      </c>
      <c r="S1061" s="215">
        <f t="shared" si="177"/>
        <v>0</v>
      </c>
    </row>
    <row r="1062" spans="2:19" x14ac:dyDescent="0.2">
      <c r="B1062" s="228"/>
      <c r="C1062" s="228"/>
      <c r="D1062" s="228"/>
      <c r="E1062" s="225"/>
      <c r="F1062" s="228"/>
      <c r="G1062" s="228"/>
      <c r="Q1062" s="11">
        <f>IF(J1062&lt;'5-Year Monthly P&amp;L'!P$2,1,IF(AND('Financing - Injection 1'!J1062&gt;='5-Year Monthly P&amp;L'!P$2,'Financing - Injection 1'!J1062&lt;'5-Year Monthly P&amp;L'!AB$2),2,IF(AND('Financing - Injection 1'!J1062&gt;='5-Year Monthly P&amp;L'!AB$2,'Financing - Injection 1'!J1062&lt;'5-Year Monthly P&amp;L'!AN$2),3,IF(AND('Financing - Injection 1'!J1062&gt;='5-Year Monthly P&amp;L'!AN$2,'Financing - Injection 1'!J1062&lt;'5-Year Monthly P&amp;L'!AZ$2),4,IF('Financing - Injection 1'!J1062&gt;='5-Year Monthly P&amp;L'!AZ$2,5)))))</f>
        <v>1</v>
      </c>
      <c r="R1062" s="215">
        <f t="shared" si="176"/>
        <v>0</v>
      </c>
      <c r="S1062" s="215">
        <f t="shared" si="177"/>
        <v>0</v>
      </c>
    </row>
    <row r="1063" spans="2:19" x14ac:dyDescent="0.2">
      <c r="B1063" s="228"/>
      <c r="C1063" s="228"/>
      <c r="D1063" s="228"/>
      <c r="E1063" s="225"/>
      <c r="F1063" s="228"/>
      <c r="G1063" s="228"/>
      <c r="Q1063" s="11">
        <f>IF(J1063&lt;'5-Year Monthly P&amp;L'!P$2,1,IF(AND('Financing - Injection 1'!J1063&gt;='5-Year Monthly P&amp;L'!P$2,'Financing - Injection 1'!J1063&lt;'5-Year Monthly P&amp;L'!AB$2),2,IF(AND('Financing - Injection 1'!J1063&gt;='5-Year Monthly P&amp;L'!AB$2,'Financing - Injection 1'!J1063&lt;'5-Year Monthly P&amp;L'!AN$2),3,IF(AND('Financing - Injection 1'!J1063&gt;='5-Year Monthly P&amp;L'!AN$2,'Financing - Injection 1'!J1063&lt;'5-Year Monthly P&amp;L'!AZ$2),4,IF('Financing - Injection 1'!J1063&gt;='5-Year Monthly P&amp;L'!AZ$2,5)))))</f>
        <v>1</v>
      </c>
      <c r="R1063" s="215">
        <f t="shared" si="176"/>
        <v>0</v>
      </c>
      <c r="S1063" s="215">
        <f t="shared" si="177"/>
        <v>0</v>
      </c>
    </row>
    <row r="1064" spans="2:19" x14ac:dyDescent="0.2">
      <c r="B1064" s="228"/>
      <c r="C1064" s="228"/>
      <c r="D1064" s="228"/>
      <c r="E1064" s="225"/>
      <c r="F1064" s="228"/>
      <c r="G1064" s="228"/>
      <c r="Q1064" s="11">
        <f>IF(J1064&lt;'5-Year Monthly P&amp;L'!P$2,1,IF(AND('Financing - Injection 1'!J1064&gt;='5-Year Monthly P&amp;L'!P$2,'Financing - Injection 1'!J1064&lt;'5-Year Monthly P&amp;L'!AB$2),2,IF(AND('Financing - Injection 1'!J1064&gt;='5-Year Monthly P&amp;L'!AB$2,'Financing - Injection 1'!J1064&lt;'5-Year Monthly P&amp;L'!AN$2),3,IF(AND('Financing - Injection 1'!J1064&gt;='5-Year Monthly P&amp;L'!AN$2,'Financing - Injection 1'!J1064&lt;'5-Year Monthly P&amp;L'!AZ$2),4,IF('Financing - Injection 1'!J1064&gt;='5-Year Monthly P&amp;L'!AZ$2,5)))))</f>
        <v>1</v>
      </c>
      <c r="R1064" s="215">
        <f t="shared" si="176"/>
        <v>0</v>
      </c>
      <c r="S1064" s="215">
        <f t="shared" si="177"/>
        <v>0</v>
      </c>
    </row>
    <row r="1065" spans="2:19" x14ac:dyDescent="0.2">
      <c r="B1065" s="228"/>
      <c r="C1065" s="228"/>
      <c r="D1065" s="228"/>
      <c r="E1065" s="225"/>
      <c r="F1065" s="228"/>
      <c r="G1065" s="228"/>
      <c r="Q1065" s="11">
        <f>IF(J1065&lt;'5-Year Monthly P&amp;L'!P$2,1,IF(AND('Financing - Injection 1'!J1065&gt;='5-Year Monthly P&amp;L'!P$2,'Financing - Injection 1'!J1065&lt;'5-Year Monthly P&amp;L'!AB$2),2,IF(AND('Financing - Injection 1'!J1065&gt;='5-Year Monthly P&amp;L'!AB$2,'Financing - Injection 1'!J1065&lt;'5-Year Monthly P&amp;L'!AN$2),3,IF(AND('Financing - Injection 1'!J1065&gt;='5-Year Monthly P&amp;L'!AN$2,'Financing - Injection 1'!J1065&lt;'5-Year Monthly P&amp;L'!AZ$2),4,IF('Financing - Injection 1'!J1065&gt;='5-Year Monthly P&amp;L'!AZ$2,5)))))</f>
        <v>1</v>
      </c>
      <c r="R1065" s="215">
        <f t="shared" si="176"/>
        <v>0</v>
      </c>
      <c r="S1065" s="215">
        <f t="shared" si="177"/>
        <v>0</v>
      </c>
    </row>
    <row r="1066" spans="2:19" x14ac:dyDescent="0.2">
      <c r="B1066" s="228"/>
      <c r="C1066" s="228"/>
      <c r="D1066" s="228"/>
      <c r="E1066" s="225"/>
      <c r="F1066" s="228"/>
      <c r="G1066" s="228"/>
      <c r="Q1066" s="11">
        <f>IF(J1066&lt;'5-Year Monthly P&amp;L'!P$2,1,IF(AND('Financing - Injection 1'!J1066&gt;='5-Year Monthly P&amp;L'!P$2,'Financing - Injection 1'!J1066&lt;'5-Year Monthly P&amp;L'!AB$2),2,IF(AND('Financing - Injection 1'!J1066&gt;='5-Year Monthly P&amp;L'!AB$2,'Financing - Injection 1'!J1066&lt;'5-Year Monthly P&amp;L'!AN$2),3,IF(AND('Financing - Injection 1'!J1066&gt;='5-Year Monthly P&amp;L'!AN$2,'Financing - Injection 1'!J1066&lt;'5-Year Monthly P&amp;L'!AZ$2),4,IF('Financing - Injection 1'!J1066&gt;='5-Year Monthly P&amp;L'!AZ$2,5)))))</f>
        <v>1</v>
      </c>
      <c r="R1066" s="215">
        <f t="shared" si="176"/>
        <v>0</v>
      </c>
      <c r="S1066" s="215">
        <f t="shared" si="177"/>
        <v>0</v>
      </c>
    </row>
    <row r="1067" spans="2:19" x14ac:dyDescent="0.2">
      <c r="B1067" s="228"/>
      <c r="C1067" s="228"/>
      <c r="D1067" s="228"/>
      <c r="E1067" s="225"/>
      <c r="F1067" s="228"/>
      <c r="G1067" s="228"/>
      <c r="Q1067" s="11">
        <f>IF(J1067&lt;'5-Year Monthly P&amp;L'!P$2,1,IF(AND('Financing - Injection 1'!J1067&gt;='5-Year Monthly P&amp;L'!P$2,'Financing - Injection 1'!J1067&lt;'5-Year Monthly P&amp;L'!AB$2),2,IF(AND('Financing - Injection 1'!J1067&gt;='5-Year Monthly P&amp;L'!AB$2,'Financing - Injection 1'!J1067&lt;'5-Year Monthly P&amp;L'!AN$2),3,IF(AND('Financing - Injection 1'!J1067&gt;='5-Year Monthly P&amp;L'!AN$2,'Financing - Injection 1'!J1067&lt;'5-Year Monthly P&amp;L'!AZ$2),4,IF('Financing - Injection 1'!J1067&gt;='5-Year Monthly P&amp;L'!AZ$2,5)))))</f>
        <v>1</v>
      </c>
      <c r="R1067" s="215">
        <f t="shared" si="176"/>
        <v>0</v>
      </c>
      <c r="S1067" s="215">
        <f t="shared" si="177"/>
        <v>0</v>
      </c>
    </row>
    <row r="1068" spans="2:19" x14ac:dyDescent="0.2">
      <c r="B1068" s="228"/>
      <c r="C1068" s="228"/>
      <c r="D1068" s="228"/>
      <c r="E1068" s="225"/>
      <c r="F1068" s="228"/>
      <c r="G1068" s="228"/>
      <c r="Q1068" s="11">
        <f>IF(J1068&lt;'5-Year Monthly P&amp;L'!P$2,1,IF(AND('Financing - Injection 1'!J1068&gt;='5-Year Monthly P&amp;L'!P$2,'Financing - Injection 1'!J1068&lt;'5-Year Monthly P&amp;L'!AB$2),2,IF(AND('Financing - Injection 1'!J1068&gt;='5-Year Monthly P&amp;L'!AB$2,'Financing - Injection 1'!J1068&lt;'5-Year Monthly P&amp;L'!AN$2),3,IF(AND('Financing - Injection 1'!J1068&gt;='5-Year Monthly P&amp;L'!AN$2,'Financing - Injection 1'!J1068&lt;'5-Year Monthly P&amp;L'!AZ$2),4,IF('Financing - Injection 1'!J1068&gt;='5-Year Monthly P&amp;L'!AZ$2,5)))))</f>
        <v>1</v>
      </c>
      <c r="R1068" s="215">
        <f t="shared" si="176"/>
        <v>0</v>
      </c>
      <c r="S1068" s="215">
        <f t="shared" si="177"/>
        <v>0</v>
      </c>
    </row>
    <row r="1069" spans="2:19" x14ac:dyDescent="0.2">
      <c r="B1069" s="228"/>
      <c r="C1069" s="228"/>
      <c r="D1069" s="228"/>
      <c r="E1069" s="225"/>
      <c r="F1069" s="228"/>
      <c r="G1069" s="228"/>
      <c r="Q1069" s="11">
        <f>IF(J1069&lt;'5-Year Monthly P&amp;L'!P$2,1,IF(AND('Financing - Injection 1'!J1069&gt;='5-Year Monthly P&amp;L'!P$2,'Financing - Injection 1'!J1069&lt;'5-Year Monthly P&amp;L'!AB$2),2,IF(AND('Financing - Injection 1'!J1069&gt;='5-Year Monthly P&amp;L'!AB$2,'Financing - Injection 1'!J1069&lt;'5-Year Monthly P&amp;L'!AN$2),3,IF(AND('Financing - Injection 1'!J1069&gt;='5-Year Monthly P&amp;L'!AN$2,'Financing - Injection 1'!J1069&lt;'5-Year Monthly P&amp;L'!AZ$2),4,IF('Financing - Injection 1'!J1069&gt;='5-Year Monthly P&amp;L'!AZ$2,5)))))</f>
        <v>1</v>
      </c>
      <c r="R1069" s="215">
        <f t="shared" si="176"/>
        <v>0</v>
      </c>
      <c r="S1069" s="215">
        <f t="shared" si="177"/>
        <v>0</v>
      </c>
    </row>
    <row r="1070" spans="2:19" x14ac:dyDescent="0.2">
      <c r="B1070" s="228"/>
      <c r="C1070" s="228"/>
      <c r="D1070" s="228"/>
      <c r="E1070" s="225"/>
      <c r="F1070" s="228"/>
      <c r="G1070" s="228"/>
      <c r="Q1070" s="11">
        <f>IF(J1070&lt;'5-Year Monthly P&amp;L'!P$2,1,IF(AND('Financing - Injection 1'!J1070&gt;='5-Year Monthly P&amp;L'!P$2,'Financing - Injection 1'!J1070&lt;'5-Year Monthly P&amp;L'!AB$2),2,IF(AND('Financing - Injection 1'!J1070&gt;='5-Year Monthly P&amp;L'!AB$2,'Financing - Injection 1'!J1070&lt;'5-Year Monthly P&amp;L'!AN$2),3,IF(AND('Financing - Injection 1'!J1070&gt;='5-Year Monthly P&amp;L'!AN$2,'Financing - Injection 1'!J1070&lt;'5-Year Monthly P&amp;L'!AZ$2),4,IF('Financing - Injection 1'!J1070&gt;='5-Year Monthly P&amp;L'!AZ$2,5)))))</f>
        <v>1</v>
      </c>
      <c r="R1070" s="215">
        <f t="shared" si="176"/>
        <v>0</v>
      </c>
      <c r="S1070" s="215">
        <f t="shared" si="177"/>
        <v>0</v>
      </c>
    </row>
    <row r="1071" spans="2:19" x14ac:dyDescent="0.2">
      <c r="B1071" s="228"/>
      <c r="C1071" s="228"/>
      <c r="D1071" s="228"/>
      <c r="E1071" s="225"/>
      <c r="F1071" s="228"/>
      <c r="G1071" s="228"/>
      <c r="Q1071" s="11">
        <f>IF(J1071&lt;'5-Year Monthly P&amp;L'!P$2,1,IF(AND('Financing - Injection 1'!J1071&gt;='5-Year Monthly P&amp;L'!P$2,'Financing - Injection 1'!J1071&lt;'5-Year Monthly P&amp;L'!AB$2),2,IF(AND('Financing - Injection 1'!J1071&gt;='5-Year Monthly P&amp;L'!AB$2,'Financing - Injection 1'!J1071&lt;'5-Year Monthly P&amp;L'!AN$2),3,IF(AND('Financing - Injection 1'!J1071&gt;='5-Year Monthly P&amp;L'!AN$2,'Financing - Injection 1'!J1071&lt;'5-Year Monthly P&amp;L'!AZ$2),4,IF('Financing - Injection 1'!J1071&gt;='5-Year Monthly P&amp;L'!AZ$2,5)))))</f>
        <v>1</v>
      </c>
      <c r="R1071" s="215">
        <f t="shared" si="176"/>
        <v>0</v>
      </c>
      <c r="S1071" s="215">
        <f t="shared" si="177"/>
        <v>0</v>
      </c>
    </row>
    <row r="1072" spans="2:19" x14ac:dyDescent="0.2">
      <c r="B1072" s="228"/>
      <c r="C1072" s="228"/>
      <c r="D1072" s="228"/>
      <c r="E1072" s="225"/>
      <c r="F1072" s="228"/>
      <c r="G1072" s="228"/>
      <c r="Q1072" s="11">
        <f>IF(J1072&lt;'5-Year Monthly P&amp;L'!P$2,1,IF(AND('Financing - Injection 1'!J1072&gt;='5-Year Monthly P&amp;L'!P$2,'Financing - Injection 1'!J1072&lt;'5-Year Monthly P&amp;L'!AB$2),2,IF(AND('Financing - Injection 1'!J1072&gt;='5-Year Monthly P&amp;L'!AB$2,'Financing - Injection 1'!J1072&lt;'5-Year Monthly P&amp;L'!AN$2),3,IF(AND('Financing - Injection 1'!J1072&gt;='5-Year Monthly P&amp;L'!AN$2,'Financing - Injection 1'!J1072&lt;'5-Year Monthly P&amp;L'!AZ$2),4,IF('Financing - Injection 1'!J1072&gt;='5-Year Monthly P&amp;L'!AZ$2,5)))))</f>
        <v>1</v>
      </c>
      <c r="R1072" s="215">
        <f t="shared" si="176"/>
        <v>0</v>
      </c>
      <c r="S1072" s="215">
        <f t="shared" si="177"/>
        <v>0</v>
      </c>
    </row>
    <row r="1073" spans="2:19" x14ac:dyDescent="0.2">
      <c r="B1073" s="228"/>
      <c r="C1073" s="228"/>
      <c r="D1073" s="228"/>
      <c r="E1073" s="225"/>
      <c r="F1073" s="228"/>
      <c r="G1073" s="228"/>
      <c r="Q1073" s="11">
        <f>IF(J1073&lt;'5-Year Monthly P&amp;L'!P$2,1,IF(AND('Financing - Injection 1'!J1073&gt;='5-Year Monthly P&amp;L'!P$2,'Financing - Injection 1'!J1073&lt;'5-Year Monthly P&amp;L'!AB$2),2,IF(AND('Financing - Injection 1'!J1073&gt;='5-Year Monthly P&amp;L'!AB$2,'Financing - Injection 1'!J1073&lt;'5-Year Monthly P&amp;L'!AN$2),3,IF(AND('Financing - Injection 1'!J1073&gt;='5-Year Monthly P&amp;L'!AN$2,'Financing - Injection 1'!J1073&lt;'5-Year Monthly P&amp;L'!AZ$2),4,IF('Financing - Injection 1'!J1073&gt;='5-Year Monthly P&amp;L'!AZ$2,5)))))</f>
        <v>1</v>
      </c>
      <c r="R1073" s="215">
        <f t="shared" si="176"/>
        <v>0</v>
      </c>
      <c r="S1073" s="215">
        <f t="shared" si="177"/>
        <v>0</v>
      </c>
    </row>
    <row r="1074" spans="2:19" x14ac:dyDescent="0.2">
      <c r="B1074" s="228"/>
      <c r="C1074" s="228"/>
      <c r="D1074" s="228"/>
      <c r="E1074" s="225"/>
      <c r="F1074" s="228"/>
      <c r="G1074" s="228"/>
      <c r="Q1074" s="11">
        <f>IF(J1074&lt;'5-Year Monthly P&amp;L'!P$2,1,IF(AND('Financing - Injection 1'!J1074&gt;='5-Year Monthly P&amp;L'!P$2,'Financing - Injection 1'!J1074&lt;'5-Year Monthly P&amp;L'!AB$2),2,IF(AND('Financing - Injection 1'!J1074&gt;='5-Year Monthly P&amp;L'!AB$2,'Financing - Injection 1'!J1074&lt;'5-Year Monthly P&amp;L'!AN$2),3,IF(AND('Financing - Injection 1'!J1074&gt;='5-Year Monthly P&amp;L'!AN$2,'Financing - Injection 1'!J1074&lt;'5-Year Monthly P&amp;L'!AZ$2),4,IF('Financing - Injection 1'!J1074&gt;='5-Year Monthly P&amp;L'!AZ$2,5)))))</f>
        <v>1</v>
      </c>
      <c r="R1074" s="215">
        <f t="shared" si="176"/>
        <v>0</v>
      </c>
      <c r="S1074" s="215">
        <f t="shared" si="177"/>
        <v>0</v>
      </c>
    </row>
    <row r="1075" spans="2:19" x14ac:dyDescent="0.2">
      <c r="B1075" s="228"/>
      <c r="C1075" s="228"/>
      <c r="D1075" s="228"/>
      <c r="E1075" s="225"/>
      <c r="F1075" s="228"/>
      <c r="G1075" s="228"/>
      <c r="Q1075" s="11">
        <f>IF(J1075&lt;'5-Year Monthly P&amp;L'!P$2,1,IF(AND('Financing - Injection 1'!J1075&gt;='5-Year Monthly P&amp;L'!P$2,'Financing - Injection 1'!J1075&lt;'5-Year Monthly P&amp;L'!AB$2),2,IF(AND('Financing - Injection 1'!J1075&gt;='5-Year Monthly P&amp;L'!AB$2,'Financing - Injection 1'!J1075&lt;'5-Year Monthly P&amp;L'!AN$2),3,IF(AND('Financing - Injection 1'!J1075&gt;='5-Year Monthly P&amp;L'!AN$2,'Financing - Injection 1'!J1075&lt;'5-Year Monthly P&amp;L'!AZ$2),4,IF('Financing - Injection 1'!J1075&gt;='5-Year Monthly P&amp;L'!AZ$2,5)))))</f>
        <v>1</v>
      </c>
      <c r="R1075" s="215">
        <f t="shared" si="176"/>
        <v>0</v>
      </c>
      <c r="S1075" s="215">
        <f t="shared" si="177"/>
        <v>0</v>
      </c>
    </row>
    <row r="1076" spans="2:19" x14ac:dyDescent="0.2">
      <c r="B1076" s="228"/>
      <c r="C1076" s="228"/>
      <c r="D1076" s="228"/>
      <c r="E1076" s="225"/>
      <c r="F1076" s="228"/>
      <c r="G1076" s="228"/>
      <c r="Q1076" s="11">
        <f>IF(J1076&lt;'5-Year Monthly P&amp;L'!P$2,1,IF(AND('Financing - Injection 1'!J1076&gt;='5-Year Monthly P&amp;L'!P$2,'Financing - Injection 1'!J1076&lt;'5-Year Monthly P&amp;L'!AB$2),2,IF(AND('Financing - Injection 1'!J1076&gt;='5-Year Monthly P&amp;L'!AB$2,'Financing - Injection 1'!J1076&lt;'5-Year Monthly P&amp;L'!AN$2),3,IF(AND('Financing - Injection 1'!J1076&gt;='5-Year Monthly P&amp;L'!AN$2,'Financing - Injection 1'!J1076&lt;'5-Year Monthly P&amp;L'!AZ$2),4,IF('Financing - Injection 1'!J1076&gt;='5-Year Monthly P&amp;L'!AZ$2,5)))))</f>
        <v>1</v>
      </c>
      <c r="R1076" s="215">
        <f t="shared" si="176"/>
        <v>0</v>
      </c>
      <c r="S1076" s="215">
        <f t="shared" si="177"/>
        <v>0</v>
      </c>
    </row>
    <row r="1077" spans="2:19" x14ac:dyDescent="0.2">
      <c r="B1077" s="228"/>
      <c r="C1077" s="228"/>
      <c r="D1077" s="228"/>
      <c r="E1077" s="225"/>
      <c r="F1077" s="228"/>
      <c r="G1077" s="228"/>
      <c r="Q1077" s="11">
        <f>IF(J1077&lt;'5-Year Monthly P&amp;L'!P$2,1,IF(AND('Financing - Injection 1'!J1077&gt;='5-Year Monthly P&amp;L'!P$2,'Financing - Injection 1'!J1077&lt;'5-Year Monthly P&amp;L'!AB$2),2,IF(AND('Financing - Injection 1'!J1077&gt;='5-Year Monthly P&amp;L'!AB$2,'Financing - Injection 1'!J1077&lt;'5-Year Monthly P&amp;L'!AN$2),3,IF(AND('Financing - Injection 1'!J1077&gt;='5-Year Monthly P&amp;L'!AN$2,'Financing - Injection 1'!J1077&lt;'5-Year Monthly P&amp;L'!AZ$2),4,IF('Financing - Injection 1'!J1077&gt;='5-Year Monthly P&amp;L'!AZ$2,5)))))</f>
        <v>1</v>
      </c>
      <c r="R1077" s="215">
        <f t="shared" si="176"/>
        <v>0</v>
      </c>
      <c r="S1077" s="215">
        <f t="shared" si="177"/>
        <v>0</v>
      </c>
    </row>
    <row r="1078" spans="2:19" x14ac:dyDescent="0.2">
      <c r="B1078" s="228"/>
      <c r="C1078" s="228"/>
      <c r="D1078" s="228"/>
      <c r="E1078" s="225"/>
      <c r="F1078" s="228"/>
      <c r="G1078" s="228"/>
      <c r="Q1078" s="11">
        <f>IF(J1078&lt;'5-Year Monthly P&amp;L'!P$2,1,IF(AND('Financing - Injection 1'!J1078&gt;='5-Year Monthly P&amp;L'!P$2,'Financing - Injection 1'!J1078&lt;'5-Year Monthly P&amp;L'!AB$2),2,IF(AND('Financing - Injection 1'!J1078&gt;='5-Year Monthly P&amp;L'!AB$2,'Financing - Injection 1'!J1078&lt;'5-Year Monthly P&amp;L'!AN$2),3,IF(AND('Financing - Injection 1'!J1078&gt;='5-Year Monthly P&amp;L'!AN$2,'Financing - Injection 1'!J1078&lt;'5-Year Monthly P&amp;L'!AZ$2),4,IF('Financing - Injection 1'!J1078&gt;='5-Year Monthly P&amp;L'!AZ$2,5)))))</f>
        <v>1</v>
      </c>
      <c r="R1078" s="215">
        <f t="shared" si="176"/>
        <v>0</v>
      </c>
      <c r="S1078" s="215">
        <f t="shared" si="177"/>
        <v>0</v>
      </c>
    </row>
    <row r="1079" spans="2:19" x14ac:dyDescent="0.2">
      <c r="B1079" s="228"/>
      <c r="C1079" s="228"/>
      <c r="D1079" s="228"/>
      <c r="E1079" s="225"/>
      <c r="F1079" s="228"/>
      <c r="G1079" s="228"/>
      <c r="Q1079" s="11">
        <f>IF(J1079&lt;'5-Year Monthly P&amp;L'!P$2,1,IF(AND('Financing - Injection 1'!J1079&gt;='5-Year Monthly P&amp;L'!P$2,'Financing - Injection 1'!J1079&lt;'5-Year Monthly P&amp;L'!AB$2),2,IF(AND('Financing - Injection 1'!J1079&gt;='5-Year Monthly P&amp;L'!AB$2,'Financing - Injection 1'!J1079&lt;'5-Year Monthly P&amp;L'!AN$2),3,IF(AND('Financing - Injection 1'!J1079&gt;='5-Year Monthly P&amp;L'!AN$2,'Financing - Injection 1'!J1079&lt;'5-Year Monthly P&amp;L'!AZ$2),4,IF('Financing - Injection 1'!J1079&gt;='5-Year Monthly P&amp;L'!AZ$2,5)))))</f>
        <v>1</v>
      </c>
      <c r="R1079" s="215">
        <f t="shared" si="176"/>
        <v>0</v>
      </c>
      <c r="S1079" s="215">
        <f t="shared" si="177"/>
        <v>0</v>
      </c>
    </row>
    <row r="1080" spans="2:19" x14ac:dyDescent="0.2">
      <c r="B1080" s="228"/>
      <c r="C1080" s="228"/>
      <c r="D1080" s="228"/>
      <c r="E1080" s="225"/>
      <c r="F1080" s="228"/>
      <c r="G1080" s="228"/>
      <c r="Q1080" s="11">
        <f>IF(J1080&lt;'5-Year Monthly P&amp;L'!P$2,1,IF(AND('Financing - Injection 1'!J1080&gt;='5-Year Monthly P&amp;L'!P$2,'Financing - Injection 1'!J1080&lt;'5-Year Monthly P&amp;L'!AB$2),2,IF(AND('Financing - Injection 1'!J1080&gt;='5-Year Monthly P&amp;L'!AB$2,'Financing - Injection 1'!J1080&lt;'5-Year Monthly P&amp;L'!AN$2),3,IF(AND('Financing - Injection 1'!J1080&gt;='5-Year Monthly P&amp;L'!AN$2,'Financing - Injection 1'!J1080&lt;'5-Year Monthly P&amp;L'!AZ$2),4,IF('Financing - Injection 1'!J1080&gt;='5-Year Monthly P&amp;L'!AZ$2,5)))))</f>
        <v>1</v>
      </c>
      <c r="R1080" s="215">
        <f t="shared" si="176"/>
        <v>0</v>
      </c>
      <c r="S1080" s="215">
        <f t="shared" si="177"/>
        <v>0</v>
      </c>
    </row>
    <row r="1081" spans="2:19" x14ac:dyDescent="0.2">
      <c r="B1081" s="228"/>
      <c r="C1081" s="228"/>
      <c r="D1081" s="228"/>
      <c r="E1081" s="225"/>
      <c r="F1081" s="228"/>
      <c r="G1081" s="228"/>
      <c r="Q1081" s="11">
        <f>IF(J1081&lt;'5-Year Monthly P&amp;L'!P$2,1,IF(AND('Financing - Injection 1'!J1081&gt;='5-Year Monthly P&amp;L'!P$2,'Financing - Injection 1'!J1081&lt;'5-Year Monthly P&amp;L'!AB$2),2,IF(AND('Financing - Injection 1'!J1081&gt;='5-Year Monthly P&amp;L'!AB$2,'Financing - Injection 1'!J1081&lt;'5-Year Monthly P&amp;L'!AN$2),3,IF(AND('Financing - Injection 1'!J1081&gt;='5-Year Monthly P&amp;L'!AN$2,'Financing - Injection 1'!J1081&lt;'5-Year Monthly P&amp;L'!AZ$2),4,IF('Financing - Injection 1'!J1081&gt;='5-Year Monthly P&amp;L'!AZ$2,5)))))</f>
        <v>1</v>
      </c>
      <c r="R1081" s="215">
        <f t="shared" si="176"/>
        <v>0</v>
      </c>
      <c r="S1081" s="215">
        <f t="shared" si="177"/>
        <v>0</v>
      </c>
    </row>
    <row r="1082" spans="2:19" x14ac:dyDescent="0.2">
      <c r="B1082" s="228"/>
      <c r="C1082" s="228"/>
      <c r="D1082" s="228"/>
      <c r="E1082" s="225"/>
      <c r="F1082" s="228"/>
      <c r="G1082" s="228"/>
      <c r="Q1082" s="11">
        <f>IF(J1082&lt;'5-Year Monthly P&amp;L'!P$2,1,IF(AND('Financing - Injection 1'!J1082&gt;='5-Year Monthly P&amp;L'!P$2,'Financing - Injection 1'!J1082&lt;'5-Year Monthly P&amp;L'!AB$2),2,IF(AND('Financing - Injection 1'!J1082&gt;='5-Year Monthly P&amp;L'!AB$2,'Financing - Injection 1'!J1082&lt;'5-Year Monthly P&amp;L'!AN$2),3,IF(AND('Financing - Injection 1'!J1082&gt;='5-Year Monthly P&amp;L'!AN$2,'Financing - Injection 1'!J1082&lt;'5-Year Monthly P&amp;L'!AZ$2),4,IF('Financing - Injection 1'!J1082&gt;='5-Year Monthly P&amp;L'!AZ$2,5)))))</f>
        <v>1</v>
      </c>
      <c r="R1082" s="215">
        <f t="shared" si="176"/>
        <v>0</v>
      </c>
      <c r="S1082" s="215">
        <f t="shared" si="177"/>
        <v>0</v>
      </c>
    </row>
    <row r="1083" spans="2:19" x14ac:dyDescent="0.2">
      <c r="B1083" s="228"/>
      <c r="C1083" s="228"/>
      <c r="D1083" s="228"/>
      <c r="E1083" s="225"/>
      <c r="F1083" s="228"/>
      <c r="G1083" s="228"/>
      <c r="Q1083" s="11">
        <f>IF(J1083&lt;'5-Year Monthly P&amp;L'!P$2,1,IF(AND('Financing - Injection 1'!J1083&gt;='5-Year Monthly P&amp;L'!P$2,'Financing - Injection 1'!J1083&lt;'5-Year Monthly P&amp;L'!AB$2),2,IF(AND('Financing - Injection 1'!J1083&gt;='5-Year Monthly P&amp;L'!AB$2,'Financing - Injection 1'!J1083&lt;'5-Year Monthly P&amp;L'!AN$2),3,IF(AND('Financing - Injection 1'!J1083&gt;='5-Year Monthly P&amp;L'!AN$2,'Financing - Injection 1'!J1083&lt;'5-Year Monthly P&amp;L'!AZ$2),4,IF('Financing - Injection 1'!J1083&gt;='5-Year Monthly P&amp;L'!AZ$2,5)))))</f>
        <v>1</v>
      </c>
      <c r="R1083" s="215">
        <f t="shared" si="176"/>
        <v>0</v>
      </c>
      <c r="S1083" s="215">
        <f t="shared" si="177"/>
        <v>0</v>
      </c>
    </row>
    <row r="1084" spans="2:19" x14ac:dyDescent="0.2">
      <c r="B1084" s="228"/>
      <c r="C1084" s="228"/>
      <c r="D1084" s="228"/>
      <c r="E1084" s="225"/>
      <c r="F1084" s="228"/>
      <c r="G1084" s="228"/>
      <c r="Q1084" s="11">
        <f>IF(J1084&lt;'5-Year Monthly P&amp;L'!P$2,1,IF(AND('Financing - Injection 1'!J1084&gt;='5-Year Monthly P&amp;L'!P$2,'Financing - Injection 1'!J1084&lt;'5-Year Monthly P&amp;L'!AB$2),2,IF(AND('Financing - Injection 1'!J1084&gt;='5-Year Monthly P&amp;L'!AB$2,'Financing - Injection 1'!J1084&lt;'5-Year Monthly P&amp;L'!AN$2),3,IF(AND('Financing - Injection 1'!J1084&gt;='5-Year Monthly P&amp;L'!AN$2,'Financing - Injection 1'!J1084&lt;'5-Year Monthly P&amp;L'!AZ$2),4,IF('Financing - Injection 1'!J1084&gt;='5-Year Monthly P&amp;L'!AZ$2,5)))))</f>
        <v>1</v>
      </c>
      <c r="R1084" s="215">
        <f t="shared" si="176"/>
        <v>0</v>
      </c>
      <c r="S1084" s="215">
        <f t="shared" si="177"/>
        <v>0</v>
      </c>
    </row>
    <row r="1085" spans="2:19" x14ac:dyDescent="0.2">
      <c r="B1085" s="228"/>
      <c r="C1085" s="228"/>
      <c r="D1085" s="228"/>
      <c r="E1085" s="225"/>
      <c r="F1085" s="228"/>
      <c r="G1085" s="228"/>
      <c r="Q1085" s="11">
        <f>IF(J1085&lt;'5-Year Monthly P&amp;L'!P$2,1,IF(AND('Financing - Injection 1'!J1085&gt;='5-Year Monthly P&amp;L'!P$2,'Financing - Injection 1'!J1085&lt;'5-Year Monthly P&amp;L'!AB$2),2,IF(AND('Financing - Injection 1'!J1085&gt;='5-Year Monthly P&amp;L'!AB$2,'Financing - Injection 1'!J1085&lt;'5-Year Monthly P&amp;L'!AN$2),3,IF(AND('Financing - Injection 1'!J1085&gt;='5-Year Monthly P&amp;L'!AN$2,'Financing - Injection 1'!J1085&lt;'5-Year Monthly P&amp;L'!AZ$2),4,IF('Financing - Injection 1'!J1085&gt;='5-Year Monthly P&amp;L'!AZ$2,5)))))</f>
        <v>1</v>
      </c>
      <c r="R1085" s="215">
        <f t="shared" si="176"/>
        <v>0</v>
      </c>
      <c r="S1085" s="215">
        <f t="shared" si="177"/>
        <v>0</v>
      </c>
    </row>
    <row r="1086" spans="2:19" x14ac:dyDescent="0.2">
      <c r="B1086" s="228"/>
      <c r="C1086" s="228"/>
      <c r="D1086" s="228"/>
      <c r="E1086" s="225"/>
      <c r="F1086" s="228"/>
      <c r="G1086" s="228"/>
      <c r="Q1086" s="11">
        <f>IF(J1086&lt;'5-Year Monthly P&amp;L'!P$2,1,IF(AND('Financing - Injection 1'!J1086&gt;='5-Year Monthly P&amp;L'!P$2,'Financing - Injection 1'!J1086&lt;'5-Year Monthly P&amp;L'!AB$2),2,IF(AND('Financing - Injection 1'!J1086&gt;='5-Year Monthly P&amp;L'!AB$2,'Financing - Injection 1'!J1086&lt;'5-Year Monthly P&amp;L'!AN$2),3,IF(AND('Financing - Injection 1'!J1086&gt;='5-Year Monthly P&amp;L'!AN$2,'Financing - Injection 1'!J1086&lt;'5-Year Monthly P&amp;L'!AZ$2),4,IF('Financing - Injection 1'!J1086&gt;='5-Year Monthly P&amp;L'!AZ$2,5)))))</f>
        <v>1</v>
      </c>
      <c r="R1086" s="215">
        <f t="shared" si="176"/>
        <v>0</v>
      </c>
      <c r="S1086" s="215">
        <f t="shared" si="177"/>
        <v>0</v>
      </c>
    </row>
    <row r="1087" spans="2:19" x14ac:dyDescent="0.2">
      <c r="B1087" s="228"/>
      <c r="C1087" s="228"/>
      <c r="D1087" s="228"/>
      <c r="E1087" s="225"/>
      <c r="F1087" s="228"/>
      <c r="G1087" s="228"/>
      <c r="Q1087" s="11">
        <f>IF(J1087&lt;'5-Year Monthly P&amp;L'!P$2,1,IF(AND('Financing - Injection 1'!J1087&gt;='5-Year Monthly P&amp;L'!P$2,'Financing - Injection 1'!J1087&lt;'5-Year Monthly P&amp;L'!AB$2),2,IF(AND('Financing - Injection 1'!J1087&gt;='5-Year Monthly P&amp;L'!AB$2,'Financing - Injection 1'!J1087&lt;'5-Year Monthly P&amp;L'!AN$2),3,IF(AND('Financing - Injection 1'!J1087&gt;='5-Year Monthly P&amp;L'!AN$2,'Financing - Injection 1'!J1087&lt;'5-Year Monthly P&amp;L'!AZ$2),4,IF('Financing - Injection 1'!J1087&gt;='5-Year Monthly P&amp;L'!AZ$2,5)))))</f>
        <v>1</v>
      </c>
      <c r="R1087" s="215">
        <f t="shared" si="176"/>
        <v>0</v>
      </c>
      <c r="S1087" s="215">
        <f t="shared" si="177"/>
        <v>0</v>
      </c>
    </row>
    <row r="1088" spans="2:19" x14ac:dyDescent="0.2">
      <c r="B1088" s="228"/>
      <c r="C1088" s="228"/>
      <c r="D1088" s="228"/>
      <c r="E1088" s="225"/>
      <c r="F1088" s="228"/>
      <c r="G1088" s="228"/>
      <c r="Q1088" s="11">
        <f>IF(J1088&lt;'5-Year Monthly P&amp;L'!P$2,1,IF(AND('Financing - Injection 1'!J1088&gt;='5-Year Monthly P&amp;L'!P$2,'Financing - Injection 1'!J1088&lt;'5-Year Monthly P&amp;L'!AB$2),2,IF(AND('Financing - Injection 1'!J1088&gt;='5-Year Monthly P&amp;L'!AB$2,'Financing - Injection 1'!J1088&lt;'5-Year Monthly P&amp;L'!AN$2),3,IF(AND('Financing - Injection 1'!J1088&gt;='5-Year Monthly P&amp;L'!AN$2,'Financing - Injection 1'!J1088&lt;'5-Year Monthly P&amp;L'!AZ$2),4,IF('Financing - Injection 1'!J1088&gt;='5-Year Monthly P&amp;L'!AZ$2,5)))))</f>
        <v>1</v>
      </c>
      <c r="R1088" s="215">
        <f t="shared" si="176"/>
        <v>0</v>
      </c>
      <c r="S1088" s="215">
        <f t="shared" si="177"/>
        <v>0</v>
      </c>
    </row>
    <row r="1089" spans="1:19" x14ac:dyDescent="0.2">
      <c r="B1089" s="228"/>
      <c r="C1089" s="228"/>
      <c r="D1089" s="228"/>
      <c r="E1089" s="225"/>
      <c r="F1089" s="228"/>
      <c r="G1089" s="228"/>
      <c r="Q1089" s="11">
        <f>IF(J1089&lt;'5-Year Monthly P&amp;L'!P$2,1,IF(AND('Financing - Injection 1'!J1089&gt;='5-Year Monthly P&amp;L'!P$2,'Financing - Injection 1'!J1089&lt;'5-Year Monthly P&amp;L'!AB$2),2,IF(AND('Financing - Injection 1'!J1089&gt;='5-Year Monthly P&amp;L'!AB$2,'Financing - Injection 1'!J1089&lt;'5-Year Monthly P&amp;L'!AN$2),3,IF(AND('Financing - Injection 1'!J1089&gt;='5-Year Monthly P&amp;L'!AN$2,'Financing - Injection 1'!J1089&lt;'5-Year Monthly P&amp;L'!AZ$2),4,IF('Financing - Injection 1'!J1089&gt;='5-Year Monthly P&amp;L'!AZ$2,5)))))</f>
        <v>1</v>
      </c>
      <c r="R1089" s="215">
        <f t="shared" si="176"/>
        <v>0</v>
      </c>
      <c r="S1089" s="215">
        <f t="shared" si="177"/>
        <v>0</v>
      </c>
    </row>
    <row r="1090" spans="1:19" x14ac:dyDescent="0.2">
      <c r="B1090" s="228"/>
      <c r="C1090" s="228"/>
      <c r="D1090" s="228"/>
      <c r="E1090" s="225"/>
      <c r="F1090" s="228"/>
      <c r="G1090" s="228"/>
      <c r="Q1090" s="11">
        <f>IF(J1090&lt;'5-Year Monthly P&amp;L'!P$2,1,IF(AND('Financing - Injection 1'!J1090&gt;='5-Year Monthly P&amp;L'!P$2,'Financing - Injection 1'!J1090&lt;'5-Year Monthly P&amp;L'!AB$2),2,IF(AND('Financing - Injection 1'!J1090&gt;='5-Year Monthly P&amp;L'!AB$2,'Financing - Injection 1'!J1090&lt;'5-Year Monthly P&amp;L'!AN$2),3,IF(AND('Financing - Injection 1'!J1090&gt;='5-Year Monthly P&amp;L'!AN$2,'Financing - Injection 1'!J1090&lt;'5-Year Monthly P&amp;L'!AZ$2),4,IF('Financing - Injection 1'!J1090&gt;='5-Year Monthly P&amp;L'!AZ$2,5)))))</f>
        <v>1</v>
      </c>
      <c r="R1090" s="215">
        <f t="shared" si="176"/>
        <v>0</v>
      </c>
      <c r="S1090" s="215">
        <f t="shared" si="177"/>
        <v>0</v>
      </c>
    </row>
    <row r="1091" spans="1:19" x14ac:dyDescent="0.2">
      <c r="B1091" s="228"/>
      <c r="C1091" s="228"/>
      <c r="D1091" s="228"/>
      <c r="E1091" s="225"/>
      <c r="F1091" s="228"/>
      <c r="G1091" s="228"/>
      <c r="Q1091" s="11">
        <f>IF(J1091&lt;'5-Year Monthly P&amp;L'!P$2,1,IF(AND('Financing - Injection 1'!J1091&gt;='5-Year Monthly P&amp;L'!P$2,'Financing - Injection 1'!J1091&lt;'5-Year Monthly P&amp;L'!AB$2),2,IF(AND('Financing - Injection 1'!J1091&gt;='5-Year Monthly P&amp;L'!AB$2,'Financing - Injection 1'!J1091&lt;'5-Year Monthly P&amp;L'!AN$2),3,IF(AND('Financing - Injection 1'!J1091&gt;='5-Year Monthly P&amp;L'!AN$2,'Financing - Injection 1'!J1091&lt;'5-Year Monthly P&amp;L'!AZ$2),4,IF('Financing - Injection 1'!J1091&gt;='5-Year Monthly P&amp;L'!AZ$2,5)))))</f>
        <v>1</v>
      </c>
      <c r="R1091" s="215">
        <f t="shared" si="176"/>
        <v>0</v>
      </c>
      <c r="S1091" s="215">
        <f t="shared" si="177"/>
        <v>0</v>
      </c>
    </row>
    <row r="1092" spans="1:19" x14ac:dyDescent="0.2">
      <c r="B1092" s="228"/>
      <c r="C1092" s="228"/>
      <c r="D1092" s="228"/>
      <c r="E1092" s="225"/>
      <c r="F1092" s="228"/>
      <c r="G1092" s="228"/>
      <c r="Q1092" s="11">
        <f>IF(J1092&lt;'5-Year Monthly P&amp;L'!P$2,1,IF(AND('Financing - Injection 1'!J1092&gt;='5-Year Monthly P&amp;L'!P$2,'Financing - Injection 1'!J1092&lt;'5-Year Monthly P&amp;L'!AB$2),2,IF(AND('Financing - Injection 1'!J1092&gt;='5-Year Monthly P&amp;L'!AB$2,'Financing - Injection 1'!J1092&lt;'5-Year Monthly P&amp;L'!AN$2),3,IF(AND('Financing - Injection 1'!J1092&gt;='5-Year Monthly P&amp;L'!AN$2,'Financing - Injection 1'!J1092&lt;'5-Year Monthly P&amp;L'!AZ$2),4,IF('Financing - Injection 1'!J1092&gt;='5-Year Monthly P&amp;L'!AZ$2,5)))))</f>
        <v>1</v>
      </c>
      <c r="R1092" s="215">
        <f t="shared" si="176"/>
        <v>0</v>
      </c>
      <c r="S1092" s="215">
        <f t="shared" si="177"/>
        <v>0</v>
      </c>
    </row>
    <row r="1093" spans="1:19" x14ac:dyDescent="0.2">
      <c r="B1093" s="228"/>
      <c r="C1093" s="228"/>
      <c r="D1093" s="228"/>
      <c r="E1093" s="225"/>
      <c r="F1093" s="228"/>
      <c r="G1093" s="228"/>
      <c r="Q1093" s="11">
        <f>IF(J1093&lt;'5-Year Monthly P&amp;L'!P$2,1,IF(AND('Financing - Injection 1'!J1093&gt;='5-Year Monthly P&amp;L'!P$2,'Financing - Injection 1'!J1093&lt;'5-Year Monthly P&amp;L'!AB$2),2,IF(AND('Financing - Injection 1'!J1093&gt;='5-Year Monthly P&amp;L'!AB$2,'Financing - Injection 1'!J1093&lt;'5-Year Monthly P&amp;L'!AN$2),3,IF(AND('Financing - Injection 1'!J1093&gt;='5-Year Monthly P&amp;L'!AN$2,'Financing - Injection 1'!J1093&lt;'5-Year Monthly P&amp;L'!AZ$2),4,IF('Financing - Injection 1'!J1093&gt;='5-Year Monthly P&amp;L'!AZ$2,5)))))</f>
        <v>1</v>
      </c>
      <c r="R1093" s="215">
        <f t="shared" si="176"/>
        <v>0</v>
      </c>
      <c r="S1093" s="215">
        <f t="shared" si="177"/>
        <v>0</v>
      </c>
    </row>
    <row r="1094" spans="1:19" x14ac:dyDescent="0.2">
      <c r="B1094" s="228"/>
      <c r="C1094" s="228"/>
      <c r="D1094" s="228"/>
      <c r="E1094" s="225"/>
      <c r="F1094" s="228"/>
      <c r="G1094" s="228"/>
      <c r="Q1094" s="11">
        <f>IF(J1094&lt;'5-Year Monthly P&amp;L'!P$2,1,IF(AND('Financing - Injection 1'!J1094&gt;='5-Year Monthly P&amp;L'!P$2,'Financing - Injection 1'!J1094&lt;'5-Year Monthly P&amp;L'!AB$2),2,IF(AND('Financing - Injection 1'!J1094&gt;='5-Year Monthly P&amp;L'!AB$2,'Financing - Injection 1'!J1094&lt;'5-Year Monthly P&amp;L'!AN$2),3,IF(AND('Financing - Injection 1'!J1094&gt;='5-Year Monthly P&amp;L'!AN$2,'Financing - Injection 1'!J1094&lt;'5-Year Monthly P&amp;L'!AZ$2),4,IF('Financing - Injection 1'!J1094&gt;='5-Year Monthly P&amp;L'!AZ$2,5)))))</f>
        <v>1</v>
      </c>
      <c r="R1094" s="215">
        <f t="shared" si="176"/>
        <v>0</v>
      </c>
      <c r="S1094" s="215">
        <f t="shared" si="177"/>
        <v>0</v>
      </c>
    </row>
    <row r="1095" spans="1:19" x14ac:dyDescent="0.2">
      <c r="B1095" s="228"/>
      <c r="C1095" s="228"/>
      <c r="D1095" s="228"/>
      <c r="E1095" s="225"/>
      <c r="F1095" s="228"/>
      <c r="G1095" s="228"/>
      <c r="Q1095" s="11">
        <f>IF(J1095&lt;'5-Year Monthly P&amp;L'!P$2,1,IF(AND('Financing - Injection 1'!J1095&gt;='5-Year Monthly P&amp;L'!P$2,'Financing - Injection 1'!J1095&lt;'5-Year Monthly P&amp;L'!AB$2),2,IF(AND('Financing - Injection 1'!J1095&gt;='5-Year Monthly P&amp;L'!AB$2,'Financing - Injection 1'!J1095&lt;'5-Year Monthly P&amp;L'!AN$2),3,IF(AND('Financing - Injection 1'!J1095&gt;='5-Year Monthly P&amp;L'!AN$2,'Financing - Injection 1'!J1095&lt;'5-Year Monthly P&amp;L'!AZ$2),4,IF('Financing - Injection 1'!J1095&gt;='5-Year Monthly P&amp;L'!AZ$2,5)))))</f>
        <v>1</v>
      </c>
      <c r="R1095" s="215">
        <f t="shared" si="176"/>
        <v>0</v>
      </c>
      <c r="S1095" s="215">
        <f t="shared" si="177"/>
        <v>0</v>
      </c>
    </row>
    <row r="1096" spans="1:19" x14ac:dyDescent="0.2">
      <c r="B1096" s="228"/>
      <c r="C1096" s="228"/>
      <c r="D1096" s="228"/>
      <c r="E1096" s="225"/>
      <c r="F1096" s="228"/>
      <c r="G1096" s="228"/>
      <c r="Q1096" s="11">
        <f>IF(J1096&lt;'5-Year Monthly P&amp;L'!P$2,1,IF(AND('Financing - Injection 1'!J1096&gt;='5-Year Monthly P&amp;L'!P$2,'Financing - Injection 1'!J1096&lt;'5-Year Monthly P&amp;L'!AB$2),2,IF(AND('Financing - Injection 1'!J1096&gt;='5-Year Monthly P&amp;L'!AB$2,'Financing - Injection 1'!J1096&lt;'5-Year Monthly P&amp;L'!AN$2),3,IF(AND('Financing - Injection 1'!J1096&gt;='5-Year Monthly P&amp;L'!AN$2,'Financing - Injection 1'!J1096&lt;'5-Year Monthly P&amp;L'!AZ$2),4,IF('Financing - Injection 1'!J1096&gt;='5-Year Monthly P&amp;L'!AZ$2,5)))))</f>
        <v>1</v>
      </c>
      <c r="R1096" s="215">
        <f t="shared" si="176"/>
        <v>0</v>
      </c>
      <c r="S1096" s="215">
        <f t="shared" si="177"/>
        <v>0</v>
      </c>
    </row>
    <row r="1097" spans="1:19" x14ac:dyDescent="0.2">
      <c r="B1097" s="228"/>
      <c r="C1097" s="228"/>
      <c r="D1097" s="228"/>
      <c r="E1097" s="225"/>
      <c r="F1097" s="228"/>
      <c r="G1097" s="228"/>
      <c r="Q1097" s="11">
        <f>IF(J1097&lt;'5-Year Monthly P&amp;L'!P$2,1,IF(AND('Financing - Injection 1'!J1097&gt;='5-Year Monthly P&amp;L'!P$2,'Financing - Injection 1'!J1097&lt;'5-Year Monthly P&amp;L'!AB$2),2,IF(AND('Financing - Injection 1'!J1097&gt;='5-Year Monthly P&amp;L'!AB$2,'Financing - Injection 1'!J1097&lt;'5-Year Monthly P&amp;L'!AN$2),3,IF(AND('Financing - Injection 1'!J1097&gt;='5-Year Monthly P&amp;L'!AN$2,'Financing - Injection 1'!J1097&lt;'5-Year Monthly P&amp;L'!AZ$2),4,IF('Financing - Injection 1'!J1097&gt;='5-Year Monthly P&amp;L'!AZ$2,5)))))</f>
        <v>1</v>
      </c>
      <c r="R1097" s="215">
        <f t="shared" si="176"/>
        <v>0</v>
      </c>
      <c r="S1097" s="215">
        <f t="shared" si="177"/>
        <v>0</v>
      </c>
    </row>
    <row r="1098" spans="1:19" x14ac:dyDescent="0.2">
      <c r="B1098" s="228"/>
      <c r="C1098" s="228"/>
      <c r="D1098" s="228"/>
      <c r="E1098" s="225"/>
      <c r="F1098" s="228"/>
      <c r="G1098" s="228"/>
      <c r="Q1098" s="11">
        <f>IF(J1098&lt;'5-Year Monthly P&amp;L'!P$2,1,IF(AND('Financing - Injection 1'!J1098&gt;='5-Year Monthly P&amp;L'!P$2,'Financing - Injection 1'!J1098&lt;'5-Year Monthly P&amp;L'!AB$2),2,IF(AND('Financing - Injection 1'!J1098&gt;='5-Year Monthly P&amp;L'!AB$2,'Financing - Injection 1'!J1098&lt;'5-Year Monthly P&amp;L'!AN$2),3,IF(AND('Financing - Injection 1'!J1098&gt;='5-Year Monthly P&amp;L'!AN$2,'Financing - Injection 1'!J1098&lt;'5-Year Monthly P&amp;L'!AZ$2),4,IF('Financing - Injection 1'!J1098&gt;='5-Year Monthly P&amp;L'!AZ$2,5)))))</f>
        <v>1</v>
      </c>
      <c r="R1098" s="215">
        <f t="shared" si="176"/>
        <v>0</v>
      </c>
      <c r="S1098" s="215">
        <f t="shared" si="177"/>
        <v>0</v>
      </c>
    </row>
    <row r="1099" spans="1:19" x14ac:dyDescent="0.2">
      <c r="B1099" s="228"/>
      <c r="C1099" s="228"/>
      <c r="D1099" s="228"/>
      <c r="E1099" s="225"/>
      <c r="F1099" s="228"/>
      <c r="G1099" s="228"/>
      <c r="Q1099" s="11">
        <f>IF(J1099&lt;'5-Year Monthly P&amp;L'!P$2,1,IF(AND('Financing - Injection 1'!J1099&gt;='5-Year Monthly P&amp;L'!P$2,'Financing - Injection 1'!J1099&lt;'5-Year Monthly P&amp;L'!AB$2),2,IF(AND('Financing - Injection 1'!J1099&gt;='5-Year Monthly P&amp;L'!AB$2,'Financing - Injection 1'!J1099&lt;'5-Year Monthly P&amp;L'!AN$2),3,IF(AND('Financing - Injection 1'!J1099&gt;='5-Year Monthly P&amp;L'!AN$2,'Financing - Injection 1'!J1099&lt;'5-Year Monthly P&amp;L'!AZ$2),4,IF('Financing - Injection 1'!J1099&gt;='5-Year Monthly P&amp;L'!AZ$2,5)))))</f>
        <v>1</v>
      </c>
      <c r="R1099" s="215">
        <f t="shared" si="176"/>
        <v>0</v>
      </c>
      <c r="S1099" s="215">
        <f t="shared" si="177"/>
        <v>0</v>
      </c>
    </row>
    <row r="1100" spans="1:19" x14ac:dyDescent="0.2">
      <c r="B1100" s="228"/>
      <c r="C1100" s="228"/>
      <c r="D1100" s="228"/>
      <c r="E1100" s="225"/>
      <c r="F1100" s="228"/>
      <c r="G1100" s="228"/>
      <c r="Q1100" s="11">
        <f>IF(J1100&lt;'5-Year Monthly P&amp;L'!P$2,1,IF(AND('Financing - Injection 1'!J1100&gt;='5-Year Monthly P&amp;L'!P$2,'Financing - Injection 1'!J1100&lt;'5-Year Monthly P&amp;L'!AB$2),2,IF(AND('Financing - Injection 1'!J1100&gt;='5-Year Monthly P&amp;L'!AB$2,'Financing - Injection 1'!J1100&lt;'5-Year Monthly P&amp;L'!AN$2),3,IF(AND('Financing - Injection 1'!J1100&gt;='5-Year Monthly P&amp;L'!AN$2,'Financing - Injection 1'!J1100&lt;'5-Year Monthly P&amp;L'!AZ$2),4,IF('Financing - Injection 1'!J1100&gt;='5-Year Monthly P&amp;L'!AZ$2,5)))))</f>
        <v>1</v>
      </c>
      <c r="R1100" s="215">
        <f t="shared" si="176"/>
        <v>0</v>
      </c>
      <c r="S1100" s="215">
        <f t="shared" si="177"/>
        <v>0</v>
      </c>
    </row>
    <row r="1101" spans="1:19" x14ac:dyDescent="0.2">
      <c r="B1101" s="228"/>
      <c r="C1101" s="228"/>
      <c r="D1101" s="228"/>
      <c r="E1101" s="225"/>
      <c r="F1101" s="228"/>
      <c r="G1101" s="228"/>
      <c r="Q1101" s="11">
        <f>IF(J1101&lt;'5-Year Monthly P&amp;L'!P$2,1,IF(AND('Financing - Injection 1'!J1101&gt;='5-Year Monthly P&amp;L'!P$2,'Financing - Injection 1'!J1101&lt;'5-Year Monthly P&amp;L'!AB$2),2,IF(AND('Financing - Injection 1'!J1101&gt;='5-Year Monthly P&amp;L'!AB$2,'Financing - Injection 1'!J1101&lt;'5-Year Monthly P&amp;L'!AN$2),3,IF(AND('Financing - Injection 1'!J1101&gt;='5-Year Monthly P&amp;L'!AN$2,'Financing - Injection 1'!J1101&lt;'5-Year Monthly P&amp;L'!AZ$2),4,IF('Financing - Injection 1'!J1101&gt;='5-Year Monthly P&amp;L'!AZ$2,5)))))</f>
        <v>1</v>
      </c>
      <c r="R1101" s="215">
        <f t="shared" ref="R1101:R1164" si="178">D1101</f>
        <v>0</v>
      </c>
      <c r="S1101" s="215">
        <f t="shared" ref="S1101:S1164" si="179">B1101</f>
        <v>0</v>
      </c>
    </row>
    <row r="1102" spans="1:19" x14ac:dyDescent="0.2">
      <c r="Q1102" s="11">
        <f>IF(J1102&lt;'5-Year Monthly P&amp;L'!P$2,1,IF(AND('Financing - Injection 1'!J1102&gt;='5-Year Monthly P&amp;L'!P$2,'Financing - Injection 1'!J1102&lt;'5-Year Monthly P&amp;L'!AB$2),2,IF(AND('Financing - Injection 1'!J1102&gt;='5-Year Monthly P&amp;L'!AB$2,'Financing - Injection 1'!J1102&lt;'5-Year Monthly P&amp;L'!AN$2),3,IF(AND('Financing - Injection 1'!J1102&gt;='5-Year Monthly P&amp;L'!AN$2,'Financing - Injection 1'!J1102&lt;'5-Year Monthly P&amp;L'!AZ$2),4,IF('Financing - Injection 1'!J1102&gt;='5-Year Monthly P&amp;L'!AZ$2,5)))))</f>
        <v>1</v>
      </c>
      <c r="R1102" s="215">
        <f t="shared" si="178"/>
        <v>0</v>
      </c>
      <c r="S1102" s="215">
        <f t="shared" si="179"/>
        <v>0</v>
      </c>
    </row>
    <row r="1103" spans="1:19" x14ac:dyDescent="0.2">
      <c r="A1103" s="233"/>
      <c r="Q1103" s="11">
        <f>IF(J1103&lt;'5-Year Monthly P&amp;L'!P$2,1,IF(AND('Financing - Injection 1'!J1103&gt;='5-Year Monthly P&amp;L'!P$2,'Financing - Injection 1'!J1103&lt;'5-Year Monthly P&amp;L'!AB$2),2,IF(AND('Financing - Injection 1'!J1103&gt;='5-Year Monthly P&amp;L'!AB$2,'Financing - Injection 1'!J1103&lt;'5-Year Monthly P&amp;L'!AN$2),3,IF(AND('Financing - Injection 1'!J1103&gt;='5-Year Monthly P&amp;L'!AN$2,'Financing - Injection 1'!J1103&lt;'5-Year Monthly P&amp;L'!AZ$2),4,IF('Financing - Injection 1'!J1103&gt;='5-Year Monthly P&amp;L'!AZ$2,5)))))</f>
        <v>1</v>
      </c>
      <c r="R1103" s="215">
        <f t="shared" si="178"/>
        <v>0</v>
      </c>
      <c r="S1103" s="215">
        <f t="shared" si="179"/>
        <v>0</v>
      </c>
    </row>
    <row r="1104" spans="1:19" x14ac:dyDescent="0.2">
      <c r="A1104" s="233"/>
      <c r="Q1104" s="11">
        <f>IF(J1104&lt;'5-Year Monthly P&amp;L'!P$2,1,IF(AND('Financing - Injection 1'!J1104&gt;='5-Year Monthly P&amp;L'!P$2,'Financing - Injection 1'!J1104&lt;'5-Year Monthly P&amp;L'!AB$2),2,IF(AND('Financing - Injection 1'!J1104&gt;='5-Year Monthly P&amp;L'!AB$2,'Financing - Injection 1'!J1104&lt;'5-Year Monthly P&amp;L'!AN$2),3,IF(AND('Financing - Injection 1'!J1104&gt;='5-Year Monthly P&amp;L'!AN$2,'Financing - Injection 1'!J1104&lt;'5-Year Monthly P&amp;L'!AZ$2),4,IF('Financing - Injection 1'!J1104&gt;='5-Year Monthly P&amp;L'!AZ$2,5)))))</f>
        <v>1</v>
      </c>
      <c r="R1104" s="215">
        <f t="shared" si="178"/>
        <v>0</v>
      </c>
      <c r="S1104" s="215">
        <f t="shared" si="179"/>
        <v>0</v>
      </c>
    </row>
    <row r="1105" spans="1:19" x14ac:dyDescent="0.2">
      <c r="A1105" s="233"/>
      <c r="B1105" s="233"/>
      <c r="C1105" s="233"/>
      <c r="D1105" s="233"/>
      <c r="E1105" s="233"/>
      <c r="F1105" s="233"/>
      <c r="G1105" s="233"/>
      <c r="Q1105" s="11">
        <f>IF(J1105&lt;'5-Year Monthly P&amp;L'!P$2,1,IF(AND('Financing - Injection 1'!J1105&gt;='5-Year Monthly P&amp;L'!P$2,'Financing - Injection 1'!J1105&lt;'5-Year Monthly P&amp;L'!AB$2),2,IF(AND('Financing - Injection 1'!J1105&gt;='5-Year Monthly P&amp;L'!AB$2,'Financing - Injection 1'!J1105&lt;'5-Year Monthly P&amp;L'!AN$2),3,IF(AND('Financing - Injection 1'!J1105&gt;='5-Year Monthly P&amp;L'!AN$2,'Financing - Injection 1'!J1105&lt;'5-Year Monthly P&amp;L'!AZ$2),4,IF('Financing - Injection 1'!J1105&gt;='5-Year Monthly P&amp;L'!AZ$2,5)))))</f>
        <v>1</v>
      </c>
      <c r="R1105" s="215">
        <f t="shared" si="178"/>
        <v>0</v>
      </c>
      <c r="S1105" s="215">
        <f t="shared" si="179"/>
        <v>0</v>
      </c>
    </row>
    <row r="1106" spans="1:19" x14ac:dyDescent="0.2">
      <c r="C1106" s="225"/>
      <c r="D1106" s="225"/>
      <c r="E1106" s="225"/>
      <c r="F1106" s="225"/>
      <c r="G1106" s="225"/>
      <c r="Q1106" s="11">
        <f>IF(J1106&lt;'5-Year Monthly P&amp;L'!P$2,1,IF(AND('Financing - Injection 1'!J1106&gt;='5-Year Monthly P&amp;L'!P$2,'Financing - Injection 1'!J1106&lt;'5-Year Monthly P&amp;L'!AB$2),2,IF(AND('Financing - Injection 1'!J1106&gt;='5-Year Monthly P&amp;L'!AB$2,'Financing - Injection 1'!J1106&lt;'5-Year Monthly P&amp;L'!AN$2),3,IF(AND('Financing - Injection 1'!J1106&gt;='5-Year Monthly P&amp;L'!AN$2,'Financing - Injection 1'!J1106&lt;'5-Year Monthly P&amp;L'!AZ$2),4,IF('Financing - Injection 1'!J1106&gt;='5-Year Monthly P&amp;L'!AZ$2,5)))))</f>
        <v>1</v>
      </c>
      <c r="R1106" s="215">
        <f t="shared" si="178"/>
        <v>0</v>
      </c>
      <c r="S1106" s="215">
        <f t="shared" si="179"/>
        <v>0</v>
      </c>
    </row>
    <row r="1107" spans="1:19" x14ac:dyDescent="0.2">
      <c r="B1107" s="228"/>
      <c r="C1107" s="228"/>
      <c r="D1107" s="228"/>
      <c r="E1107" s="225"/>
      <c r="F1107" s="228"/>
      <c r="G1107" s="229"/>
      <c r="Q1107" s="11">
        <f>IF(J1107&lt;'5-Year Monthly P&amp;L'!P$2,1,IF(AND('Financing - Injection 1'!J1107&gt;='5-Year Monthly P&amp;L'!P$2,'Financing - Injection 1'!J1107&lt;'5-Year Monthly P&amp;L'!AB$2),2,IF(AND('Financing - Injection 1'!J1107&gt;='5-Year Monthly P&amp;L'!AB$2,'Financing - Injection 1'!J1107&lt;'5-Year Monthly P&amp;L'!AN$2),3,IF(AND('Financing - Injection 1'!J1107&gt;='5-Year Monthly P&amp;L'!AN$2,'Financing - Injection 1'!J1107&lt;'5-Year Monthly P&amp;L'!AZ$2),4,IF('Financing - Injection 1'!J1107&gt;='5-Year Monthly P&amp;L'!AZ$2,5)))))</f>
        <v>1</v>
      </c>
      <c r="R1107" s="215">
        <f t="shared" si="178"/>
        <v>0</v>
      </c>
      <c r="S1107" s="215">
        <f t="shared" si="179"/>
        <v>0</v>
      </c>
    </row>
    <row r="1108" spans="1:19" x14ac:dyDescent="0.2">
      <c r="B1108" s="228"/>
      <c r="C1108" s="228"/>
      <c r="D1108" s="228"/>
      <c r="E1108" s="225"/>
      <c r="F1108" s="228"/>
      <c r="G1108" s="228"/>
      <c r="Q1108" s="11">
        <f>IF(J1108&lt;'5-Year Monthly P&amp;L'!P$2,1,IF(AND('Financing - Injection 1'!J1108&gt;='5-Year Monthly P&amp;L'!P$2,'Financing - Injection 1'!J1108&lt;'5-Year Monthly P&amp;L'!AB$2),2,IF(AND('Financing - Injection 1'!J1108&gt;='5-Year Monthly P&amp;L'!AB$2,'Financing - Injection 1'!J1108&lt;'5-Year Monthly P&amp;L'!AN$2),3,IF(AND('Financing - Injection 1'!J1108&gt;='5-Year Monthly P&amp;L'!AN$2,'Financing - Injection 1'!J1108&lt;'5-Year Monthly P&amp;L'!AZ$2),4,IF('Financing - Injection 1'!J1108&gt;='5-Year Monthly P&amp;L'!AZ$2,5)))))</f>
        <v>1</v>
      </c>
      <c r="R1108" s="215">
        <f t="shared" si="178"/>
        <v>0</v>
      </c>
      <c r="S1108" s="215">
        <f t="shared" si="179"/>
        <v>0</v>
      </c>
    </row>
    <row r="1109" spans="1:19" x14ac:dyDescent="0.2">
      <c r="B1109" s="228"/>
      <c r="C1109" s="228"/>
      <c r="D1109" s="228"/>
      <c r="E1109" s="225"/>
      <c r="F1109" s="228"/>
      <c r="G1109" s="228"/>
      <c r="Q1109" s="11">
        <f>IF(J1109&lt;'5-Year Monthly P&amp;L'!P$2,1,IF(AND('Financing - Injection 1'!J1109&gt;='5-Year Monthly P&amp;L'!P$2,'Financing - Injection 1'!J1109&lt;'5-Year Monthly P&amp;L'!AB$2),2,IF(AND('Financing - Injection 1'!J1109&gt;='5-Year Monthly P&amp;L'!AB$2,'Financing - Injection 1'!J1109&lt;'5-Year Monthly P&amp;L'!AN$2),3,IF(AND('Financing - Injection 1'!J1109&gt;='5-Year Monthly P&amp;L'!AN$2,'Financing - Injection 1'!J1109&lt;'5-Year Monthly P&amp;L'!AZ$2),4,IF('Financing - Injection 1'!J1109&gt;='5-Year Monthly P&amp;L'!AZ$2,5)))))</f>
        <v>1</v>
      </c>
      <c r="R1109" s="215">
        <f t="shared" si="178"/>
        <v>0</v>
      </c>
      <c r="S1109" s="215">
        <f t="shared" si="179"/>
        <v>0</v>
      </c>
    </row>
    <row r="1110" spans="1:19" x14ac:dyDescent="0.2">
      <c r="B1110" s="228"/>
      <c r="C1110" s="228"/>
      <c r="D1110" s="228"/>
      <c r="E1110" s="225"/>
      <c r="F1110" s="228"/>
      <c r="G1110" s="228"/>
      <c r="Q1110" s="11">
        <f>IF(J1110&lt;'5-Year Monthly P&amp;L'!P$2,1,IF(AND('Financing - Injection 1'!J1110&gt;='5-Year Monthly P&amp;L'!P$2,'Financing - Injection 1'!J1110&lt;'5-Year Monthly P&amp;L'!AB$2),2,IF(AND('Financing - Injection 1'!J1110&gt;='5-Year Monthly P&amp;L'!AB$2,'Financing - Injection 1'!J1110&lt;'5-Year Monthly P&amp;L'!AN$2),3,IF(AND('Financing - Injection 1'!J1110&gt;='5-Year Monthly P&amp;L'!AN$2,'Financing - Injection 1'!J1110&lt;'5-Year Monthly P&amp;L'!AZ$2),4,IF('Financing - Injection 1'!J1110&gt;='5-Year Monthly P&amp;L'!AZ$2,5)))))</f>
        <v>1</v>
      </c>
      <c r="R1110" s="215">
        <f t="shared" si="178"/>
        <v>0</v>
      </c>
      <c r="S1110" s="215">
        <f t="shared" si="179"/>
        <v>0</v>
      </c>
    </row>
    <row r="1111" spans="1:19" x14ac:dyDescent="0.2">
      <c r="B1111" s="228"/>
      <c r="C1111" s="228"/>
      <c r="D1111" s="228"/>
      <c r="E1111" s="225"/>
      <c r="F1111" s="234"/>
      <c r="G1111" s="228"/>
      <c r="Q1111" s="11">
        <f>IF(J1111&lt;'5-Year Monthly P&amp;L'!P$2,1,IF(AND('Financing - Injection 1'!J1111&gt;='5-Year Monthly P&amp;L'!P$2,'Financing - Injection 1'!J1111&lt;'5-Year Monthly P&amp;L'!AB$2),2,IF(AND('Financing - Injection 1'!J1111&gt;='5-Year Monthly P&amp;L'!AB$2,'Financing - Injection 1'!J1111&lt;'5-Year Monthly P&amp;L'!AN$2),3,IF(AND('Financing - Injection 1'!J1111&gt;='5-Year Monthly P&amp;L'!AN$2,'Financing - Injection 1'!J1111&lt;'5-Year Monthly P&amp;L'!AZ$2),4,IF('Financing - Injection 1'!J1111&gt;='5-Year Monthly P&amp;L'!AZ$2,5)))))</f>
        <v>1</v>
      </c>
      <c r="R1111" s="215">
        <f t="shared" si="178"/>
        <v>0</v>
      </c>
      <c r="S1111" s="215">
        <f t="shared" si="179"/>
        <v>0</v>
      </c>
    </row>
    <row r="1112" spans="1:19" x14ac:dyDescent="0.2">
      <c r="B1112" s="228"/>
      <c r="C1112" s="228"/>
      <c r="D1112" s="228"/>
      <c r="E1112" s="225"/>
      <c r="F1112" s="234"/>
      <c r="G1112" s="228"/>
      <c r="Q1112" s="11">
        <f>IF(J1112&lt;'5-Year Monthly P&amp;L'!P$2,1,IF(AND('Financing - Injection 1'!J1112&gt;='5-Year Monthly P&amp;L'!P$2,'Financing - Injection 1'!J1112&lt;'5-Year Monthly P&amp;L'!AB$2),2,IF(AND('Financing - Injection 1'!J1112&gt;='5-Year Monthly P&amp;L'!AB$2,'Financing - Injection 1'!J1112&lt;'5-Year Monthly P&amp;L'!AN$2),3,IF(AND('Financing - Injection 1'!J1112&gt;='5-Year Monthly P&amp;L'!AN$2,'Financing - Injection 1'!J1112&lt;'5-Year Monthly P&amp;L'!AZ$2),4,IF('Financing - Injection 1'!J1112&gt;='5-Year Monthly P&amp;L'!AZ$2,5)))))</f>
        <v>1</v>
      </c>
      <c r="R1112" s="215">
        <f t="shared" si="178"/>
        <v>0</v>
      </c>
      <c r="S1112" s="215">
        <f t="shared" si="179"/>
        <v>0</v>
      </c>
    </row>
    <row r="1113" spans="1:19" x14ac:dyDescent="0.2">
      <c r="B1113" s="228"/>
      <c r="C1113" s="228"/>
      <c r="D1113" s="228"/>
      <c r="E1113" s="225"/>
      <c r="F1113" s="234"/>
      <c r="G1113" s="228"/>
      <c r="Q1113" s="11">
        <f>IF(J1113&lt;'5-Year Monthly P&amp;L'!P$2,1,IF(AND('Financing - Injection 1'!J1113&gt;='5-Year Monthly P&amp;L'!P$2,'Financing - Injection 1'!J1113&lt;'5-Year Monthly P&amp;L'!AB$2),2,IF(AND('Financing - Injection 1'!J1113&gt;='5-Year Monthly P&amp;L'!AB$2,'Financing - Injection 1'!J1113&lt;'5-Year Monthly P&amp;L'!AN$2),3,IF(AND('Financing - Injection 1'!J1113&gt;='5-Year Monthly P&amp;L'!AN$2,'Financing - Injection 1'!J1113&lt;'5-Year Monthly P&amp;L'!AZ$2),4,IF('Financing - Injection 1'!J1113&gt;='5-Year Monthly P&amp;L'!AZ$2,5)))))</f>
        <v>1</v>
      </c>
      <c r="R1113" s="215">
        <f t="shared" si="178"/>
        <v>0</v>
      </c>
      <c r="S1113" s="215">
        <f t="shared" si="179"/>
        <v>0</v>
      </c>
    </row>
    <row r="1114" spans="1:19" x14ac:dyDescent="0.2">
      <c r="B1114" s="228"/>
      <c r="C1114" s="228"/>
      <c r="D1114" s="228"/>
      <c r="E1114" s="225"/>
      <c r="F1114" s="234"/>
      <c r="G1114" s="228"/>
      <c r="Q1114" s="11">
        <f>IF(J1114&lt;'5-Year Monthly P&amp;L'!P$2,1,IF(AND('Financing - Injection 1'!J1114&gt;='5-Year Monthly P&amp;L'!P$2,'Financing - Injection 1'!J1114&lt;'5-Year Monthly P&amp;L'!AB$2),2,IF(AND('Financing - Injection 1'!J1114&gt;='5-Year Monthly P&amp;L'!AB$2,'Financing - Injection 1'!J1114&lt;'5-Year Monthly P&amp;L'!AN$2),3,IF(AND('Financing - Injection 1'!J1114&gt;='5-Year Monthly P&amp;L'!AN$2,'Financing - Injection 1'!J1114&lt;'5-Year Monthly P&amp;L'!AZ$2),4,IF('Financing - Injection 1'!J1114&gt;='5-Year Monthly P&amp;L'!AZ$2,5)))))</f>
        <v>1</v>
      </c>
      <c r="R1114" s="215">
        <f t="shared" si="178"/>
        <v>0</v>
      </c>
      <c r="S1114" s="215">
        <f t="shared" si="179"/>
        <v>0</v>
      </c>
    </row>
    <row r="1115" spans="1:19" x14ac:dyDescent="0.2">
      <c r="B1115" s="228"/>
      <c r="C1115" s="228"/>
      <c r="D1115" s="228"/>
      <c r="E1115" s="225"/>
      <c r="F1115" s="234"/>
      <c r="G1115" s="228"/>
      <c r="Q1115" s="11">
        <f>IF(J1115&lt;'5-Year Monthly P&amp;L'!P$2,1,IF(AND('Financing - Injection 1'!J1115&gt;='5-Year Monthly P&amp;L'!P$2,'Financing - Injection 1'!J1115&lt;'5-Year Monthly P&amp;L'!AB$2),2,IF(AND('Financing - Injection 1'!J1115&gt;='5-Year Monthly P&amp;L'!AB$2,'Financing - Injection 1'!J1115&lt;'5-Year Monthly P&amp;L'!AN$2),3,IF(AND('Financing - Injection 1'!J1115&gt;='5-Year Monthly P&amp;L'!AN$2,'Financing - Injection 1'!J1115&lt;'5-Year Monthly P&amp;L'!AZ$2),4,IF('Financing - Injection 1'!J1115&gt;='5-Year Monthly P&amp;L'!AZ$2,5)))))</f>
        <v>1</v>
      </c>
      <c r="R1115" s="215">
        <f t="shared" si="178"/>
        <v>0</v>
      </c>
      <c r="S1115" s="215">
        <f t="shared" si="179"/>
        <v>0</v>
      </c>
    </row>
    <row r="1116" spans="1:19" x14ac:dyDescent="0.2">
      <c r="B1116" s="228"/>
      <c r="C1116" s="228"/>
      <c r="D1116" s="228"/>
      <c r="E1116" s="225"/>
      <c r="F1116" s="234"/>
      <c r="G1116" s="228"/>
      <c r="Q1116" s="11">
        <f>IF(J1116&lt;'5-Year Monthly P&amp;L'!P$2,1,IF(AND('Financing - Injection 1'!J1116&gt;='5-Year Monthly P&amp;L'!P$2,'Financing - Injection 1'!J1116&lt;'5-Year Monthly P&amp;L'!AB$2),2,IF(AND('Financing - Injection 1'!J1116&gt;='5-Year Monthly P&amp;L'!AB$2,'Financing - Injection 1'!J1116&lt;'5-Year Monthly P&amp;L'!AN$2),3,IF(AND('Financing - Injection 1'!J1116&gt;='5-Year Monthly P&amp;L'!AN$2,'Financing - Injection 1'!J1116&lt;'5-Year Monthly P&amp;L'!AZ$2),4,IF('Financing - Injection 1'!J1116&gt;='5-Year Monthly P&amp;L'!AZ$2,5)))))</f>
        <v>1</v>
      </c>
      <c r="R1116" s="215">
        <f t="shared" si="178"/>
        <v>0</v>
      </c>
      <c r="S1116" s="215">
        <f t="shared" si="179"/>
        <v>0</v>
      </c>
    </row>
    <row r="1117" spans="1:19" x14ac:dyDescent="0.2">
      <c r="B1117" s="228"/>
      <c r="C1117" s="228"/>
      <c r="D1117" s="228"/>
      <c r="E1117" s="225"/>
      <c r="F1117" s="234"/>
      <c r="G1117" s="228"/>
      <c r="Q1117" s="11">
        <f>IF(J1117&lt;'5-Year Monthly P&amp;L'!P$2,1,IF(AND('Financing - Injection 1'!J1117&gt;='5-Year Monthly P&amp;L'!P$2,'Financing - Injection 1'!J1117&lt;'5-Year Monthly P&amp;L'!AB$2),2,IF(AND('Financing - Injection 1'!J1117&gt;='5-Year Monthly P&amp;L'!AB$2,'Financing - Injection 1'!J1117&lt;'5-Year Monthly P&amp;L'!AN$2),3,IF(AND('Financing - Injection 1'!J1117&gt;='5-Year Monthly P&amp;L'!AN$2,'Financing - Injection 1'!J1117&lt;'5-Year Monthly P&amp;L'!AZ$2),4,IF('Financing - Injection 1'!J1117&gt;='5-Year Monthly P&amp;L'!AZ$2,5)))))</f>
        <v>1</v>
      </c>
      <c r="R1117" s="215">
        <f t="shared" si="178"/>
        <v>0</v>
      </c>
      <c r="S1117" s="215">
        <f t="shared" si="179"/>
        <v>0</v>
      </c>
    </row>
    <row r="1118" spans="1:19" x14ac:dyDescent="0.2">
      <c r="B1118" s="228"/>
      <c r="C1118" s="228"/>
      <c r="D1118" s="228"/>
      <c r="E1118" s="225"/>
      <c r="F1118" s="234"/>
      <c r="G1118" s="228"/>
      <c r="Q1118" s="11">
        <f>IF(J1118&lt;'5-Year Monthly P&amp;L'!P$2,1,IF(AND('Financing - Injection 1'!J1118&gt;='5-Year Monthly P&amp;L'!P$2,'Financing - Injection 1'!J1118&lt;'5-Year Monthly P&amp;L'!AB$2),2,IF(AND('Financing - Injection 1'!J1118&gt;='5-Year Monthly P&amp;L'!AB$2,'Financing - Injection 1'!J1118&lt;'5-Year Monthly P&amp;L'!AN$2),3,IF(AND('Financing - Injection 1'!J1118&gt;='5-Year Monthly P&amp;L'!AN$2,'Financing - Injection 1'!J1118&lt;'5-Year Monthly P&amp;L'!AZ$2),4,IF('Financing - Injection 1'!J1118&gt;='5-Year Monthly P&amp;L'!AZ$2,5)))))</f>
        <v>1</v>
      </c>
      <c r="R1118" s="215">
        <f t="shared" si="178"/>
        <v>0</v>
      </c>
      <c r="S1118" s="215">
        <f t="shared" si="179"/>
        <v>0</v>
      </c>
    </row>
    <row r="1119" spans="1:19" x14ac:dyDescent="0.2">
      <c r="B1119" s="228"/>
      <c r="C1119" s="228"/>
      <c r="D1119" s="228"/>
      <c r="E1119" s="225"/>
      <c r="F1119" s="234"/>
      <c r="G1119" s="228"/>
      <c r="Q1119" s="11">
        <f>IF(J1119&lt;'5-Year Monthly P&amp;L'!P$2,1,IF(AND('Financing - Injection 1'!J1119&gt;='5-Year Monthly P&amp;L'!P$2,'Financing - Injection 1'!J1119&lt;'5-Year Monthly P&amp;L'!AB$2),2,IF(AND('Financing - Injection 1'!J1119&gt;='5-Year Monthly P&amp;L'!AB$2,'Financing - Injection 1'!J1119&lt;'5-Year Monthly P&amp;L'!AN$2),3,IF(AND('Financing - Injection 1'!J1119&gt;='5-Year Monthly P&amp;L'!AN$2,'Financing - Injection 1'!J1119&lt;'5-Year Monthly P&amp;L'!AZ$2),4,IF('Financing - Injection 1'!J1119&gt;='5-Year Monthly P&amp;L'!AZ$2,5)))))</f>
        <v>1</v>
      </c>
      <c r="R1119" s="215">
        <f t="shared" si="178"/>
        <v>0</v>
      </c>
      <c r="S1119" s="215">
        <f t="shared" si="179"/>
        <v>0</v>
      </c>
    </row>
    <row r="1120" spans="1:19" x14ac:dyDescent="0.2">
      <c r="B1120" s="228"/>
      <c r="C1120" s="228"/>
      <c r="D1120" s="228"/>
      <c r="E1120" s="225"/>
      <c r="F1120" s="234"/>
      <c r="G1120" s="228"/>
      <c r="Q1120" s="11">
        <f>IF(J1120&lt;'5-Year Monthly P&amp;L'!P$2,1,IF(AND('Financing - Injection 1'!J1120&gt;='5-Year Monthly P&amp;L'!P$2,'Financing - Injection 1'!J1120&lt;'5-Year Monthly P&amp;L'!AB$2),2,IF(AND('Financing - Injection 1'!J1120&gt;='5-Year Monthly P&amp;L'!AB$2,'Financing - Injection 1'!J1120&lt;'5-Year Monthly P&amp;L'!AN$2),3,IF(AND('Financing - Injection 1'!J1120&gt;='5-Year Monthly P&amp;L'!AN$2,'Financing - Injection 1'!J1120&lt;'5-Year Monthly P&amp;L'!AZ$2),4,IF('Financing - Injection 1'!J1120&gt;='5-Year Monthly P&amp;L'!AZ$2,5)))))</f>
        <v>1</v>
      </c>
      <c r="R1120" s="215">
        <f t="shared" si="178"/>
        <v>0</v>
      </c>
      <c r="S1120" s="215">
        <f t="shared" si="179"/>
        <v>0</v>
      </c>
    </row>
    <row r="1121" spans="2:19" x14ac:dyDescent="0.2">
      <c r="B1121" s="228"/>
      <c r="C1121" s="228"/>
      <c r="D1121" s="228"/>
      <c r="E1121" s="225"/>
      <c r="F1121" s="234"/>
      <c r="G1121" s="228"/>
      <c r="Q1121" s="11">
        <f>IF(J1121&lt;'5-Year Monthly P&amp;L'!P$2,1,IF(AND('Financing - Injection 1'!J1121&gt;='5-Year Monthly P&amp;L'!P$2,'Financing - Injection 1'!J1121&lt;'5-Year Monthly P&amp;L'!AB$2),2,IF(AND('Financing - Injection 1'!J1121&gt;='5-Year Monthly P&amp;L'!AB$2,'Financing - Injection 1'!J1121&lt;'5-Year Monthly P&amp;L'!AN$2),3,IF(AND('Financing - Injection 1'!J1121&gt;='5-Year Monthly P&amp;L'!AN$2,'Financing - Injection 1'!J1121&lt;'5-Year Monthly P&amp;L'!AZ$2),4,IF('Financing - Injection 1'!J1121&gt;='5-Year Monthly P&amp;L'!AZ$2,5)))))</f>
        <v>1</v>
      </c>
      <c r="R1121" s="215">
        <f t="shared" si="178"/>
        <v>0</v>
      </c>
      <c r="S1121" s="215">
        <f t="shared" si="179"/>
        <v>0</v>
      </c>
    </row>
    <row r="1122" spans="2:19" x14ac:dyDescent="0.2">
      <c r="B1122" s="228"/>
      <c r="C1122" s="228"/>
      <c r="D1122" s="228"/>
      <c r="E1122" s="225"/>
      <c r="F1122" s="228"/>
      <c r="G1122" s="228"/>
      <c r="Q1122" s="11">
        <f>IF(J1122&lt;'5-Year Monthly P&amp;L'!P$2,1,IF(AND('Financing - Injection 1'!J1122&gt;='5-Year Monthly P&amp;L'!P$2,'Financing - Injection 1'!J1122&lt;'5-Year Monthly P&amp;L'!AB$2),2,IF(AND('Financing - Injection 1'!J1122&gt;='5-Year Monthly P&amp;L'!AB$2,'Financing - Injection 1'!J1122&lt;'5-Year Monthly P&amp;L'!AN$2),3,IF(AND('Financing - Injection 1'!J1122&gt;='5-Year Monthly P&amp;L'!AN$2,'Financing - Injection 1'!J1122&lt;'5-Year Monthly P&amp;L'!AZ$2),4,IF('Financing - Injection 1'!J1122&gt;='5-Year Monthly P&amp;L'!AZ$2,5)))))</f>
        <v>1</v>
      </c>
      <c r="R1122" s="215">
        <f t="shared" si="178"/>
        <v>0</v>
      </c>
      <c r="S1122" s="215">
        <f t="shared" si="179"/>
        <v>0</v>
      </c>
    </row>
    <row r="1123" spans="2:19" x14ac:dyDescent="0.2">
      <c r="B1123" s="228"/>
      <c r="C1123" s="228"/>
      <c r="D1123" s="228"/>
      <c r="E1123" s="225"/>
      <c r="F1123" s="228"/>
      <c r="G1123" s="228"/>
      <c r="Q1123" s="11">
        <f>IF(J1123&lt;'5-Year Monthly P&amp;L'!P$2,1,IF(AND('Financing - Injection 1'!J1123&gt;='5-Year Monthly P&amp;L'!P$2,'Financing - Injection 1'!J1123&lt;'5-Year Monthly P&amp;L'!AB$2),2,IF(AND('Financing - Injection 1'!J1123&gt;='5-Year Monthly P&amp;L'!AB$2,'Financing - Injection 1'!J1123&lt;'5-Year Monthly P&amp;L'!AN$2),3,IF(AND('Financing - Injection 1'!J1123&gt;='5-Year Monthly P&amp;L'!AN$2,'Financing - Injection 1'!J1123&lt;'5-Year Monthly P&amp;L'!AZ$2),4,IF('Financing - Injection 1'!J1123&gt;='5-Year Monthly P&amp;L'!AZ$2,5)))))</f>
        <v>1</v>
      </c>
      <c r="R1123" s="215">
        <f t="shared" si="178"/>
        <v>0</v>
      </c>
      <c r="S1123" s="215">
        <f t="shared" si="179"/>
        <v>0</v>
      </c>
    </row>
    <row r="1124" spans="2:19" x14ac:dyDescent="0.2">
      <c r="B1124" s="228"/>
      <c r="C1124" s="228"/>
      <c r="D1124" s="228"/>
      <c r="E1124" s="225"/>
      <c r="F1124" s="228"/>
      <c r="G1124" s="228"/>
      <c r="Q1124" s="11">
        <f>IF(J1124&lt;'5-Year Monthly P&amp;L'!P$2,1,IF(AND('Financing - Injection 1'!J1124&gt;='5-Year Monthly P&amp;L'!P$2,'Financing - Injection 1'!J1124&lt;'5-Year Monthly P&amp;L'!AB$2),2,IF(AND('Financing - Injection 1'!J1124&gt;='5-Year Monthly P&amp;L'!AB$2,'Financing - Injection 1'!J1124&lt;'5-Year Monthly P&amp;L'!AN$2),3,IF(AND('Financing - Injection 1'!J1124&gt;='5-Year Monthly P&amp;L'!AN$2,'Financing - Injection 1'!J1124&lt;'5-Year Monthly P&amp;L'!AZ$2),4,IF('Financing - Injection 1'!J1124&gt;='5-Year Monthly P&amp;L'!AZ$2,5)))))</f>
        <v>1</v>
      </c>
      <c r="R1124" s="215">
        <f t="shared" si="178"/>
        <v>0</v>
      </c>
      <c r="S1124" s="215">
        <f t="shared" si="179"/>
        <v>0</v>
      </c>
    </row>
    <row r="1125" spans="2:19" x14ac:dyDescent="0.2">
      <c r="B1125" s="228"/>
      <c r="C1125" s="228"/>
      <c r="D1125" s="228"/>
      <c r="E1125" s="225"/>
      <c r="F1125" s="228"/>
      <c r="G1125" s="228"/>
      <c r="Q1125" s="11">
        <f>IF(J1125&lt;'5-Year Monthly P&amp;L'!P$2,1,IF(AND('Financing - Injection 1'!J1125&gt;='5-Year Monthly P&amp;L'!P$2,'Financing - Injection 1'!J1125&lt;'5-Year Monthly P&amp;L'!AB$2),2,IF(AND('Financing - Injection 1'!J1125&gt;='5-Year Monthly P&amp;L'!AB$2,'Financing - Injection 1'!J1125&lt;'5-Year Monthly P&amp;L'!AN$2),3,IF(AND('Financing - Injection 1'!J1125&gt;='5-Year Monthly P&amp;L'!AN$2,'Financing - Injection 1'!J1125&lt;'5-Year Monthly P&amp;L'!AZ$2),4,IF('Financing - Injection 1'!J1125&gt;='5-Year Monthly P&amp;L'!AZ$2,5)))))</f>
        <v>1</v>
      </c>
      <c r="R1125" s="215">
        <f t="shared" si="178"/>
        <v>0</v>
      </c>
      <c r="S1125" s="215">
        <f t="shared" si="179"/>
        <v>0</v>
      </c>
    </row>
    <row r="1126" spans="2:19" x14ac:dyDescent="0.2">
      <c r="B1126" s="228"/>
      <c r="C1126" s="228"/>
      <c r="D1126" s="228"/>
      <c r="E1126" s="225"/>
      <c r="F1126" s="228"/>
      <c r="G1126" s="228"/>
      <c r="Q1126" s="11">
        <f>IF(J1126&lt;'5-Year Monthly P&amp;L'!P$2,1,IF(AND('Financing - Injection 1'!J1126&gt;='5-Year Monthly P&amp;L'!P$2,'Financing - Injection 1'!J1126&lt;'5-Year Monthly P&amp;L'!AB$2),2,IF(AND('Financing - Injection 1'!J1126&gt;='5-Year Monthly P&amp;L'!AB$2,'Financing - Injection 1'!J1126&lt;'5-Year Monthly P&amp;L'!AN$2),3,IF(AND('Financing - Injection 1'!J1126&gt;='5-Year Monthly P&amp;L'!AN$2,'Financing - Injection 1'!J1126&lt;'5-Year Monthly P&amp;L'!AZ$2),4,IF('Financing - Injection 1'!J1126&gt;='5-Year Monthly P&amp;L'!AZ$2,5)))))</f>
        <v>1</v>
      </c>
      <c r="R1126" s="215">
        <f t="shared" si="178"/>
        <v>0</v>
      </c>
      <c r="S1126" s="215">
        <f t="shared" si="179"/>
        <v>0</v>
      </c>
    </row>
    <row r="1127" spans="2:19" x14ac:dyDescent="0.2">
      <c r="B1127" s="228"/>
      <c r="C1127" s="228"/>
      <c r="D1127" s="228"/>
      <c r="E1127" s="225"/>
      <c r="F1127" s="228"/>
      <c r="G1127" s="228"/>
      <c r="Q1127" s="11">
        <f>IF(J1127&lt;'5-Year Monthly P&amp;L'!P$2,1,IF(AND('Financing - Injection 1'!J1127&gt;='5-Year Monthly P&amp;L'!P$2,'Financing - Injection 1'!J1127&lt;'5-Year Monthly P&amp;L'!AB$2),2,IF(AND('Financing - Injection 1'!J1127&gt;='5-Year Monthly P&amp;L'!AB$2,'Financing - Injection 1'!J1127&lt;'5-Year Monthly P&amp;L'!AN$2),3,IF(AND('Financing - Injection 1'!J1127&gt;='5-Year Monthly P&amp;L'!AN$2,'Financing - Injection 1'!J1127&lt;'5-Year Monthly P&amp;L'!AZ$2),4,IF('Financing - Injection 1'!J1127&gt;='5-Year Monthly P&amp;L'!AZ$2,5)))))</f>
        <v>1</v>
      </c>
      <c r="R1127" s="215">
        <f t="shared" si="178"/>
        <v>0</v>
      </c>
      <c r="S1127" s="215">
        <f t="shared" si="179"/>
        <v>0</v>
      </c>
    </row>
    <row r="1128" spans="2:19" x14ac:dyDescent="0.2">
      <c r="B1128" s="228"/>
      <c r="C1128" s="228"/>
      <c r="D1128" s="228"/>
      <c r="E1128" s="225"/>
      <c r="F1128" s="228"/>
      <c r="G1128" s="228"/>
      <c r="Q1128" s="11">
        <f>IF(J1128&lt;'5-Year Monthly P&amp;L'!P$2,1,IF(AND('Financing - Injection 1'!J1128&gt;='5-Year Monthly P&amp;L'!P$2,'Financing - Injection 1'!J1128&lt;'5-Year Monthly P&amp;L'!AB$2),2,IF(AND('Financing - Injection 1'!J1128&gt;='5-Year Monthly P&amp;L'!AB$2,'Financing - Injection 1'!J1128&lt;'5-Year Monthly P&amp;L'!AN$2),3,IF(AND('Financing - Injection 1'!J1128&gt;='5-Year Monthly P&amp;L'!AN$2,'Financing - Injection 1'!J1128&lt;'5-Year Monthly P&amp;L'!AZ$2),4,IF('Financing - Injection 1'!J1128&gt;='5-Year Monthly P&amp;L'!AZ$2,5)))))</f>
        <v>1</v>
      </c>
      <c r="R1128" s="215">
        <f t="shared" si="178"/>
        <v>0</v>
      </c>
      <c r="S1128" s="215">
        <f t="shared" si="179"/>
        <v>0</v>
      </c>
    </row>
    <row r="1129" spans="2:19" x14ac:dyDescent="0.2">
      <c r="B1129" s="228"/>
      <c r="C1129" s="228"/>
      <c r="D1129" s="228"/>
      <c r="E1129" s="225"/>
      <c r="F1129" s="228"/>
      <c r="G1129" s="228"/>
      <c r="Q1129" s="11">
        <f>IF(J1129&lt;'5-Year Monthly P&amp;L'!P$2,1,IF(AND('Financing - Injection 1'!J1129&gt;='5-Year Monthly P&amp;L'!P$2,'Financing - Injection 1'!J1129&lt;'5-Year Monthly P&amp;L'!AB$2),2,IF(AND('Financing - Injection 1'!J1129&gt;='5-Year Monthly P&amp;L'!AB$2,'Financing - Injection 1'!J1129&lt;'5-Year Monthly P&amp;L'!AN$2),3,IF(AND('Financing - Injection 1'!J1129&gt;='5-Year Monthly P&amp;L'!AN$2,'Financing - Injection 1'!J1129&lt;'5-Year Monthly P&amp;L'!AZ$2),4,IF('Financing - Injection 1'!J1129&gt;='5-Year Monthly P&amp;L'!AZ$2,5)))))</f>
        <v>1</v>
      </c>
      <c r="R1129" s="215">
        <f t="shared" si="178"/>
        <v>0</v>
      </c>
      <c r="S1129" s="215">
        <f t="shared" si="179"/>
        <v>0</v>
      </c>
    </row>
    <row r="1130" spans="2:19" x14ac:dyDescent="0.2">
      <c r="B1130" s="228"/>
      <c r="C1130" s="228"/>
      <c r="D1130" s="228"/>
      <c r="E1130" s="225"/>
      <c r="F1130" s="228"/>
      <c r="G1130" s="228"/>
      <c r="Q1130" s="11">
        <f>IF(J1130&lt;'5-Year Monthly P&amp;L'!P$2,1,IF(AND('Financing - Injection 1'!J1130&gt;='5-Year Monthly P&amp;L'!P$2,'Financing - Injection 1'!J1130&lt;'5-Year Monthly P&amp;L'!AB$2),2,IF(AND('Financing - Injection 1'!J1130&gt;='5-Year Monthly P&amp;L'!AB$2,'Financing - Injection 1'!J1130&lt;'5-Year Monthly P&amp;L'!AN$2),3,IF(AND('Financing - Injection 1'!J1130&gt;='5-Year Monthly P&amp;L'!AN$2,'Financing - Injection 1'!J1130&lt;'5-Year Monthly P&amp;L'!AZ$2),4,IF('Financing - Injection 1'!J1130&gt;='5-Year Monthly P&amp;L'!AZ$2,5)))))</f>
        <v>1</v>
      </c>
      <c r="R1130" s="215">
        <f t="shared" si="178"/>
        <v>0</v>
      </c>
      <c r="S1130" s="215">
        <f t="shared" si="179"/>
        <v>0</v>
      </c>
    </row>
    <row r="1131" spans="2:19" x14ac:dyDescent="0.2">
      <c r="B1131" s="228"/>
      <c r="C1131" s="228"/>
      <c r="D1131" s="228"/>
      <c r="E1131" s="225"/>
      <c r="F1131" s="228"/>
      <c r="G1131" s="228"/>
      <c r="Q1131" s="11">
        <f>IF(J1131&lt;'5-Year Monthly P&amp;L'!P$2,1,IF(AND('Financing - Injection 1'!J1131&gt;='5-Year Monthly P&amp;L'!P$2,'Financing - Injection 1'!J1131&lt;'5-Year Monthly P&amp;L'!AB$2),2,IF(AND('Financing - Injection 1'!J1131&gt;='5-Year Monthly P&amp;L'!AB$2,'Financing - Injection 1'!J1131&lt;'5-Year Monthly P&amp;L'!AN$2),3,IF(AND('Financing - Injection 1'!J1131&gt;='5-Year Monthly P&amp;L'!AN$2,'Financing - Injection 1'!J1131&lt;'5-Year Monthly P&amp;L'!AZ$2),4,IF('Financing - Injection 1'!J1131&gt;='5-Year Monthly P&amp;L'!AZ$2,5)))))</f>
        <v>1</v>
      </c>
      <c r="R1131" s="215">
        <f t="shared" si="178"/>
        <v>0</v>
      </c>
      <c r="S1131" s="215">
        <f t="shared" si="179"/>
        <v>0</v>
      </c>
    </row>
    <row r="1132" spans="2:19" x14ac:dyDescent="0.2">
      <c r="B1132" s="228"/>
      <c r="C1132" s="228"/>
      <c r="D1132" s="228"/>
      <c r="E1132" s="225"/>
      <c r="F1132" s="228"/>
      <c r="G1132" s="228"/>
      <c r="Q1132" s="11">
        <f>IF(J1132&lt;'5-Year Monthly P&amp;L'!P$2,1,IF(AND('Financing - Injection 1'!J1132&gt;='5-Year Monthly P&amp;L'!P$2,'Financing - Injection 1'!J1132&lt;'5-Year Monthly P&amp;L'!AB$2),2,IF(AND('Financing - Injection 1'!J1132&gt;='5-Year Monthly P&amp;L'!AB$2,'Financing - Injection 1'!J1132&lt;'5-Year Monthly P&amp;L'!AN$2),3,IF(AND('Financing - Injection 1'!J1132&gt;='5-Year Monthly P&amp;L'!AN$2,'Financing - Injection 1'!J1132&lt;'5-Year Monthly P&amp;L'!AZ$2),4,IF('Financing - Injection 1'!J1132&gt;='5-Year Monthly P&amp;L'!AZ$2,5)))))</f>
        <v>1</v>
      </c>
      <c r="R1132" s="215">
        <f t="shared" si="178"/>
        <v>0</v>
      </c>
      <c r="S1132" s="215">
        <f t="shared" si="179"/>
        <v>0</v>
      </c>
    </row>
    <row r="1133" spans="2:19" x14ac:dyDescent="0.2">
      <c r="B1133" s="228"/>
      <c r="C1133" s="228"/>
      <c r="D1133" s="228"/>
      <c r="E1133" s="225"/>
      <c r="F1133" s="228"/>
      <c r="G1133" s="228"/>
      <c r="Q1133" s="11">
        <f>IF(J1133&lt;'5-Year Monthly P&amp;L'!P$2,1,IF(AND('Financing - Injection 1'!J1133&gt;='5-Year Monthly P&amp;L'!P$2,'Financing - Injection 1'!J1133&lt;'5-Year Monthly P&amp;L'!AB$2),2,IF(AND('Financing - Injection 1'!J1133&gt;='5-Year Monthly P&amp;L'!AB$2,'Financing - Injection 1'!J1133&lt;'5-Year Monthly P&amp;L'!AN$2),3,IF(AND('Financing - Injection 1'!J1133&gt;='5-Year Monthly P&amp;L'!AN$2,'Financing - Injection 1'!J1133&lt;'5-Year Monthly P&amp;L'!AZ$2),4,IF('Financing - Injection 1'!J1133&gt;='5-Year Monthly P&amp;L'!AZ$2,5)))))</f>
        <v>1</v>
      </c>
      <c r="R1133" s="215">
        <f t="shared" si="178"/>
        <v>0</v>
      </c>
      <c r="S1133" s="215">
        <f t="shared" si="179"/>
        <v>0</v>
      </c>
    </row>
    <row r="1134" spans="2:19" x14ac:dyDescent="0.2">
      <c r="B1134" s="228"/>
      <c r="C1134" s="228"/>
      <c r="D1134" s="228"/>
      <c r="E1134" s="225"/>
      <c r="F1134" s="228"/>
      <c r="G1134" s="228"/>
      <c r="Q1134" s="11">
        <f>IF(J1134&lt;'5-Year Monthly P&amp;L'!P$2,1,IF(AND('Financing - Injection 1'!J1134&gt;='5-Year Monthly P&amp;L'!P$2,'Financing - Injection 1'!J1134&lt;'5-Year Monthly P&amp;L'!AB$2),2,IF(AND('Financing - Injection 1'!J1134&gt;='5-Year Monthly P&amp;L'!AB$2,'Financing - Injection 1'!J1134&lt;'5-Year Monthly P&amp;L'!AN$2),3,IF(AND('Financing - Injection 1'!J1134&gt;='5-Year Monthly P&amp;L'!AN$2,'Financing - Injection 1'!J1134&lt;'5-Year Monthly P&amp;L'!AZ$2),4,IF('Financing - Injection 1'!J1134&gt;='5-Year Monthly P&amp;L'!AZ$2,5)))))</f>
        <v>1</v>
      </c>
      <c r="R1134" s="215">
        <f t="shared" si="178"/>
        <v>0</v>
      </c>
      <c r="S1134" s="215">
        <f t="shared" si="179"/>
        <v>0</v>
      </c>
    </row>
    <row r="1135" spans="2:19" x14ac:dyDescent="0.2">
      <c r="B1135" s="228"/>
      <c r="C1135" s="228"/>
      <c r="D1135" s="228"/>
      <c r="E1135" s="225"/>
      <c r="F1135" s="228"/>
      <c r="G1135" s="228"/>
      <c r="Q1135" s="11">
        <f>IF(J1135&lt;'5-Year Monthly P&amp;L'!P$2,1,IF(AND('Financing - Injection 1'!J1135&gt;='5-Year Monthly P&amp;L'!P$2,'Financing - Injection 1'!J1135&lt;'5-Year Monthly P&amp;L'!AB$2),2,IF(AND('Financing - Injection 1'!J1135&gt;='5-Year Monthly P&amp;L'!AB$2,'Financing - Injection 1'!J1135&lt;'5-Year Monthly P&amp;L'!AN$2),3,IF(AND('Financing - Injection 1'!J1135&gt;='5-Year Monthly P&amp;L'!AN$2,'Financing - Injection 1'!J1135&lt;'5-Year Monthly P&amp;L'!AZ$2),4,IF('Financing - Injection 1'!J1135&gt;='5-Year Monthly P&amp;L'!AZ$2,5)))))</f>
        <v>1</v>
      </c>
      <c r="R1135" s="215">
        <f t="shared" si="178"/>
        <v>0</v>
      </c>
      <c r="S1135" s="215">
        <f t="shared" si="179"/>
        <v>0</v>
      </c>
    </row>
    <row r="1136" spans="2:19" x14ac:dyDescent="0.2">
      <c r="B1136" s="228"/>
      <c r="C1136" s="228"/>
      <c r="D1136" s="228"/>
      <c r="E1136" s="225"/>
      <c r="F1136" s="228"/>
      <c r="G1136" s="228"/>
      <c r="Q1136" s="11">
        <f>IF(J1136&lt;'5-Year Monthly P&amp;L'!P$2,1,IF(AND('Financing - Injection 1'!J1136&gt;='5-Year Monthly P&amp;L'!P$2,'Financing - Injection 1'!J1136&lt;'5-Year Monthly P&amp;L'!AB$2),2,IF(AND('Financing - Injection 1'!J1136&gt;='5-Year Monthly P&amp;L'!AB$2,'Financing - Injection 1'!J1136&lt;'5-Year Monthly P&amp;L'!AN$2),3,IF(AND('Financing - Injection 1'!J1136&gt;='5-Year Monthly P&amp;L'!AN$2,'Financing - Injection 1'!J1136&lt;'5-Year Monthly P&amp;L'!AZ$2),4,IF('Financing - Injection 1'!J1136&gt;='5-Year Monthly P&amp;L'!AZ$2,5)))))</f>
        <v>1</v>
      </c>
      <c r="R1136" s="215">
        <f t="shared" si="178"/>
        <v>0</v>
      </c>
      <c r="S1136" s="215">
        <f t="shared" si="179"/>
        <v>0</v>
      </c>
    </row>
    <row r="1137" spans="2:19" x14ac:dyDescent="0.2">
      <c r="B1137" s="228"/>
      <c r="C1137" s="228"/>
      <c r="D1137" s="228"/>
      <c r="E1137" s="225"/>
      <c r="F1137" s="228"/>
      <c r="G1137" s="228"/>
      <c r="Q1137" s="11">
        <f>IF(J1137&lt;'5-Year Monthly P&amp;L'!P$2,1,IF(AND('Financing - Injection 1'!J1137&gt;='5-Year Monthly P&amp;L'!P$2,'Financing - Injection 1'!J1137&lt;'5-Year Monthly P&amp;L'!AB$2),2,IF(AND('Financing - Injection 1'!J1137&gt;='5-Year Monthly P&amp;L'!AB$2,'Financing - Injection 1'!J1137&lt;'5-Year Monthly P&amp;L'!AN$2),3,IF(AND('Financing - Injection 1'!J1137&gt;='5-Year Monthly P&amp;L'!AN$2,'Financing - Injection 1'!J1137&lt;'5-Year Monthly P&amp;L'!AZ$2),4,IF('Financing - Injection 1'!J1137&gt;='5-Year Monthly P&amp;L'!AZ$2,5)))))</f>
        <v>1</v>
      </c>
      <c r="R1137" s="215">
        <f t="shared" si="178"/>
        <v>0</v>
      </c>
      <c r="S1137" s="215">
        <f t="shared" si="179"/>
        <v>0</v>
      </c>
    </row>
    <row r="1138" spans="2:19" x14ac:dyDescent="0.2">
      <c r="B1138" s="228"/>
      <c r="C1138" s="228"/>
      <c r="D1138" s="228"/>
      <c r="E1138" s="225"/>
      <c r="F1138" s="228"/>
      <c r="G1138" s="228"/>
      <c r="Q1138" s="11">
        <f>IF(J1138&lt;'5-Year Monthly P&amp;L'!P$2,1,IF(AND('Financing - Injection 1'!J1138&gt;='5-Year Monthly P&amp;L'!P$2,'Financing - Injection 1'!J1138&lt;'5-Year Monthly P&amp;L'!AB$2),2,IF(AND('Financing - Injection 1'!J1138&gt;='5-Year Monthly P&amp;L'!AB$2,'Financing - Injection 1'!J1138&lt;'5-Year Monthly P&amp;L'!AN$2),3,IF(AND('Financing - Injection 1'!J1138&gt;='5-Year Monthly P&amp;L'!AN$2,'Financing - Injection 1'!J1138&lt;'5-Year Monthly P&amp;L'!AZ$2),4,IF('Financing - Injection 1'!J1138&gt;='5-Year Monthly P&amp;L'!AZ$2,5)))))</f>
        <v>1</v>
      </c>
      <c r="R1138" s="215">
        <f t="shared" si="178"/>
        <v>0</v>
      </c>
      <c r="S1138" s="215">
        <f t="shared" si="179"/>
        <v>0</v>
      </c>
    </row>
    <row r="1139" spans="2:19" x14ac:dyDescent="0.2">
      <c r="B1139" s="228"/>
      <c r="C1139" s="228"/>
      <c r="D1139" s="228"/>
      <c r="E1139" s="225"/>
      <c r="F1139" s="228"/>
      <c r="G1139" s="228"/>
      <c r="Q1139" s="11">
        <f>IF(J1139&lt;'5-Year Monthly P&amp;L'!P$2,1,IF(AND('Financing - Injection 1'!J1139&gt;='5-Year Monthly P&amp;L'!P$2,'Financing - Injection 1'!J1139&lt;'5-Year Monthly P&amp;L'!AB$2),2,IF(AND('Financing - Injection 1'!J1139&gt;='5-Year Monthly P&amp;L'!AB$2,'Financing - Injection 1'!J1139&lt;'5-Year Monthly P&amp;L'!AN$2),3,IF(AND('Financing - Injection 1'!J1139&gt;='5-Year Monthly P&amp;L'!AN$2,'Financing - Injection 1'!J1139&lt;'5-Year Monthly P&amp;L'!AZ$2),4,IF('Financing - Injection 1'!J1139&gt;='5-Year Monthly P&amp;L'!AZ$2,5)))))</f>
        <v>1</v>
      </c>
      <c r="R1139" s="215">
        <f t="shared" si="178"/>
        <v>0</v>
      </c>
      <c r="S1139" s="215">
        <f t="shared" si="179"/>
        <v>0</v>
      </c>
    </row>
    <row r="1140" spans="2:19" x14ac:dyDescent="0.2">
      <c r="B1140" s="228"/>
      <c r="C1140" s="228"/>
      <c r="D1140" s="228"/>
      <c r="E1140" s="225"/>
      <c r="F1140" s="228"/>
      <c r="G1140" s="228"/>
      <c r="Q1140" s="11">
        <f>IF(J1140&lt;'5-Year Monthly P&amp;L'!P$2,1,IF(AND('Financing - Injection 1'!J1140&gt;='5-Year Monthly P&amp;L'!P$2,'Financing - Injection 1'!J1140&lt;'5-Year Monthly P&amp;L'!AB$2),2,IF(AND('Financing - Injection 1'!J1140&gt;='5-Year Monthly P&amp;L'!AB$2,'Financing - Injection 1'!J1140&lt;'5-Year Monthly P&amp;L'!AN$2),3,IF(AND('Financing - Injection 1'!J1140&gt;='5-Year Monthly P&amp;L'!AN$2,'Financing - Injection 1'!J1140&lt;'5-Year Monthly P&amp;L'!AZ$2),4,IF('Financing - Injection 1'!J1140&gt;='5-Year Monthly P&amp;L'!AZ$2,5)))))</f>
        <v>1</v>
      </c>
      <c r="R1140" s="215">
        <f t="shared" si="178"/>
        <v>0</v>
      </c>
      <c r="S1140" s="215">
        <f t="shared" si="179"/>
        <v>0</v>
      </c>
    </row>
    <row r="1141" spans="2:19" x14ac:dyDescent="0.2">
      <c r="B1141" s="228"/>
      <c r="C1141" s="228"/>
      <c r="D1141" s="228"/>
      <c r="E1141" s="225"/>
      <c r="F1141" s="228"/>
      <c r="G1141" s="228"/>
      <c r="Q1141" s="11">
        <f>IF(J1141&lt;'5-Year Monthly P&amp;L'!P$2,1,IF(AND('Financing - Injection 1'!J1141&gt;='5-Year Monthly P&amp;L'!P$2,'Financing - Injection 1'!J1141&lt;'5-Year Monthly P&amp;L'!AB$2),2,IF(AND('Financing - Injection 1'!J1141&gt;='5-Year Monthly P&amp;L'!AB$2,'Financing - Injection 1'!J1141&lt;'5-Year Monthly P&amp;L'!AN$2),3,IF(AND('Financing - Injection 1'!J1141&gt;='5-Year Monthly P&amp;L'!AN$2,'Financing - Injection 1'!J1141&lt;'5-Year Monthly P&amp;L'!AZ$2),4,IF('Financing - Injection 1'!J1141&gt;='5-Year Monthly P&amp;L'!AZ$2,5)))))</f>
        <v>1</v>
      </c>
      <c r="R1141" s="215">
        <f t="shared" si="178"/>
        <v>0</v>
      </c>
      <c r="S1141" s="215">
        <f t="shared" si="179"/>
        <v>0</v>
      </c>
    </row>
    <row r="1142" spans="2:19" x14ac:dyDescent="0.2">
      <c r="B1142" s="228"/>
      <c r="C1142" s="228"/>
      <c r="D1142" s="228"/>
      <c r="E1142" s="225"/>
      <c r="F1142" s="228"/>
      <c r="G1142" s="228"/>
      <c r="Q1142" s="11">
        <f>IF(J1142&lt;'5-Year Monthly P&amp;L'!P$2,1,IF(AND('Financing - Injection 1'!J1142&gt;='5-Year Monthly P&amp;L'!P$2,'Financing - Injection 1'!J1142&lt;'5-Year Monthly P&amp;L'!AB$2),2,IF(AND('Financing - Injection 1'!J1142&gt;='5-Year Monthly P&amp;L'!AB$2,'Financing - Injection 1'!J1142&lt;'5-Year Monthly P&amp;L'!AN$2),3,IF(AND('Financing - Injection 1'!J1142&gt;='5-Year Monthly P&amp;L'!AN$2,'Financing - Injection 1'!J1142&lt;'5-Year Monthly P&amp;L'!AZ$2),4,IF('Financing - Injection 1'!J1142&gt;='5-Year Monthly P&amp;L'!AZ$2,5)))))</f>
        <v>1</v>
      </c>
      <c r="R1142" s="215">
        <f t="shared" si="178"/>
        <v>0</v>
      </c>
      <c r="S1142" s="215">
        <f t="shared" si="179"/>
        <v>0</v>
      </c>
    </row>
    <row r="1143" spans="2:19" x14ac:dyDescent="0.2">
      <c r="B1143" s="228"/>
      <c r="C1143" s="228"/>
      <c r="D1143" s="228"/>
      <c r="E1143" s="225"/>
      <c r="F1143" s="228"/>
      <c r="G1143" s="228"/>
      <c r="Q1143" s="11">
        <f>IF(J1143&lt;'5-Year Monthly P&amp;L'!P$2,1,IF(AND('Financing - Injection 1'!J1143&gt;='5-Year Monthly P&amp;L'!P$2,'Financing - Injection 1'!J1143&lt;'5-Year Monthly P&amp;L'!AB$2),2,IF(AND('Financing - Injection 1'!J1143&gt;='5-Year Monthly P&amp;L'!AB$2,'Financing - Injection 1'!J1143&lt;'5-Year Monthly P&amp;L'!AN$2),3,IF(AND('Financing - Injection 1'!J1143&gt;='5-Year Monthly P&amp;L'!AN$2,'Financing - Injection 1'!J1143&lt;'5-Year Monthly P&amp;L'!AZ$2),4,IF('Financing - Injection 1'!J1143&gt;='5-Year Monthly P&amp;L'!AZ$2,5)))))</f>
        <v>1</v>
      </c>
      <c r="R1143" s="215">
        <f t="shared" si="178"/>
        <v>0</v>
      </c>
      <c r="S1143" s="215">
        <f t="shared" si="179"/>
        <v>0</v>
      </c>
    </row>
    <row r="1144" spans="2:19" x14ac:dyDescent="0.2">
      <c r="B1144" s="228"/>
      <c r="C1144" s="228"/>
      <c r="D1144" s="228"/>
      <c r="E1144" s="225"/>
      <c r="F1144" s="228"/>
      <c r="G1144" s="228"/>
      <c r="Q1144" s="11">
        <f>IF(J1144&lt;'5-Year Monthly P&amp;L'!P$2,1,IF(AND('Financing - Injection 1'!J1144&gt;='5-Year Monthly P&amp;L'!P$2,'Financing - Injection 1'!J1144&lt;'5-Year Monthly P&amp;L'!AB$2),2,IF(AND('Financing - Injection 1'!J1144&gt;='5-Year Monthly P&amp;L'!AB$2,'Financing - Injection 1'!J1144&lt;'5-Year Monthly P&amp;L'!AN$2),3,IF(AND('Financing - Injection 1'!J1144&gt;='5-Year Monthly P&amp;L'!AN$2,'Financing - Injection 1'!J1144&lt;'5-Year Monthly P&amp;L'!AZ$2),4,IF('Financing - Injection 1'!J1144&gt;='5-Year Monthly P&amp;L'!AZ$2,5)))))</f>
        <v>1</v>
      </c>
      <c r="R1144" s="215">
        <f t="shared" si="178"/>
        <v>0</v>
      </c>
      <c r="S1144" s="215">
        <f t="shared" si="179"/>
        <v>0</v>
      </c>
    </row>
    <row r="1145" spans="2:19" x14ac:dyDescent="0.2">
      <c r="B1145" s="228"/>
      <c r="C1145" s="228"/>
      <c r="D1145" s="228"/>
      <c r="E1145" s="225"/>
      <c r="F1145" s="228"/>
      <c r="G1145" s="228"/>
      <c r="Q1145" s="11">
        <f>IF(J1145&lt;'5-Year Monthly P&amp;L'!P$2,1,IF(AND('Financing - Injection 1'!J1145&gt;='5-Year Monthly P&amp;L'!P$2,'Financing - Injection 1'!J1145&lt;'5-Year Monthly P&amp;L'!AB$2),2,IF(AND('Financing - Injection 1'!J1145&gt;='5-Year Monthly P&amp;L'!AB$2,'Financing - Injection 1'!J1145&lt;'5-Year Monthly P&amp;L'!AN$2),3,IF(AND('Financing - Injection 1'!J1145&gt;='5-Year Monthly P&amp;L'!AN$2,'Financing - Injection 1'!J1145&lt;'5-Year Monthly P&amp;L'!AZ$2),4,IF('Financing - Injection 1'!J1145&gt;='5-Year Monthly P&amp;L'!AZ$2,5)))))</f>
        <v>1</v>
      </c>
      <c r="R1145" s="215">
        <f t="shared" si="178"/>
        <v>0</v>
      </c>
      <c r="S1145" s="215">
        <f t="shared" si="179"/>
        <v>0</v>
      </c>
    </row>
    <row r="1146" spans="2:19" x14ac:dyDescent="0.2">
      <c r="B1146" s="228"/>
      <c r="C1146" s="228"/>
      <c r="D1146" s="228"/>
      <c r="E1146" s="225"/>
      <c r="F1146" s="228"/>
      <c r="G1146" s="228"/>
      <c r="Q1146" s="11">
        <f>IF(J1146&lt;'5-Year Monthly P&amp;L'!P$2,1,IF(AND('Financing - Injection 1'!J1146&gt;='5-Year Monthly P&amp;L'!P$2,'Financing - Injection 1'!J1146&lt;'5-Year Monthly P&amp;L'!AB$2),2,IF(AND('Financing - Injection 1'!J1146&gt;='5-Year Monthly P&amp;L'!AB$2,'Financing - Injection 1'!J1146&lt;'5-Year Monthly P&amp;L'!AN$2),3,IF(AND('Financing - Injection 1'!J1146&gt;='5-Year Monthly P&amp;L'!AN$2,'Financing - Injection 1'!J1146&lt;'5-Year Monthly P&amp;L'!AZ$2),4,IF('Financing - Injection 1'!J1146&gt;='5-Year Monthly P&amp;L'!AZ$2,5)))))</f>
        <v>1</v>
      </c>
      <c r="R1146" s="215">
        <f t="shared" si="178"/>
        <v>0</v>
      </c>
      <c r="S1146" s="215">
        <f t="shared" si="179"/>
        <v>0</v>
      </c>
    </row>
    <row r="1147" spans="2:19" x14ac:dyDescent="0.2">
      <c r="B1147" s="228"/>
      <c r="C1147" s="228"/>
      <c r="D1147" s="228"/>
      <c r="E1147" s="225"/>
      <c r="F1147" s="228"/>
      <c r="G1147" s="228"/>
      <c r="Q1147" s="11">
        <f>IF(J1147&lt;'5-Year Monthly P&amp;L'!P$2,1,IF(AND('Financing - Injection 1'!J1147&gt;='5-Year Monthly P&amp;L'!P$2,'Financing - Injection 1'!J1147&lt;'5-Year Monthly P&amp;L'!AB$2),2,IF(AND('Financing - Injection 1'!J1147&gt;='5-Year Monthly P&amp;L'!AB$2,'Financing - Injection 1'!J1147&lt;'5-Year Monthly P&amp;L'!AN$2),3,IF(AND('Financing - Injection 1'!J1147&gt;='5-Year Monthly P&amp;L'!AN$2,'Financing - Injection 1'!J1147&lt;'5-Year Monthly P&amp;L'!AZ$2),4,IF('Financing - Injection 1'!J1147&gt;='5-Year Monthly P&amp;L'!AZ$2,5)))))</f>
        <v>1</v>
      </c>
      <c r="R1147" s="215">
        <f t="shared" si="178"/>
        <v>0</v>
      </c>
      <c r="S1147" s="215">
        <f t="shared" si="179"/>
        <v>0</v>
      </c>
    </row>
    <row r="1148" spans="2:19" x14ac:dyDescent="0.2">
      <c r="B1148" s="228"/>
      <c r="C1148" s="228"/>
      <c r="D1148" s="228"/>
      <c r="E1148" s="225"/>
      <c r="F1148" s="228"/>
      <c r="G1148" s="228"/>
      <c r="Q1148" s="11">
        <f>IF(J1148&lt;'5-Year Monthly P&amp;L'!P$2,1,IF(AND('Financing - Injection 1'!J1148&gt;='5-Year Monthly P&amp;L'!P$2,'Financing - Injection 1'!J1148&lt;'5-Year Monthly P&amp;L'!AB$2),2,IF(AND('Financing - Injection 1'!J1148&gt;='5-Year Monthly P&amp;L'!AB$2,'Financing - Injection 1'!J1148&lt;'5-Year Monthly P&amp;L'!AN$2),3,IF(AND('Financing - Injection 1'!J1148&gt;='5-Year Monthly P&amp;L'!AN$2,'Financing - Injection 1'!J1148&lt;'5-Year Monthly P&amp;L'!AZ$2),4,IF('Financing - Injection 1'!J1148&gt;='5-Year Monthly P&amp;L'!AZ$2,5)))))</f>
        <v>1</v>
      </c>
      <c r="R1148" s="215">
        <f t="shared" si="178"/>
        <v>0</v>
      </c>
      <c r="S1148" s="215">
        <f t="shared" si="179"/>
        <v>0</v>
      </c>
    </row>
    <row r="1149" spans="2:19" x14ac:dyDescent="0.2">
      <c r="B1149" s="228"/>
      <c r="C1149" s="228"/>
      <c r="D1149" s="228"/>
      <c r="E1149" s="225"/>
      <c r="F1149" s="228"/>
      <c r="G1149" s="228"/>
      <c r="Q1149" s="11">
        <f>IF(J1149&lt;'5-Year Monthly P&amp;L'!P$2,1,IF(AND('Financing - Injection 1'!J1149&gt;='5-Year Monthly P&amp;L'!P$2,'Financing - Injection 1'!J1149&lt;'5-Year Monthly P&amp;L'!AB$2),2,IF(AND('Financing - Injection 1'!J1149&gt;='5-Year Monthly P&amp;L'!AB$2,'Financing - Injection 1'!J1149&lt;'5-Year Monthly P&amp;L'!AN$2),3,IF(AND('Financing - Injection 1'!J1149&gt;='5-Year Monthly P&amp;L'!AN$2,'Financing - Injection 1'!J1149&lt;'5-Year Monthly P&amp;L'!AZ$2),4,IF('Financing - Injection 1'!J1149&gt;='5-Year Monthly P&amp;L'!AZ$2,5)))))</f>
        <v>1</v>
      </c>
      <c r="R1149" s="215">
        <f t="shared" si="178"/>
        <v>0</v>
      </c>
      <c r="S1149" s="215">
        <f t="shared" si="179"/>
        <v>0</v>
      </c>
    </row>
    <row r="1150" spans="2:19" x14ac:dyDescent="0.2">
      <c r="B1150" s="228"/>
      <c r="C1150" s="228"/>
      <c r="D1150" s="228"/>
      <c r="E1150" s="225"/>
      <c r="F1150" s="228"/>
      <c r="G1150" s="228"/>
      <c r="Q1150" s="11">
        <f>IF(J1150&lt;'5-Year Monthly P&amp;L'!P$2,1,IF(AND('Financing - Injection 1'!J1150&gt;='5-Year Monthly P&amp;L'!P$2,'Financing - Injection 1'!J1150&lt;'5-Year Monthly P&amp;L'!AB$2),2,IF(AND('Financing - Injection 1'!J1150&gt;='5-Year Monthly P&amp;L'!AB$2,'Financing - Injection 1'!J1150&lt;'5-Year Monthly P&amp;L'!AN$2),3,IF(AND('Financing - Injection 1'!J1150&gt;='5-Year Monthly P&amp;L'!AN$2,'Financing - Injection 1'!J1150&lt;'5-Year Monthly P&amp;L'!AZ$2),4,IF('Financing - Injection 1'!J1150&gt;='5-Year Monthly P&amp;L'!AZ$2,5)))))</f>
        <v>1</v>
      </c>
      <c r="R1150" s="215">
        <f t="shared" si="178"/>
        <v>0</v>
      </c>
      <c r="S1150" s="215">
        <f t="shared" si="179"/>
        <v>0</v>
      </c>
    </row>
    <row r="1151" spans="2:19" x14ac:dyDescent="0.2">
      <c r="B1151" s="228"/>
      <c r="C1151" s="228"/>
      <c r="D1151" s="228"/>
      <c r="E1151" s="225"/>
      <c r="F1151" s="228"/>
      <c r="G1151" s="228"/>
      <c r="Q1151" s="11">
        <f>IF(J1151&lt;'5-Year Monthly P&amp;L'!P$2,1,IF(AND('Financing - Injection 1'!J1151&gt;='5-Year Monthly P&amp;L'!P$2,'Financing - Injection 1'!J1151&lt;'5-Year Monthly P&amp;L'!AB$2),2,IF(AND('Financing - Injection 1'!J1151&gt;='5-Year Monthly P&amp;L'!AB$2,'Financing - Injection 1'!J1151&lt;'5-Year Monthly P&amp;L'!AN$2),3,IF(AND('Financing - Injection 1'!J1151&gt;='5-Year Monthly P&amp;L'!AN$2,'Financing - Injection 1'!J1151&lt;'5-Year Monthly P&amp;L'!AZ$2),4,IF('Financing - Injection 1'!J1151&gt;='5-Year Monthly P&amp;L'!AZ$2,5)))))</f>
        <v>1</v>
      </c>
      <c r="R1151" s="215">
        <f t="shared" si="178"/>
        <v>0</v>
      </c>
      <c r="S1151" s="215">
        <f t="shared" si="179"/>
        <v>0</v>
      </c>
    </row>
    <row r="1152" spans="2:19" x14ac:dyDescent="0.2">
      <c r="B1152" s="228"/>
      <c r="C1152" s="228"/>
      <c r="D1152" s="228"/>
      <c r="E1152" s="225"/>
      <c r="F1152" s="228"/>
      <c r="G1152" s="228"/>
      <c r="Q1152" s="11">
        <f>IF(J1152&lt;'5-Year Monthly P&amp;L'!P$2,1,IF(AND('Financing - Injection 1'!J1152&gt;='5-Year Monthly P&amp;L'!P$2,'Financing - Injection 1'!J1152&lt;'5-Year Monthly P&amp;L'!AB$2),2,IF(AND('Financing - Injection 1'!J1152&gt;='5-Year Monthly P&amp;L'!AB$2,'Financing - Injection 1'!J1152&lt;'5-Year Monthly P&amp;L'!AN$2),3,IF(AND('Financing - Injection 1'!J1152&gt;='5-Year Monthly P&amp;L'!AN$2,'Financing - Injection 1'!J1152&lt;'5-Year Monthly P&amp;L'!AZ$2),4,IF('Financing - Injection 1'!J1152&gt;='5-Year Monthly P&amp;L'!AZ$2,5)))))</f>
        <v>1</v>
      </c>
      <c r="R1152" s="215">
        <f t="shared" si="178"/>
        <v>0</v>
      </c>
      <c r="S1152" s="215">
        <f t="shared" si="179"/>
        <v>0</v>
      </c>
    </row>
    <row r="1153" spans="2:19" x14ac:dyDescent="0.2">
      <c r="B1153" s="228"/>
      <c r="C1153" s="228"/>
      <c r="D1153" s="228"/>
      <c r="E1153" s="225"/>
      <c r="F1153" s="228"/>
      <c r="G1153" s="228"/>
      <c r="Q1153" s="11">
        <f>IF(J1153&lt;'5-Year Monthly P&amp;L'!P$2,1,IF(AND('Financing - Injection 1'!J1153&gt;='5-Year Monthly P&amp;L'!P$2,'Financing - Injection 1'!J1153&lt;'5-Year Monthly P&amp;L'!AB$2),2,IF(AND('Financing - Injection 1'!J1153&gt;='5-Year Monthly P&amp;L'!AB$2,'Financing - Injection 1'!J1153&lt;'5-Year Monthly P&amp;L'!AN$2),3,IF(AND('Financing - Injection 1'!J1153&gt;='5-Year Monthly P&amp;L'!AN$2,'Financing - Injection 1'!J1153&lt;'5-Year Monthly P&amp;L'!AZ$2),4,IF('Financing - Injection 1'!J1153&gt;='5-Year Monthly P&amp;L'!AZ$2,5)))))</f>
        <v>1</v>
      </c>
      <c r="R1153" s="215">
        <f t="shared" si="178"/>
        <v>0</v>
      </c>
      <c r="S1153" s="215">
        <f t="shared" si="179"/>
        <v>0</v>
      </c>
    </row>
    <row r="1154" spans="2:19" x14ac:dyDescent="0.2">
      <c r="B1154" s="228"/>
      <c r="C1154" s="228"/>
      <c r="D1154" s="228"/>
      <c r="E1154" s="225"/>
      <c r="F1154" s="228"/>
      <c r="G1154" s="228"/>
      <c r="Q1154" s="11">
        <f>IF(J1154&lt;'5-Year Monthly P&amp;L'!P$2,1,IF(AND('Financing - Injection 1'!J1154&gt;='5-Year Monthly P&amp;L'!P$2,'Financing - Injection 1'!J1154&lt;'5-Year Monthly P&amp;L'!AB$2),2,IF(AND('Financing - Injection 1'!J1154&gt;='5-Year Monthly P&amp;L'!AB$2,'Financing - Injection 1'!J1154&lt;'5-Year Monthly P&amp;L'!AN$2),3,IF(AND('Financing - Injection 1'!J1154&gt;='5-Year Monthly P&amp;L'!AN$2,'Financing - Injection 1'!J1154&lt;'5-Year Monthly P&amp;L'!AZ$2),4,IF('Financing - Injection 1'!J1154&gt;='5-Year Monthly P&amp;L'!AZ$2,5)))))</f>
        <v>1</v>
      </c>
      <c r="R1154" s="215">
        <f t="shared" si="178"/>
        <v>0</v>
      </c>
      <c r="S1154" s="215">
        <f t="shared" si="179"/>
        <v>0</v>
      </c>
    </row>
    <row r="1155" spans="2:19" x14ac:dyDescent="0.2">
      <c r="B1155" s="228"/>
      <c r="C1155" s="228"/>
      <c r="D1155" s="228"/>
      <c r="E1155" s="225"/>
      <c r="F1155" s="228"/>
      <c r="G1155" s="228"/>
      <c r="Q1155" s="11">
        <f>IF(J1155&lt;'5-Year Monthly P&amp;L'!P$2,1,IF(AND('Financing - Injection 1'!J1155&gt;='5-Year Monthly P&amp;L'!P$2,'Financing - Injection 1'!J1155&lt;'5-Year Monthly P&amp;L'!AB$2),2,IF(AND('Financing - Injection 1'!J1155&gt;='5-Year Monthly P&amp;L'!AB$2,'Financing - Injection 1'!J1155&lt;'5-Year Monthly P&amp;L'!AN$2),3,IF(AND('Financing - Injection 1'!J1155&gt;='5-Year Monthly P&amp;L'!AN$2,'Financing - Injection 1'!J1155&lt;'5-Year Monthly P&amp;L'!AZ$2),4,IF('Financing - Injection 1'!J1155&gt;='5-Year Monthly P&amp;L'!AZ$2,5)))))</f>
        <v>1</v>
      </c>
      <c r="R1155" s="215">
        <f t="shared" si="178"/>
        <v>0</v>
      </c>
      <c r="S1155" s="215">
        <f t="shared" si="179"/>
        <v>0</v>
      </c>
    </row>
    <row r="1156" spans="2:19" x14ac:dyDescent="0.2">
      <c r="B1156" s="228"/>
      <c r="C1156" s="228"/>
      <c r="D1156" s="228"/>
      <c r="E1156" s="225"/>
      <c r="F1156" s="228"/>
      <c r="G1156" s="228"/>
      <c r="Q1156" s="11">
        <f>IF(J1156&lt;'5-Year Monthly P&amp;L'!P$2,1,IF(AND('Financing - Injection 1'!J1156&gt;='5-Year Monthly P&amp;L'!P$2,'Financing - Injection 1'!J1156&lt;'5-Year Monthly P&amp;L'!AB$2),2,IF(AND('Financing - Injection 1'!J1156&gt;='5-Year Monthly P&amp;L'!AB$2,'Financing - Injection 1'!J1156&lt;'5-Year Monthly P&amp;L'!AN$2),3,IF(AND('Financing - Injection 1'!J1156&gt;='5-Year Monthly P&amp;L'!AN$2,'Financing - Injection 1'!J1156&lt;'5-Year Monthly P&amp;L'!AZ$2),4,IF('Financing - Injection 1'!J1156&gt;='5-Year Monthly P&amp;L'!AZ$2,5)))))</f>
        <v>1</v>
      </c>
      <c r="R1156" s="215">
        <f t="shared" si="178"/>
        <v>0</v>
      </c>
      <c r="S1156" s="215">
        <f t="shared" si="179"/>
        <v>0</v>
      </c>
    </row>
    <row r="1157" spans="2:19" x14ac:dyDescent="0.2">
      <c r="B1157" s="228"/>
      <c r="C1157" s="228"/>
      <c r="D1157" s="228"/>
      <c r="E1157" s="225"/>
      <c r="F1157" s="228"/>
      <c r="G1157" s="228"/>
      <c r="Q1157" s="11">
        <f>IF(J1157&lt;'5-Year Monthly P&amp;L'!P$2,1,IF(AND('Financing - Injection 1'!J1157&gt;='5-Year Monthly P&amp;L'!P$2,'Financing - Injection 1'!J1157&lt;'5-Year Monthly P&amp;L'!AB$2),2,IF(AND('Financing - Injection 1'!J1157&gt;='5-Year Monthly P&amp;L'!AB$2,'Financing - Injection 1'!J1157&lt;'5-Year Monthly P&amp;L'!AN$2),3,IF(AND('Financing - Injection 1'!J1157&gt;='5-Year Monthly P&amp;L'!AN$2,'Financing - Injection 1'!J1157&lt;'5-Year Monthly P&amp;L'!AZ$2),4,IF('Financing - Injection 1'!J1157&gt;='5-Year Monthly P&amp;L'!AZ$2,5)))))</f>
        <v>1</v>
      </c>
      <c r="R1157" s="215">
        <f t="shared" si="178"/>
        <v>0</v>
      </c>
      <c r="S1157" s="215">
        <f t="shared" si="179"/>
        <v>0</v>
      </c>
    </row>
    <row r="1158" spans="2:19" x14ac:dyDescent="0.2">
      <c r="B1158" s="228"/>
      <c r="C1158" s="228"/>
      <c r="D1158" s="228"/>
      <c r="E1158" s="225"/>
      <c r="F1158" s="228"/>
      <c r="G1158" s="228"/>
      <c r="Q1158" s="11">
        <f>IF(J1158&lt;'5-Year Monthly P&amp;L'!P$2,1,IF(AND('Financing - Injection 1'!J1158&gt;='5-Year Monthly P&amp;L'!P$2,'Financing - Injection 1'!J1158&lt;'5-Year Monthly P&amp;L'!AB$2),2,IF(AND('Financing - Injection 1'!J1158&gt;='5-Year Monthly P&amp;L'!AB$2,'Financing - Injection 1'!J1158&lt;'5-Year Monthly P&amp;L'!AN$2),3,IF(AND('Financing - Injection 1'!J1158&gt;='5-Year Monthly P&amp;L'!AN$2,'Financing - Injection 1'!J1158&lt;'5-Year Monthly P&amp;L'!AZ$2),4,IF('Financing - Injection 1'!J1158&gt;='5-Year Monthly P&amp;L'!AZ$2,5)))))</f>
        <v>1</v>
      </c>
      <c r="R1158" s="215">
        <f t="shared" si="178"/>
        <v>0</v>
      </c>
      <c r="S1158" s="215">
        <f t="shared" si="179"/>
        <v>0</v>
      </c>
    </row>
    <row r="1159" spans="2:19" x14ac:dyDescent="0.2">
      <c r="B1159" s="228"/>
      <c r="C1159" s="228"/>
      <c r="D1159" s="228"/>
      <c r="E1159" s="225"/>
      <c r="F1159" s="228"/>
      <c r="G1159" s="228"/>
      <c r="Q1159" s="11">
        <f>IF(J1159&lt;'5-Year Monthly P&amp;L'!P$2,1,IF(AND('Financing - Injection 1'!J1159&gt;='5-Year Monthly P&amp;L'!P$2,'Financing - Injection 1'!J1159&lt;'5-Year Monthly P&amp;L'!AB$2),2,IF(AND('Financing - Injection 1'!J1159&gt;='5-Year Monthly P&amp;L'!AB$2,'Financing - Injection 1'!J1159&lt;'5-Year Monthly P&amp;L'!AN$2),3,IF(AND('Financing - Injection 1'!J1159&gt;='5-Year Monthly P&amp;L'!AN$2,'Financing - Injection 1'!J1159&lt;'5-Year Monthly P&amp;L'!AZ$2),4,IF('Financing - Injection 1'!J1159&gt;='5-Year Monthly P&amp;L'!AZ$2,5)))))</f>
        <v>1</v>
      </c>
      <c r="R1159" s="215">
        <f t="shared" si="178"/>
        <v>0</v>
      </c>
      <c r="S1159" s="215">
        <f t="shared" si="179"/>
        <v>0</v>
      </c>
    </row>
    <row r="1160" spans="2:19" x14ac:dyDescent="0.2">
      <c r="B1160" s="228"/>
      <c r="C1160" s="228"/>
      <c r="D1160" s="228"/>
      <c r="E1160" s="225"/>
      <c r="F1160" s="228"/>
      <c r="G1160" s="228"/>
      <c r="Q1160" s="11">
        <f>IF(J1160&lt;'5-Year Monthly P&amp;L'!P$2,1,IF(AND('Financing - Injection 1'!J1160&gt;='5-Year Monthly P&amp;L'!P$2,'Financing - Injection 1'!J1160&lt;'5-Year Monthly P&amp;L'!AB$2),2,IF(AND('Financing - Injection 1'!J1160&gt;='5-Year Monthly P&amp;L'!AB$2,'Financing - Injection 1'!J1160&lt;'5-Year Monthly P&amp;L'!AN$2),3,IF(AND('Financing - Injection 1'!J1160&gt;='5-Year Monthly P&amp;L'!AN$2,'Financing - Injection 1'!J1160&lt;'5-Year Monthly P&amp;L'!AZ$2),4,IF('Financing - Injection 1'!J1160&gt;='5-Year Monthly P&amp;L'!AZ$2,5)))))</f>
        <v>1</v>
      </c>
      <c r="R1160" s="215">
        <f t="shared" si="178"/>
        <v>0</v>
      </c>
      <c r="S1160" s="215">
        <f t="shared" si="179"/>
        <v>0</v>
      </c>
    </row>
    <row r="1161" spans="2:19" x14ac:dyDescent="0.2">
      <c r="B1161" s="228"/>
      <c r="C1161" s="228"/>
      <c r="D1161" s="228"/>
      <c r="E1161" s="225"/>
      <c r="F1161" s="228"/>
      <c r="G1161" s="228"/>
      <c r="Q1161" s="11">
        <f>IF(J1161&lt;'5-Year Monthly P&amp;L'!P$2,1,IF(AND('Financing - Injection 1'!J1161&gt;='5-Year Monthly P&amp;L'!P$2,'Financing - Injection 1'!J1161&lt;'5-Year Monthly P&amp;L'!AB$2),2,IF(AND('Financing - Injection 1'!J1161&gt;='5-Year Monthly P&amp;L'!AB$2,'Financing - Injection 1'!J1161&lt;'5-Year Monthly P&amp;L'!AN$2),3,IF(AND('Financing - Injection 1'!J1161&gt;='5-Year Monthly P&amp;L'!AN$2,'Financing - Injection 1'!J1161&lt;'5-Year Monthly P&amp;L'!AZ$2),4,IF('Financing - Injection 1'!J1161&gt;='5-Year Monthly P&amp;L'!AZ$2,5)))))</f>
        <v>1</v>
      </c>
      <c r="R1161" s="215">
        <f t="shared" si="178"/>
        <v>0</v>
      </c>
      <c r="S1161" s="215">
        <f t="shared" si="179"/>
        <v>0</v>
      </c>
    </row>
    <row r="1162" spans="2:19" x14ac:dyDescent="0.2">
      <c r="B1162" s="228"/>
      <c r="C1162" s="228"/>
      <c r="D1162" s="228"/>
      <c r="E1162" s="225"/>
      <c r="F1162" s="228"/>
      <c r="G1162" s="228"/>
      <c r="Q1162" s="11">
        <f>IF(J1162&lt;'5-Year Monthly P&amp;L'!P$2,1,IF(AND('Financing - Injection 1'!J1162&gt;='5-Year Monthly P&amp;L'!P$2,'Financing - Injection 1'!J1162&lt;'5-Year Monthly P&amp;L'!AB$2),2,IF(AND('Financing - Injection 1'!J1162&gt;='5-Year Monthly P&amp;L'!AB$2,'Financing - Injection 1'!J1162&lt;'5-Year Monthly P&amp;L'!AN$2),3,IF(AND('Financing - Injection 1'!J1162&gt;='5-Year Monthly P&amp;L'!AN$2,'Financing - Injection 1'!J1162&lt;'5-Year Monthly P&amp;L'!AZ$2),4,IF('Financing - Injection 1'!J1162&gt;='5-Year Monthly P&amp;L'!AZ$2,5)))))</f>
        <v>1</v>
      </c>
      <c r="R1162" s="215">
        <f t="shared" si="178"/>
        <v>0</v>
      </c>
      <c r="S1162" s="215">
        <f t="shared" si="179"/>
        <v>0</v>
      </c>
    </row>
    <row r="1163" spans="2:19" x14ac:dyDescent="0.2">
      <c r="B1163" s="228"/>
      <c r="C1163" s="228"/>
      <c r="D1163" s="228"/>
      <c r="E1163" s="225"/>
      <c r="F1163" s="228"/>
      <c r="G1163" s="228"/>
      <c r="Q1163" s="11">
        <f>IF(J1163&lt;'5-Year Monthly P&amp;L'!P$2,1,IF(AND('Financing - Injection 1'!J1163&gt;='5-Year Monthly P&amp;L'!P$2,'Financing - Injection 1'!J1163&lt;'5-Year Monthly P&amp;L'!AB$2),2,IF(AND('Financing - Injection 1'!J1163&gt;='5-Year Monthly P&amp;L'!AB$2,'Financing - Injection 1'!J1163&lt;'5-Year Monthly P&amp;L'!AN$2),3,IF(AND('Financing - Injection 1'!J1163&gt;='5-Year Monthly P&amp;L'!AN$2,'Financing - Injection 1'!J1163&lt;'5-Year Monthly P&amp;L'!AZ$2),4,IF('Financing - Injection 1'!J1163&gt;='5-Year Monthly P&amp;L'!AZ$2,5)))))</f>
        <v>1</v>
      </c>
      <c r="R1163" s="215">
        <f t="shared" si="178"/>
        <v>0</v>
      </c>
      <c r="S1163" s="215">
        <f t="shared" si="179"/>
        <v>0</v>
      </c>
    </row>
    <row r="1164" spans="2:19" x14ac:dyDescent="0.2">
      <c r="B1164" s="228"/>
      <c r="C1164" s="228"/>
      <c r="D1164" s="228"/>
      <c r="E1164" s="225"/>
      <c r="F1164" s="228"/>
      <c r="G1164" s="228"/>
      <c r="Q1164" s="11">
        <f>IF(J1164&lt;'5-Year Monthly P&amp;L'!P$2,1,IF(AND('Financing - Injection 1'!J1164&gt;='5-Year Monthly P&amp;L'!P$2,'Financing - Injection 1'!J1164&lt;'5-Year Monthly P&amp;L'!AB$2),2,IF(AND('Financing - Injection 1'!J1164&gt;='5-Year Monthly P&amp;L'!AB$2,'Financing - Injection 1'!J1164&lt;'5-Year Monthly P&amp;L'!AN$2),3,IF(AND('Financing - Injection 1'!J1164&gt;='5-Year Monthly P&amp;L'!AN$2,'Financing - Injection 1'!J1164&lt;'5-Year Monthly P&amp;L'!AZ$2),4,IF('Financing - Injection 1'!J1164&gt;='5-Year Monthly P&amp;L'!AZ$2,5)))))</f>
        <v>1</v>
      </c>
      <c r="R1164" s="215">
        <f t="shared" si="178"/>
        <v>0</v>
      </c>
      <c r="S1164" s="215">
        <f t="shared" si="179"/>
        <v>0</v>
      </c>
    </row>
    <row r="1165" spans="2:19" x14ac:dyDescent="0.2">
      <c r="B1165" s="228"/>
      <c r="C1165" s="228"/>
      <c r="D1165" s="228"/>
      <c r="E1165" s="225"/>
      <c r="F1165" s="228"/>
      <c r="G1165" s="228"/>
      <c r="Q1165" s="11">
        <f>IF(J1165&lt;'5-Year Monthly P&amp;L'!P$2,1,IF(AND('Financing - Injection 1'!J1165&gt;='5-Year Monthly P&amp;L'!P$2,'Financing - Injection 1'!J1165&lt;'5-Year Monthly P&amp;L'!AB$2),2,IF(AND('Financing - Injection 1'!J1165&gt;='5-Year Monthly P&amp;L'!AB$2,'Financing - Injection 1'!J1165&lt;'5-Year Monthly P&amp;L'!AN$2),3,IF(AND('Financing - Injection 1'!J1165&gt;='5-Year Monthly P&amp;L'!AN$2,'Financing - Injection 1'!J1165&lt;'5-Year Monthly P&amp;L'!AZ$2),4,IF('Financing - Injection 1'!J1165&gt;='5-Year Monthly P&amp;L'!AZ$2,5)))))</f>
        <v>1</v>
      </c>
      <c r="R1165" s="215">
        <f t="shared" ref="R1165:R1228" si="180">D1165</f>
        <v>0</v>
      </c>
      <c r="S1165" s="215">
        <f t="shared" ref="S1165:S1228" si="181">B1165</f>
        <v>0</v>
      </c>
    </row>
    <row r="1166" spans="2:19" x14ac:dyDescent="0.2">
      <c r="B1166" s="228"/>
      <c r="C1166" s="228"/>
      <c r="D1166" s="228"/>
      <c r="E1166" s="225"/>
      <c r="F1166" s="234"/>
      <c r="G1166" s="228"/>
      <c r="Q1166" s="11">
        <f>IF(J1166&lt;'5-Year Monthly P&amp;L'!P$2,1,IF(AND('Financing - Injection 1'!J1166&gt;='5-Year Monthly P&amp;L'!P$2,'Financing - Injection 1'!J1166&lt;'5-Year Monthly P&amp;L'!AB$2),2,IF(AND('Financing - Injection 1'!J1166&gt;='5-Year Monthly P&amp;L'!AB$2,'Financing - Injection 1'!J1166&lt;'5-Year Monthly P&amp;L'!AN$2),3,IF(AND('Financing - Injection 1'!J1166&gt;='5-Year Monthly P&amp;L'!AN$2,'Financing - Injection 1'!J1166&lt;'5-Year Monthly P&amp;L'!AZ$2),4,IF('Financing - Injection 1'!J1166&gt;='5-Year Monthly P&amp;L'!AZ$2,5)))))</f>
        <v>1</v>
      </c>
      <c r="R1166" s="215">
        <f t="shared" si="180"/>
        <v>0</v>
      </c>
      <c r="S1166" s="215">
        <f t="shared" si="181"/>
        <v>0</v>
      </c>
    </row>
    <row r="1167" spans="2:19" x14ac:dyDescent="0.2">
      <c r="B1167" s="228"/>
      <c r="C1167" s="228"/>
      <c r="D1167" s="228"/>
      <c r="E1167" s="225"/>
      <c r="F1167" s="228"/>
      <c r="G1167" s="228"/>
      <c r="Q1167" s="11">
        <f>IF(J1167&lt;'5-Year Monthly P&amp;L'!P$2,1,IF(AND('Financing - Injection 1'!J1167&gt;='5-Year Monthly P&amp;L'!P$2,'Financing - Injection 1'!J1167&lt;'5-Year Monthly P&amp;L'!AB$2),2,IF(AND('Financing - Injection 1'!J1167&gt;='5-Year Monthly P&amp;L'!AB$2,'Financing - Injection 1'!J1167&lt;'5-Year Monthly P&amp;L'!AN$2),3,IF(AND('Financing - Injection 1'!J1167&gt;='5-Year Monthly P&amp;L'!AN$2,'Financing - Injection 1'!J1167&lt;'5-Year Monthly P&amp;L'!AZ$2),4,IF('Financing - Injection 1'!J1167&gt;='5-Year Monthly P&amp;L'!AZ$2,5)))))</f>
        <v>1</v>
      </c>
      <c r="R1167" s="215">
        <f t="shared" si="180"/>
        <v>0</v>
      </c>
      <c r="S1167" s="215">
        <f t="shared" si="181"/>
        <v>0</v>
      </c>
    </row>
    <row r="1168" spans="2:19" x14ac:dyDescent="0.2">
      <c r="B1168" s="228"/>
      <c r="C1168" s="228"/>
      <c r="D1168" s="228"/>
      <c r="E1168" s="225"/>
      <c r="F1168" s="228"/>
      <c r="G1168" s="228"/>
      <c r="Q1168" s="11">
        <f>IF(J1168&lt;'5-Year Monthly P&amp;L'!P$2,1,IF(AND('Financing - Injection 1'!J1168&gt;='5-Year Monthly P&amp;L'!P$2,'Financing - Injection 1'!J1168&lt;'5-Year Monthly P&amp;L'!AB$2),2,IF(AND('Financing - Injection 1'!J1168&gt;='5-Year Monthly P&amp;L'!AB$2,'Financing - Injection 1'!J1168&lt;'5-Year Monthly P&amp;L'!AN$2),3,IF(AND('Financing - Injection 1'!J1168&gt;='5-Year Monthly P&amp;L'!AN$2,'Financing - Injection 1'!J1168&lt;'5-Year Monthly P&amp;L'!AZ$2),4,IF('Financing - Injection 1'!J1168&gt;='5-Year Monthly P&amp;L'!AZ$2,5)))))</f>
        <v>1</v>
      </c>
      <c r="R1168" s="215">
        <f t="shared" si="180"/>
        <v>0</v>
      </c>
      <c r="S1168" s="215">
        <f t="shared" si="181"/>
        <v>0</v>
      </c>
    </row>
    <row r="1169" spans="2:19" x14ac:dyDescent="0.2">
      <c r="B1169" s="228"/>
      <c r="C1169" s="228"/>
      <c r="D1169" s="228"/>
      <c r="E1169" s="225"/>
      <c r="F1169" s="228"/>
      <c r="G1169" s="228"/>
      <c r="Q1169" s="11">
        <f>IF(J1169&lt;'5-Year Monthly P&amp;L'!P$2,1,IF(AND('Financing - Injection 1'!J1169&gt;='5-Year Monthly P&amp;L'!P$2,'Financing - Injection 1'!J1169&lt;'5-Year Monthly P&amp;L'!AB$2),2,IF(AND('Financing - Injection 1'!J1169&gt;='5-Year Monthly P&amp;L'!AB$2,'Financing - Injection 1'!J1169&lt;'5-Year Monthly P&amp;L'!AN$2),3,IF(AND('Financing - Injection 1'!J1169&gt;='5-Year Monthly P&amp;L'!AN$2,'Financing - Injection 1'!J1169&lt;'5-Year Monthly P&amp;L'!AZ$2),4,IF('Financing - Injection 1'!J1169&gt;='5-Year Monthly P&amp;L'!AZ$2,5)))))</f>
        <v>1</v>
      </c>
      <c r="R1169" s="215">
        <f t="shared" si="180"/>
        <v>0</v>
      </c>
      <c r="S1169" s="215">
        <f t="shared" si="181"/>
        <v>0</v>
      </c>
    </row>
    <row r="1170" spans="2:19" x14ac:dyDescent="0.2">
      <c r="B1170" s="228"/>
      <c r="C1170" s="228"/>
      <c r="D1170" s="228"/>
      <c r="E1170" s="225"/>
      <c r="F1170" s="228"/>
      <c r="G1170" s="228"/>
      <c r="Q1170" s="11">
        <f>IF(J1170&lt;'5-Year Monthly P&amp;L'!P$2,1,IF(AND('Financing - Injection 1'!J1170&gt;='5-Year Monthly P&amp;L'!P$2,'Financing - Injection 1'!J1170&lt;'5-Year Monthly P&amp;L'!AB$2),2,IF(AND('Financing - Injection 1'!J1170&gt;='5-Year Monthly P&amp;L'!AB$2,'Financing - Injection 1'!J1170&lt;'5-Year Monthly P&amp;L'!AN$2),3,IF(AND('Financing - Injection 1'!J1170&gt;='5-Year Monthly P&amp;L'!AN$2,'Financing - Injection 1'!J1170&lt;'5-Year Monthly P&amp;L'!AZ$2),4,IF('Financing - Injection 1'!J1170&gt;='5-Year Monthly P&amp;L'!AZ$2,5)))))</f>
        <v>1</v>
      </c>
      <c r="R1170" s="215">
        <f t="shared" si="180"/>
        <v>0</v>
      </c>
      <c r="S1170" s="215">
        <f t="shared" si="181"/>
        <v>0</v>
      </c>
    </row>
    <row r="1171" spans="2:19" x14ac:dyDescent="0.2">
      <c r="B1171" s="228"/>
      <c r="C1171" s="228"/>
      <c r="D1171" s="228"/>
      <c r="E1171" s="225"/>
      <c r="F1171" s="228"/>
      <c r="G1171" s="228"/>
      <c r="Q1171" s="11">
        <f>IF(J1171&lt;'5-Year Monthly P&amp;L'!P$2,1,IF(AND('Financing - Injection 1'!J1171&gt;='5-Year Monthly P&amp;L'!P$2,'Financing - Injection 1'!J1171&lt;'5-Year Monthly P&amp;L'!AB$2),2,IF(AND('Financing - Injection 1'!J1171&gt;='5-Year Monthly P&amp;L'!AB$2,'Financing - Injection 1'!J1171&lt;'5-Year Monthly P&amp;L'!AN$2),3,IF(AND('Financing - Injection 1'!J1171&gt;='5-Year Monthly P&amp;L'!AN$2,'Financing - Injection 1'!J1171&lt;'5-Year Monthly P&amp;L'!AZ$2),4,IF('Financing - Injection 1'!J1171&gt;='5-Year Monthly P&amp;L'!AZ$2,5)))))</f>
        <v>1</v>
      </c>
      <c r="R1171" s="215">
        <f t="shared" si="180"/>
        <v>0</v>
      </c>
      <c r="S1171" s="215">
        <f t="shared" si="181"/>
        <v>0</v>
      </c>
    </row>
    <row r="1172" spans="2:19" x14ac:dyDescent="0.2">
      <c r="B1172" s="228"/>
      <c r="C1172" s="228"/>
      <c r="D1172" s="228"/>
      <c r="E1172" s="225"/>
      <c r="F1172" s="228"/>
      <c r="G1172" s="228"/>
      <c r="Q1172" s="11">
        <f>IF(J1172&lt;'5-Year Monthly P&amp;L'!P$2,1,IF(AND('Financing - Injection 1'!J1172&gt;='5-Year Monthly P&amp;L'!P$2,'Financing - Injection 1'!J1172&lt;'5-Year Monthly P&amp;L'!AB$2),2,IF(AND('Financing - Injection 1'!J1172&gt;='5-Year Monthly P&amp;L'!AB$2,'Financing - Injection 1'!J1172&lt;'5-Year Monthly P&amp;L'!AN$2),3,IF(AND('Financing - Injection 1'!J1172&gt;='5-Year Monthly P&amp;L'!AN$2,'Financing - Injection 1'!J1172&lt;'5-Year Monthly P&amp;L'!AZ$2),4,IF('Financing - Injection 1'!J1172&gt;='5-Year Monthly P&amp;L'!AZ$2,5)))))</f>
        <v>1</v>
      </c>
      <c r="R1172" s="215">
        <f t="shared" si="180"/>
        <v>0</v>
      </c>
      <c r="S1172" s="215">
        <f t="shared" si="181"/>
        <v>0</v>
      </c>
    </row>
    <row r="1173" spans="2:19" x14ac:dyDescent="0.2">
      <c r="B1173" s="228"/>
      <c r="C1173" s="228"/>
      <c r="D1173" s="228"/>
      <c r="E1173" s="225"/>
      <c r="F1173" s="228"/>
      <c r="G1173" s="228"/>
      <c r="Q1173" s="11">
        <f>IF(J1173&lt;'5-Year Monthly P&amp;L'!P$2,1,IF(AND('Financing - Injection 1'!J1173&gt;='5-Year Monthly P&amp;L'!P$2,'Financing - Injection 1'!J1173&lt;'5-Year Monthly P&amp;L'!AB$2),2,IF(AND('Financing - Injection 1'!J1173&gt;='5-Year Monthly P&amp;L'!AB$2,'Financing - Injection 1'!J1173&lt;'5-Year Monthly P&amp;L'!AN$2),3,IF(AND('Financing - Injection 1'!J1173&gt;='5-Year Monthly P&amp;L'!AN$2,'Financing - Injection 1'!J1173&lt;'5-Year Monthly P&amp;L'!AZ$2),4,IF('Financing - Injection 1'!J1173&gt;='5-Year Monthly P&amp;L'!AZ$2,5)))))</f>
        <v>1</v>
      </c>
      <c r="R1173" s="215">
        <f t="shared" si="180"/>
        <v>0</v>
      </c>
      <c r="S1173" s="215">
        <f t="shared" si="181"/>
        <v>0</v>
      </c>
    </row>
    <row r="1174" spans="2:19" x14ac:dyDescent="0.2">
      <c r="B1174" s="228"/>
      <c r="C1174" s="228"/>
      <c r="D1174" s="228"/>
      <c r="E1174" s="225"/>
      <c r="F1174" s="228"/>
      <c r="G1174" s="228"/>
      <c r="Q1174" s="11">
        <f>IF(J1174&lt;'5-Year Monthly P&amp;L'!P$2,1,IF(AND('Financing - Injection 1'!J1174&gt;='5-Year Monthly P&amp;L'!P$2,'Financing - Injection 1'!J1174&lt;'5-Year Monthly P&amp;L'!AB$2),2,IF(AND('Financing - Injection 1'!J1174&gt;='5-Year Monthly P&amp;L'!AB$2,'Financing - Injection 1'!J1174&lt;'5-Year Monthly P&amp;L'!AN$2),3,IF(AND('Financing - Injection 1'!J1174&gt;='5-Year Monthly P&amp;L'!AN$2,'Financing - Injection 1'!J1174&lt;'5-Year Monthly P&amp;L'!AZ$2),4,IF('Financing - Injection 1'!J1174&gt;='5-Year Monthly P&amp;L'!AZ$2,5)))))</f>
        <v>1</v>
      </c>
      <c r="R1174" s="215">
        <f t="shared" si="180"/>
        <v>0</v>
      </c>
      <c r="S1174" s="215">
        <f t="shared" si="181"/>
        <v>0</v>
      </c>
    </row>
    <row r="1175" spans="2:19" x14ac:dyDescent="0.2">
      <c r="B1175" s="228"/>
      <c r="C1175" s="228"/>
      <c r="D1175" s="228"/>
      <c r="E1175" s="225"/>
      <c r="F1175" s="228"/>
      <c r="G1175" s="228"/>
      <c r="Q1175" s="11">
        <f>IF(J1175&lt;'5-Year Monthly P&amp;L'!P$2,1,IF(AND('Financing - Injection 1'!J1175&gt;='5-Year Monthly P&amp;L'!P$2,'Financing - Injection 1'!J1175&lt;'5-Year Monthly P&amp;L'!AB$2),2,IF(AND('Financing - Injection 1'!J1175&gt;='5-Year Monthly P&amp;L'!AB$2,'Financing - Injection 1'!J1175&lt;'5-Year Monthly P&amp;L'!AN$2),3,IF(AND('Financing - Injection 1'!J1175&gt;='5-Year Monthly P&amp;L'!AN$2,'Financing - Injection 1'!J1175&lt;'5-Year Monthly P&amp;L'!AZ$2),4,IF('Financing - Injection 1'!J1175&gt;='5-Year Monthly P&amp;L'!AZ$2,5)))))</f>
        <v>1</v>
      </c>
      <c r="R1175" s="215">
        <f t="shared" si="180"/>
        <v>0</v>
      </c>
      <c r="S1175" s="215">
        <f t="shared" si="181"/>
        <v>0</v>
      </c>
    </row>
    <row r="1176" spans="2:19" x14ac:dyDescent="0.2">
      <c r="B1176" s="228"/>
      <c r="C1176" s="228"/>
      <c r="D1176" s="228"/>
      <c r="E1176" s="225"/>
      <c r="F1176" s="228"/>
      <c r="G1176" s="228"/>
      <c r="Q1176" s="11">
        <f>IF(J1176&lt;'5-Year Monthly P&amp;L'!P$2,1,IF(AND('Financing - Injection 1'!J1176&gt;='5-Year Monthly P&amp;L'!P$2,'Financing - Injection 1'!J1176&lt;'5-Year Monthly P&amp;L'!AB$2),2,IF(AND('Financing - Injection 1'!J1176&gt;='5-Year Monthly P&amp;L'!AB$2,'Financing - Injection 1'!J1176&lt;'5-Year Monthly P&amp;L'!AN$2),3,IF(AND('Financing - Injection 1'!J1176&gt;='5-Year Monthly P&amp;L'!AN$2,'Financing - Injection 1'!J1176&lt;'5-Year Monthly P&amp;L'!AZ$2),4,IF('Financing - Injection 1'!J1176&gt;='5-Year Monthly P&amp;L'!AZ$2,5)))))</f>
        <v>1</v>
      </c>
      <c r="R1176" s="215">
        <f t="shared" si="180"/>
        <v>0</v>
      </c>
      <c r="S1176" s="215">
        <f t="shared" si="181"/>
        <v>0</v>
      </c>
    </row>
    <row r="1177" spans="2:19" x14ac:dyDescent="0.2">
      <c r="B1177" s="228"/>
      <c r="C1177" s="228"/>
      <c r="D1177" s="228"/>
      <c r="E1177" s="225"/>
      <c r="F1177" s="228"/>
      <c r="G1177" s="228"/>
      <c r="Q1177" s="11">
        <f>IF(J1177&lt;'5-Year Monthly P&amp;L'!P$2,1,IF(AND('Financing - Injection 1'!J1177&gt;='5-Year Monthly P&amp;L'!P$2,'Financing - Injection 1'!J1177&lt;'5-Year Monthly P&amp;L'!AB$2),2,IF(AND('Financing - Injection 1'!J1177&gt;='5-Year Monthly P&amp;L'!AB$2,'Financing - Injection 1'!J1177&lt;'5-Year Monthly P&amp;L'!AN$2),3,IF(AND('Financing - Injection 1'!J1177&gt;='5-Year Monthly P&amp;L'!AN$2,'Financing - Injection 1'!J1177&lt;'5-Year Monthly P&amp;L'!AZ$2),4,IF('Financing - Injection 1'!J1177&gt;='5-Year Monthly P&amp;L'!AZ$2,5)))))</f>
        <v>1</v>
      </c>
      <c r="R1177" s="215">
        <f t="shared" si="180"/>
        <v>0</v>
      </c>
      <c r="S1177" s="215">
        <f t="shared" si="181"/>
        <v>0</v>
      </c>
    </row>
    <row r="1178" spans="2:19" x14ac:dyDescent="0.2">
      <c r="B1178" s="228"/>
      <c r="C1178" s="228"/>
      <c r="D1178" s="228"/>
      <c r="E1178" s="225"/>
      <c r="F1178" s="228"/>
      <c r="G1178" s="228"/>
      <c r="Q1178" s="11">
        <f>IF(J1178&lt;'5-Year Monthly P&amp;L'!P$2,1,IF(AND('Financing - Injection 1'!J1178&gt;='5-Year Monthly P&amp;L'!P$2,'Financing - Injection 1'!J1178&lt;'5-Year Monthly P&amp;L'!AB$2),2,IF(AND('Financing - Injection 1'!J1178&gt;='5-Year Monthly P&amp;L'!AB$2,'Financing - Injection 1'!J1178&lt;'5-Year Monthly P&amp;L'!AN$2),3,IF(AND('Financing - Injection 1'!J1178&gt;='5-Year Monthly P&amp;L'!AN$2,'Financing - Injection 1'!J1178&lt;'5-Year Monthly P&amp;L'!AZ$2),4,IF('Financing - Injection 1'!J1178&gt;='5-Year Monthly P&amp;L'!AZ$2,5)))))</f>
        <v>1</v>
      </c>
      <c r="R1178" s="215">
        <f t="shared" si="180"/>
        <v>0</v>
      </c>
      <c r="S1178" s="215">
        <f t="shared" si="181"/>
        <v>0</v>
      </c>
    </row>
    <row r="1179" spans="2:19" x14ac:dyDescent="0.2">
      <c r="B1179" s="228"/>
      <c r="C1179" s="228"/>
      <c r="D1179" s="228"/>
      <c r="E1179" s="225"/>
      <c r="F1179" s="228"/>
      <c r="G1179" s="228"/>
      <c r="Q1179" s="11">
        <f>IF(J1179&lt;'5-Year Monthly P&amp;L'!P$2,1,IF(AND('Financing - Injection 1'!J1179&gt;='5-Year Monthly P&amp;L'!P$2,'Financing - Injection 1'!J1179&lt;'5-Year Monthly P&amp;L'!AB$2),2,IF(AND('Financing - Injection 1'!J1179&gt;='5-Year Monthly P&amp;L'!AB$2,'Financing - Injection 1'!J1179&lt;'5-Year Monthly P&amp;L'!AN$2),3,IF(AND('Financing - Injection 1'!J1179&gt;='5-Year Monthly P&amp;L'!AN$2,'Financing - Injection 1'!J1179&lt;'5-Year Monthly P&amp;L'!AZ$2),4,IF('Financing - Injection 1'!J1179&gt;='5-Year Monthly P&amp;L'!AZ$2,5)))))</f>
        <v>1</v>
      </c>
      <c r="R1179" s="215">
        <f t="shared" si="180"/>
        <v>0</v>
      </c>
      <c r="S1179" s="215">
        <f t="shared" si="181"/>
        <v>0</v>
      </c>
    </row>
    <row r="1180" spans="2:19" x14ac:dyDescent="0.2">
      <c r="B1180" s="228"/>
      <c r="C1180" s="228"/>
      <c r="D1180" s="228"/>
      <c r="E1180" s="225"/>
      <c r="F1180" s="228"/>
      <c r="G1180" s="228"/>
      <c r="Q1180" s="11">
        <f>IF(J1180&lt;'5-Year Monthly P&amp;L'!P$2,1,IF(AND('Financing - Injection 1'!J1180&gt;='5-Year Monthly P&amp;L'!P$2,'Financing - Injection 1'!J1180&lt;'5-Year Monthly P&amp;L'!AB$2),2,IF(AND('Financing - Injection 1'!J1180&gt;='5-Year Monthly P&amp;L'!AB$2,'Financing - Injection 1'!J1180&lt;'5-Year Monthly P&amp;L'!AN$2),3,IF(AND('Financing - Injection 1'!J1180&gt;='5-Year Monthly P&amp;L'!AN$2,'Financing - Injection 1'!J1180&lt;'5-Year Monthly P&amp;L'!AZ$2),4,IF('Financing - Injection 1'!J1180&gt;='5-Year Monthly P&amp;L'!AZ$2,5)))))</f>
        <v>1</v>
      </c>
      <c r="R1180" s="215">
        <f t="shared" si="180"/>
        <v>0</v>
      </c>
      <c r="S1180" s="215">
        <f t="shared" si="181"/>
        <v>0</v>
      </c>
    </row>
    <row r="1181" spans="2:19" x14ac:dyDescent="0.2">
      <c r="B1181" s="228"/>
      <c r="C1181" s="228"/>
      <c r="D1181" s="228"/>
      <c r="E1181" s="225"/>
      <c r="F1181" s="228"/>
      <c r="G1181" s="228"/>
      <c r="Q1181" s="11">
        <f>IF(J1181&lt;'5-Year Monthly P&amp;L'!P$2,1,IF(AND('Financing - Injection 1'!J1181&gt;='5-Year Monthly P&amp;L'!P$2,'Financing - Injection 1'!J1181&lt;'5-Year Monthly P&amp;L'!AB$2),2,IF(AND('Financing - Injection 1'!J1181&gt;='5-Year Monthly P&amp;L'!AB$2,'Financing - Injection 1'!J1181&lt;'5-Year Monthly P&amp;L'!AN$2),3,IF(AND('Financing - Injection 1'!J1181&gt;='5-Year Monthly P&amp;L'!AN$2,'Financing - Injection 1'!J1181&lt;'5-Year Monthly P&amp;L'!AZ$2),4,IF('Financing - Injection 1'!J1181&gt;='5-Year Monthly P&amp;L'!AZ$2,5)))))</f>
        <v>1</v>
      </c>
      <c r="R1181" s="215">
        <f t="shared" si="180"/>
        <v>0</v>
      </c>
      <c r="S1181" s="215">
        <f t="shared" si="181"/>
        <v>0</v>
      </c>
    </row>
    <row r="1182" spans="2:19" x14ac:dyDescent="0.2">
      <c r="B1182" s="228"/>
      <c r="C1182" s="228"/>
      <c r="D1182" s="228"/>
      <c r="E1182" s="225"/>
      <c r="F1182" s="228"/>
      <c r="G1182" s="228"/>
      <c r="Q1182" s="11">
        <f>IF(J1182&lt;'5-Year Monthly P&amp;L'!P$2,1,IF(AND('Financing - Injection 1'!J1182&gt;='5-Year Monthly P&amp;L'!P$2,'Financing - Injection 1'!J1182&lt;'5-Year Monthly P&amp;L'!AB$2),2,IF(AND('Financing - Injection 1'!J1182&gt;='5-Year Monthly P&amp;L'!AB$2,'Financing - Injection 1'!J1182&lt;'5-Year Monthly P&amp;L'!AN$2),3,IF(AND('Financing - Injection 1'!J1182&gt;='5-Year Monthly P&amp;L'!AN$2,'Financing - Injection 1'!J1182&lt;'5-Year Monthly P&amp;L'!AZ$2),4,IF('Financing - Injection 1'!J1182&gt;='5-Year Monthly P&amp;L'!AZ$2,5)))))</f>
        <v>1</v>
      </c>
      <c r="R1182" s="215">
        <f t="shared" si="180"/>
        <v>0</v>
      </c>
      <c r="S1182" s="215">
        <f t="shared" si="181"/>
        <v>0</v>
      </c>
    </row>
    <row r="1183" spans="2:19" x14ac:dyDescent="0.2">
      <c r="B1183" s="228"/>
      <c r="C1183" s="228"/>
      <c r="D1183" s="228"/>
      <c r="E1183" s="225"/>
      <c r="F1183" s="228"/>
      <c r="G1183" s="228"/>
      <c r="Q1183" s="11">
        <f>IF(J1183&lt;'5-Year Monthly P&amp;L'!P$2,1,IF(AND('Financing - Injection 1'!J1183&gt;='5-Year Monthly P&amp;L'!P$2,'Financing - Injection 1'!J1183&lt;'5-Year Monthly P&amp;L'!AB$2),2,IF(AND('Financing - Injection 1'!J1183&gt;='5-Year Monthly P&amp;L'!AB$2,'Financing - Injection 1'!J1183&lt;'5-Year Monthly P&amp;L'!AN$2),3,IF(AND('Financing - Injection 1'!J1183&gt;='5-Year Monthly P&amp;L'!AN$2,'Financing - Injection 1'!J1183&lt;'5-Year Monthly P&amp;L'!AZ$2),4,IF('Financing - Injection 1'!J1183&gt;='5-Year Monthly P&amp;L'!AZ$2,5)))))</f>
        <v>1</v>
      </c>
      <c r="R1183" s="215">
        <f t="shared" si="180"/>
        <v>0</v>
      </c>
      <c r="S1183" s="215">
        <f t="shared" si="181"/>
        <v>0</v>
      </c>
    </row>
    <row r="1184" spans="2:19" x14ac:dyDescent="0.2">
      <c r="B1184" s="228"/>
      <c r="C1184" s="228"/>
      <c r="D1184" s="228"/>
      <c r="E1184" s="225"/>
      <c r="F1184" s="228"/>
      <c r="G1184" s="228"/>
      <c r="Q1184" s="11">
        <f>IF(J1184&lt;'5-Year Monthly P&amp;L'!P$2,1,IF(AND('Financing - Injection 1'!J1184&gt;='5-Year Monthly P&amp;L'!P$2,'Financing - Injection 1'!J1184&lt;'5-Year Monthly P&amp;L'!AB$2),2,IF(AND('Financing - Injection 1'!J1184&gt;='5-Year Monthly P&amp;L'!AB$2,'Financing - Injection 1'!J1184&lt;'5-Year Monthly P&amp;L'!AN$2),3,IF(AND('Financing - Injection 1'!J1184&gt;='5-Year Monthly P&amp;L'!AN$2,'Financing - Injection 1'!J1184&lt;'5-Year Monthly P&amp;L'!AZ$2),4,IF('Financing - Injection 1'!J1184&gt;='5-Year Monthly P&amp;L'!AZ$2,5)))))</f>
        <v>1</v>
      </c>
      <c r="R1184" s="215">
        <f t="shared" si="180"/>
        <v>0</v>
      </c>
      <c r="S1184" s="215">
        <f t="shared" si="181"/>
        <v>0</v>
      </c>
    </row>
    <row r="1185" spans="2:19" x14ac:dyDescent="0.2">
      <c r="B1185" s="228"/>
      <c r="C1185" s="228"/>
      <c r="D1185" s="228"/>
      <c r="E1185" s="225"/>
      <c r="F1185" s="228"/>
      <c r="G1185" s="228"/>
      <c r="Q1185" s="11">
        <f>IF(J1185&lt;'5-Year Monthly P&amp;L'!P$2,1,IF(AND('Financing - Injection 1'!J1185&gt;='5-Year Monthly P&amp;L'!P$2,'Financing - Injection 1'!J1185&lt;'5-Year Monthly P&amp;L'!AB$2),2,IF(AND('Financing - Injection 1'!J1185&gt;='5-Year Monthly P&amp;L'!AB$2,'Financing - Injection 1'!J1185&lt;'5-Year Monthly P&amp;L'!AN$2),3,IF(AND('Financing - Injection 1'!J1185&gt;='5-Year Monthly P&amp;L'!AN$2,'Financing - Injection 1'!J1185&lt;'5-Year Monthly P&amp;L'!AZ$2),4,IF('Financing - Injection 1'!J1185&gt;='5-Year Monthly P&amp;L'!AZ$2,5)))))</f>
        <v>1</v>
      </c>
      <c r="R1185" s="215">
        <f t="shared" si="180"/>
        <v>0</v>
      </c>
      <c r="S1185" s="215">
        <f t="shared" si="181"/>
        <v>0</v>
      </c>
    </row>
    <row r="1186" spans="2:19" x14ac:dyDescent="0.2">
      <c r="B1186" s="228"/>
      <c r="C1186" s="228"/>
      <c r="D1186" s="228"/>
      <c r="E1186" s="225"/>
      <c r="F1186" s="228"/>
      <c r="G1186" s="228"/>
      <c r="Q1186" s="11">
        <f>IF(J1186&lt;'5-Year Monthly P&amp;L'!P$2,1,IF(AND('Financing - Injection 1'!J1186&gt;='5-Year Monthly P&amp;L'!P$2,'Financing - Injection 1'!J1186&lt;'5-Year Monthly P&amp;L'!AB$2),2,IF(AND('Financing - Injection 1'!J1186&gt;='5-Year Monthly P&amp;L'!AB$2,'Financing - Injection 1'!J1186&lt;'5-Year Monthly P&amp;L'!AN$2),3,IF(AND('Financing - Injection 1'!J1186&gt;='5-Year Monthly P&amp;L'!AN$2,'Financing - Injection 1'!J1186&lt;'5-Year Monthly P&amp;L'!AZ$2),4,IF('Financing - Injection 1'!J1186&gt;='5-Year Monthly P&amp;L'!AZ$2,5)))))</f>
        <v>1</v>
      </c>
      <c r="R1186" s="215">
        <f t="shared" si="180"/>
        <v>0</v>
      </c>
      <c r="S1186" s="215">
        <f t="shared" si="181"/>
        <v>0</v>
      </c>
    </row>
    <row r="1187" spans="2:19" x14ac:dyDescent="0.2">
      <c r="B1187" s="228"/>
      <c r="C1187" s="228"/>
      <c r="D1187" s="228"/>
      <c r="E1187" s="225"/>
      <c r="F1187" s="228"/>
      <c r="G1187" s="228"/>
      <c r="Q1187" s="11">
        <f>IF(J1187&lt;'5-Year Monthly P&amp;L'!P$2,1,IF(AND('Financing - Injection 1'!J1187&gt;='5-Year Monthly P&amp;L'!P$2,'Financing - Injection 1'!J1187&lt;'5-Year Monthly P&amp;L'!AB$2),2,IF(AND('Financing - Injection 1'!J1187&gt;='5-Year Monthly P&amp;L'!AB$2,'Financing - Injection 1'!J1187&lt;'5-Year Monthly P&amp;L'!AN$2),3,IF(AND('Financing - Injection 1'!J1187&gt;='5-Year Monthly P&amp;L'!AN$2,'Financing - Injection 1'!J1187&lt;'5-Year Monthly P&amp;L'!AZ$2),4,IF('Financing - Injection 1'!J1187&gt;='5-Year Monthly P&amp;L'!AZ$2,5)))))</f>
        <v>1</v>
      </c>
      <c r="R1187" s="215">
        <f t="shared" si="180"/>
        <v>0</v>
      </c>
      <c r="S1187" s="215">
        <f t="shared" si="181"/>
        <v>0</v>
      </c>
    </row>
    <row r="1188" spans="2:19" x14ac:dyDescent="0.2">
      <c r="B1188" s="228"/>
      <c r="C1188" s="228"/>
      <c r="D1188" s="228"/>
      <c r="E1188" s="225"/>
      <c r="F1188" s="228"/>
      <c r="G1188" s="228"/>
      <c r="Q1188" s="11">
        <f>IF(J1188&lt;'5-Year Monthly P&amp;L'!P$2,1,IF(AND('Financing - Injection 1'!J1188&gt;='5-Year Monthly P&amp;L'!P$2,'Financing - Injection 1'!J1188&lt;'5-Year Monthly P&amp;L'!AB$2),2,IF(AND('Financing - Injection 1'!J1188&gt;='5-Year Monthly P&amp;L'!AB$2,'Financing - Injection 1'!J1188&lt;'5-Year Monthly P&amp;L'!AN$2),3,IF(AND('Financing - Injection 1'!J1188&gt;='5-Year Monthly P&amp;L'!AN$2,'Financing - Injection 1'!J1188&lt;'5-Year Monthly P&amp;L'!AZ$2),4,IF('Financing - Injection 1'!J1188&gt;='5-Year Monthly P&amp;L'!AZ$2,5)))))</f>
        <v>1</v>
      </c>
      <c r="R1188" s="215">
        <f t="shared" si="180"/>
        <v>0</v>
      </c>
      <c r="S1188" s="215">
        <f t="shared" si="181"/>
        <v>0</v>
      </c>
    </row>
    <row r="1189" spans="2:19" x14ac:dyDescent="0.2">
      <c r="B1189" s="228"/>
      <c r="C1189" s="228"/>
      <c r="D1189" s="228"/>
      <c r="E1189" s="225"/>
      <c r="F1189" s="228"/>
      <c r="G1189" s="228"/>
      <c r="Q1189" s="11">
        <f>IF(J1189&lt;'5-Year Monthly P&amp;L'!P$2,1,IF(AND('Financing - Injection 1'!J1189&gt;='5-Year Monthly P&amp;L'!P$2,'Financing - Injection 1'!J1189&lt;'5-Year Monthly P&amp;L'!AB$2),2,IF(AND('Financing - Injection 1'!J1189&gt;='5-Year Monthly P&amp;L'!AB$2,'Financing - Injection 1'!J1189&lt;'5-Year Monthly P&amp;L'!AN$2),3,IF(AND('Financing - Injection 1'!J1189&gt;='5-Year Monthly P&amp;L'!AN$2,'Financing - Injection 1'!J1189&lt;'5-Year Monthly P&amp;L'!AZ$2),4,IF('Financing - Injection 1'!J1189&gt;='5-Year Monthly P&amp;L'!AZ$2,5)))))</f>
        <v>1</v>
      </c>
      <c r="R1189" s="215">
        <f t="shared" si="180"/>
        <v>0</v>
      </c>
      <c r="S1189" s="215">
        <f t="shared" si="181"/>
        <v>0</v>
      </c>
    </row>
    <row r="1190" spans="2:19" x14ac:dyDescent="0.2">
      <c r="B1190" s="228"/>
      <c r="C1190" s="228"/>
      <c r="D1190" s="228"/>
      <c r="E1190" s="225"/>
      <c r="F1190" s="228"/>
      <c r="G1190" s="228"/>
      <c r="Q1190" s="11">
        <f>IF(J1190&lt;'5-Year Monthly P&amp;L'!P$2,1,IF(AND('Financing - Injection 1'!J1190&gt;='5-Year Monthly P&amp;L'!P$2,'Financing - Injection 1'!J1190&lt;'5-Year Monthly P&amp;L'!AB$2),2,IF(AND('Financing - Injection 1'!J1190&gt;='5-Year Monthly P&amp;L'!AB$2,'Financing - Injection 1'!J1190&lt;'5-Year Monthly P&amp;L'!AN$2),3,IF(AND('Financing - Injection 1'!J1190&gt;='5-Year Monthly P&amp;L'!AN$2,'Financing - Injection 1'!J1190&lt;'5-Year Monthly P&amp;L'!AZ$2),4,IF('Financing - Injection 1'!J1190&gt;='5-Year Monthly P&amp;L'!AZ$2,5)))))</f>
        <v>1</v>
      </c>
      <c r="R1190" s="215">
        <f t="shared" si="180"/>
        <v>0</v>
      </c>
      <c r="S1190" s="215">
        <f t="shared" si="181"/>
        <v>0</v>
      </c>
    </row>
    <row r="1191" spans="2:19" x14ac:dyDescent="0.2">
      <c r="B1191" s="228"/>
      <c r="C1191" s="228"/>
      <c r="D1191" s="228"/>
      <c r="E1191" s="225"/>
      <c r="F1191" s="228"/>
      <c r="G1191" s="228"/>
      <c r="Q1191" s="11">
        <f>IF(J1191&lt;'5-Year Monthly P&amp;L'!P$2,1,IF(AND('Financing - Injection 1'!J1191&gt;='5-Year Monthly P&amp;L'!P$2,'Financing - Injection 1'!J1191&lt;'5-Year Monthly P&amp;L'!AB$2),2,IF(AND('Financing - Injection 1'!J1191&gt;='5-Year Monthly P&amp;L'!AB$2,'Financing - Injection 1'!J1191&lt;'5-Year Monthly P&amp;L'!AN$2),3,IF(AND('Financing - Injection 1'!J1191&gt;='5-Year Monthly P&amp;L'!AN$2,'Financing - Injection 1'!J1191&lt;'5-Year Monthly P&amp;L'!AZ$2),4,IF('Financing - Injection 1'!J1191&gt;='5-Year Monthly P&amp;L'!AZ$2,5)))))</f>
        <v>1</v>
      </c>
      <c r="R1191" s="215">
        <f t="shared" si="180"/>
        <v>0</v>
      </c>
      <c r="S1191" s="215">
        <f t="shared" si="181"/>
        <v>0</v>
      </c>
    </row>
    <row r="1192" spans="2:19" x14ac:dyDescent="0.2">
      <c r="B1192" s="228"/>
      <c r="C1192" s="228"/>
      <c r="D1192" s="228"/>
      <c r="E1192" s="225"/>
      <c r="F1192" s="228"/>
      <c r="G1192" s="228"/>
      <c r="Q1192" s="11">
        <f>IF(J1192&lt;'5-Year Monthly P&amp;L'!P$2,1,IF(AND('Financing - Injection 1'!J1192&gt;='5-Year Monthly P&amp;L'!P$2,'Financing - Injection 1'!J1192&lt;'5-Year Monthly P&amp;L'!AB$2),2,IF(AND('Financing - Injection 1'!J1192&gt;='5-Year Monthly P&amp;L'!AB$2,'Financing - Injection 1'!J1192&lt;'5-Year Monthly P&amp;L'!AN$2),3,IF(AND('Financing - Injection 1'!J1192&gt;='5-Year Monthly P&amp;L'!AN$2,'Financing - Injection 1'!J1192&lt;'5-Year Monthly P&amp;L'!AZ$2),4,IF('Financing - Injection 1'!J1192&gt;='5-Year Monthly P&amp;L'!AZ$2,5)))))</f>
        <v>1</v>
      </c>
      <c r="R1192" s="215">
        <f t="shared" si="180"/>
        <v>0</v>
      </c>
      <c r="S1192" s="215">
        <f t="shared" si="181"/>
        <v>0</v>
      </c>
    </row>
    <row r="1193" spans="2:19" x14ac:dyDescent="0.2">
      <c r="B1193" s="228"/>
      <c r="C1193" s="228"/>
      <c r="D1193" s="228"/>
      <c r="E1193" s="225"/>
      <c r="F1193" s="228"/>
      <c r="G1193" s="228"/>
      <c r="Q1193" s="11">
        <f>IF(J1193&lt;'5-Year Monthly P&amp;L'!P$2,1,IF(AND('Financing - Injection 1'!J1193&gt;='5-Year Monthly P&amp;L'!P$2,'Financing - Injection 1'!J1193&lt;'5-Year Monthly P&amp;L'!AB$2),2,IF(AND('Financing - Injection 1'!J1193&gt;='5-Year Monthly P&amp;L'!AB$2,'Financing - Injection 1'!J1193&lt;'5-Year Monthly P&amp;L'!AN$2),3,IF(AND('Financing - Injection 1'!J1193&gt;='5-Year Monthly P&amp;L'!AN$2,'Financing - Injection 1'!J1193&lt;'5-Year Monthly P&amp;L'!AZ$2),4,IF('Financing - Injection 1'!J1193&gt;='5-Year Monthly P&amp;L'!AZ$2,5)))))</f>
        <v>1</v>
      </c>
      <c r="R1193" s="215">
        <f t="shared" si="180"/>
        <v>0</v>
      </c>
      <c r="S1193" s="215">
        <f t="shared" si="181"/>
        <v>0</v>
      </c>
    </row>
    <row r="1194" spans="2:19" x14ac:dyDescent="0.2">
      <c r="B1194" s="228"/>
      <c r="C1194" s="228"/>
      <c r="D1194" s="228"/>
      <c r="E1194" s="225"/>
      <c r="F1194" s="228"/>
      <c r="G1194" s="228"/>
      <c r="Q1194" s="11">
        <f>IF(J1194&lt;'5-Year Monthly P&amp;L'!P$2,1,IF(AND('Financing - Injection 1'!J1194&gt;='5-Year Monthly P&amp;L'!P$2,'Financing - Injection 1'!J1194&lt;'5-Year Monthly P&amp;L'!AB$2),2,IF(AND('Financing - Injection 1'!J1194&gt;='5-Year Monthly P&amp;L'!AB$2,'Financing - Injection 1'!J1194&lt;'5-Year Monthly P&amp;L'!AN$2),3,IF(AND('Financing - Injection 1'!J1194&gt;='5-Year Monthly P&amp;L'!AN$2,'Financing - Injection 1'!J1194&lt;'5-Year Monthly P&amp;L'!AZ$2),4,IF('Financing - Injection 1'!J1194&gt;='5-Year Monthly P&amp;L'!AZ$2,5)))))</f>
        <v>1</v>
      </c>
      <c r="R1194" s="215">
        <f t="shared" si="180"/>
        <v>0</v>
      </c>
      <c r="S1194" s="215">
        <f t="shared" si="181"/>
        <v>0</v>
      </c>
    </row>
    <row r="1195" spans="2:19" x14ac:dyDescent="0.2">
      <c r="B1195" s="228"/>
      <c r="C1195" s="228"/>
      <c r="D1195" s="228"/>
      <c r="E1195" s="225"/>
      <c r="F1195" s="228"/>
      <c r="G1195" s="228"/>
      <c r="Q1195" s="11">
        <f>IF(J1195&lt;'5-Year Monthly P&amp;L'!P$2,1,IF(AND('Financing - Injection 1'!J1195&gt;='5-Year Monthly P&amp;L'!P$2,'Financing - Injection 1'!J1195&lt;'5-Year Monthly P&amp;L'!AB$2),2,IF(AND('Financing - Injection 1'!J1195&gt;='5-Year Monthly P&amp;L'!AB$2,'Financing - Injection 1'!J1195&lt;'5-Year Monthly P&amp;L'!AN$2),3,IF(AND('Financing - Injection 1'!J1195&gt;='5-Year Monthly P&amp;L'!AN$2,'Financing - Injection 1'!J1195&lt;'5-Year Monthly P&amp;L'!AZ$2),4,IF('Financing - Injection 1'!J1195&gt;='5-Year Monthly P&amp;L'!AZ$2,5)))))</f>
        <v>1</v>
      </c>
      <c r="R1195" s="215">
        <f t="shared" si="180"/>
        <v>0</v>
      </c>
      <c r="S1195" s="215">
        <f t="shared" si="181"/>
        <v>0</v>
      </c>
    </row>
    <row r="1196" spans="2:19" x14ac:dyDescent="0.2">
      <c r="B1196" s="228"/>
      <c r="C1196" s="228"/>
      <c r="D1196" s="228"/>
      <c r="E1196" s="225"/>
      <c r="F1196" s="228"/>
      <c r="G1196" s="228"/>
      <c r="Q1196" s="11">
        <f>IF(J1196&lt;'5-Year Monthly P&amp;L'!P$2,1,IF(AND('Financing - Injection 1'!J1196&gt;='5-Year Monthly P&amp;L'!P$2,'Financing - Injection 1'!J1196&lt;'5-Year Monthly P&amp;L'!AB$2),2,IF(AND('Financing - Injection 1'!J1196&gt;='5-Year Monthly P&amp;L'!AB$2,'Financing - Injection 1'!J1196&lt;'5-Year Monthly P&amp;L'!AN$2),3,IF(AND('Financing - Injection 1'!J1196&gt;='5-Year Monthly P&amp;L'!AN$2,'Financing - Injection 1'!J1196&lt;'5-Year Monthly P&amp;L'!AZ$2),4,IF('Financing - Injection 1'!J1196&gt;='5-Year Monthly P&amp;L'!AZ$2,5)))))</f>
        <v>1</v>
      </c>
      <c r="R1196" s="215">
        <f t="shared" si="180"/>
        <v>0</v>
      </c>
      <c r="S1196" s="215">
        <f t="shared" si="181"/>
        <v>0</v>
      </c>
    </row>
    <row r="1197" spans="2:19" x14ac:dyDescent="0.2">
      <c r="B1197" s="228"/>
      <c r="C1197" s="228"/>
      <c r="D1197" s="228"/>
      <c r="E1197" s="225"/>
      <c r="F1197" s="228"/>
      <c r="G1197" s="228"/>
      <c r="Q1197" s="11">
        <f>IF(J1197&lt;'5-Year Monthly P&amp;L'!P$2,1,IF(AND('Financing - Injection 1'!J1197&gt;='5-Year Monthly P&amp;L'!P$2,'Financing - Injection 1'!J1197&lt;'5-Year Monthly P&amp;L'!AB$2),2,IF(AND('Financing - Injection 1'!J1197&gt;='5-Year Monthly P&amp;L'!AB$2,'Financing - Injection 1'!J1197&lt;'5-Year Monthly P&amp;L'!AN$2),3,IF(AND('Financing - Injection 1'!J1197&gt;='5-Year Monthly P&amp;L'!AN$2,'Financing - Injection 1'!J1197&lt;'5-Year Monthly P&amp;L'!AZ$2),4,IF('Financing - Injection 1'!J1197&gt;='5-Year Monthly P&amp;L'!AZ$2,5)))))</f>
        <v>1</v>
      </c>
      <c r="R1197" s="215">
        <f t="shared" si="180"/>
        <v>0</v>
      </c>
      <c r="S1197" s="215">
        <f t="shared" si="181"/>
        <v>0</v>
      </c>
    </row>
    <row r="1198" spans="2:19" x14ac:dyDescent="0.2">
      <c r="B1198" s="228"/>
      <c r="C1198" s="228"/>
      <c r="D1198" s="228"/>
      <c r="E1198" s="225"/>
      <c r="F1198" s="228"/>
      <c r="G1198" s="228"/>
      <c r="Q1198" s="11">
        <f>IF(J1198&lt;'5-Year Monthly P&amp;L'!P$2,1,IF(AND('Financing - Injection 1'!J1198&gt;='5-Year Monthly P&amp;L'!P$2,'Financing - Injection 1'!J1198&lt;'5-Year Monthly P&amp;L'!AB$2),2,IF(AND('Financing - Injection 1'!J1198&gt;='5-Year Monthly P&amp;L'!AB$2,'Financing - Injection 1'!J1198&lt;'5-Year Monthly P&amp;L'!AN$2),3,IF(AND('Financing - Injection 1'!J1198&gt;='5-Year Monthly P&amp;L'!AN$2,'Financing - Injection 1'!J1198&lt;'5-Year Monthly P&amp;L'!AZ$2),4,IF('Financing - Injection 1'!J1198&gt;='5-Year Monthly P&amp;L'!AZ$2,5)))))</f>
        <v>1</v>
      </c>
      <c r="R1198" s="215">
        <f t="shared" si="180"/>
        <v>0</v>
      </c>
      <c r="S1198" s="215">
        <f t="shared" si="181"/>
        <v>0</v>
      </c>
    </row>
    <row r="1199" spans="2:19" x14ac:dyDescent="0.2">
      <c r="B1199" s="228"/>
      <c r="C1199" s="228"/>
      <c r="D1199" s="228"/>
      <c r="E1199" s="225"/>
      <c r="F1199" s="228"/>
      <c r="G1199" s="228"/>
      <c r="Q1199" s="11">
        <f>IF(J1199&lt;'5-Year Monthly P&amp;L'!P$2,1,IF(AND('Financing - Injection 1'!J1199&gt;='5-Year Monthly P&amp;L'!P$2,'Financing - Injection 1'!J1199&lt;'5-Year Monthly P&amp;L'!AB$2),2,IF(AND('Financing - Injection 1'!J1199&gt;='5-Year Monthly P&amp;L'!AB$2,'Financing - Injection 1'!J1199&lt;'5-Year Monthly P&amp;L'!AN$2),3,IF(AND('Financing - Injection 1'!J1199&gt;='5-Year Monthly P&amp;L'!AN$2,'Financing - Injection 1'!J1199&lt;'5-Year Monthly P&amp;L'!AZ$2),4,IF('Financing - Injection 1'!J1199&gt;='5-Year Monthly P&amp;L'!AZ$2,5)))))</f>
        <v>1</v>
      </c>
      <c r="R1199" s="215">
        <f t="shared" si="180"/>
        <v>0</v>
      </c>
      <c r="S1199" s="215">
        <f t="shared" si="181"/>
        <v>0</v>
      </c>
    </row>
    <row r="1200" spans="2:19" x14ac:dyDescent="0.2">
      <c r="B1200" s="228"/>
      <c r="C1200" s="228"/>
      <c r="D1200" s="228"/>
      <c r="E1200" s="225"/>
      <c r="F1200" s="228"/>
      <c r="G1200" s="228"/>
      <c r="Q1200" s="11">
        <f>IF(J1200&lt;'5-Year Monthly P&amp;L'!P$2,1,IF(AND('Financing - Injection 1'!J1200&gt;='5-Year Monthly P&amp;L'!P$2,'Financing - Injection 1'!J1200&lt;'5-Year Monthly P&amp;L'!AB$2),2,IF(AND('Financing - Injection 1'!J1200&gt;='5-Year Monthly P&amp;L'!AB$2,'Financing - Injection 1'!J1200&lt;'5-Year Monthly P&amp;L'!AN$2),3,IF(AND('Financing - Injection 1'!J1200&gt;='5-Year Monthly P&amp;L'!AN$2,'Financing - Injection 1'!J1200&lt;'5-Year Monthly P&amp;L'!AZ$2),4,IF('Financing - Injection 1'!J1200&gt;='5-Year Monthly P&amp;L'!AZ$2,5)))))</f>
        <v>1</v>
      </c>
      <c r="R1200" s="215">
        <f t="shared" si="180"/>
        <v>0</v>
      </c>
      <c r="S1200" s="215">
        <f t="shared" si="181"/>
        <v>0</v>
      </c>
    </row>
    <row r="1201" spans="2:19" x14ac:dyDescent="0.2">
      <c r="B1201" s="228"/>
      <c r="C1201" s="228"/>
      <c r="D1201" s="228"/>
      <c r="E1201" s="225"/>
      <c r="F1201" s="228"/>
      <c r="G1201" s="228"/>
      <c r="Q1201" s="11">
        <f>IF(J1201&lt;'5-Year Monthly P&amp;L'!P$2,1,IF(AND('Financing - Injection 1'!J1201&gt;='5-Year Monthly P&amp;L'!P$2,'Financing - Injection 1'!J1201&lt;'5-Year Monthly P&amp;L'!AB$2),2,IF(AND('Financing - Injection 1'!J1201&gt;='5-Year Monthly P&amp;L'!AB$2,'Financing - Injection 1'!J1201&lt;'5-Year Monthly P&amp;L'!AN$2),3,IF(AND('Financing - Injection 1'!J1201&gt;='5-Year Monthly P&amp;L'!AN$2,'Financing - Injection 1'!J1201&lt;'5-Year Monthly P&amp;L'!AZ$2),4,IF('Financing - Injection 1'!J1201&gt;='5-Year Monthly P&amp;L'!AZ$2,5)))))</f>
        <v>1</v>
      </c>
      <c r="R1201" s="215">
        <f t="shared" si="180"/>
        <v>0</v>
      </c>
      <c r="S1201" s="215">
        <f t="shared" si="181"/>
        <v>0</v>
      </c>
    </row>
    <row r="1202" spans="2:19" x14ac:dyDescent="0.2">
      <c r="B1202" s="228"/>
      <c r="C1202" s="228"/>
      <c r="D1202" s="228"/>
      <c r="E1202" s="225"/>
      <c r="F1202" s="228"/>
      <c r="G1202" s="228"/>
      <c r="Q1202" s="11">
        <f>IF(J1202&lt;'5-Year Monthly P&amp;L'!P$2,1,IF(AND('Financing - Injection 1'!J1202&gt;='5-Year Monthly P&amp;L'!P$2,'Financing - Injection 1'!J1202&lt;'5-Year Monthly P&amp;L'!AB$2),2,IF(AND('Financing - Injection 1'!J1202&gt;='5-Year Monthly P&amp;L'!AB$2,'Financing - Injection 1'!J1202&lt;'5-Year Monthly P&amp;L'!AN$2),3,IF(AND('Financing - Injection 1'!J1202&gt;='5-Year Monthly P&amp;L'!AN$2,'Financing - Injection 1'!J1202&lt;'5-Year Monthly P&amp;L'!AZ$2),4,IF('Financing - Injection 1'!J1202&gt;='5-Year Monthly P&amp;L'!AZ$2,5)))))</f>
        <v>1</v>
      </c>
      <c r="R1202" s="215">
        <f t="shared" si="180"/>
        <v>0</v>
      </c>
      <c r="S1202" s="215">
        <f t="shared" si="181"/>
        <v>0</v>
      </c>
    </row>
    <row r="1203" spans="2:19" x14ac:dyDescent="0.2">
      <c r="B1203" s="228"/>
      <c r="C1203" s="228"/>
      <c r="D1203" s="228"/>
      <c r="E1203" s="225"/>
      <c r="F1203" s="228"/>
      <c r="G1203" s="228"/>
      <c r="Q1203" s="11">
        <f>IF(J1203&lt;'5-Year Monthly P&amp;L'!P$2,1,IF(AND('Financing - Injection 1'!J1203&gt;='5-Year Monthly P&amp;L'!P$2,'Financing - Injection 1'!J1203&lt;'5-Year Monthly P&amp;L'!AB$2),2,IF(AND('Financing - Injection 1'!J1203&gt;='5-Year Monthly P&amp;L'!AB$2,'Financing - Injection 1'!J1203&lt;'5-Year Monthly P&amp;L'!AN$2),3,IF(AND('Financing - Injection 1'!J1203&gt;='5-Year Monthly P&amp;L'!AN$2,'Financing - Injection 1'!J1203&lt;'5-Year Monthly P&amp;L'!AZ$2),4,IF('Financing - Injection 1'!J1203&gt;='5-Year Monthly P&amp;L'!AZ$2,5)))))</f>
        <v>1</v>
      </c>
      <c r="R1203" s="215">
        <f t="shared" si="180"/>
        <v>0</v>
      </c>
      <c r="S1203" s="215">
        <f t="shared" si="181"/>
        <v>0</v>
      </c>
    </row>
    <row r="1204" spans="2:19" x14ac:dyDescent="0.2">
      <c r="B1204" s="228"/>
      <c r="C1204" s="228"/>
      <c r="D1204" s="228"/>
      <c r="E1204" s="225"/>
      <c r="F1204" s="228"/>
      <c r="G1204" s="228"/>
      <c r="Q1204" s="11">
        <f>IF(J1204&lt;'5-Year Monthly P&amp;L'!P$2,1,IF(AND('Financing - Injection 1'!J1204&gt;='5-Year Monthly P&amp;L'!P$2,'Financing - Injection 1'!J1204&lt;'5-Year Monthly P&amp;L'!AB$2),2,IF(AND('Financing - Injection 1'!J1204&gt;='5-Year Monthly P&amp;L'!AB$2,'Financing - Injection 1'!J1204&lt;'5-Year Monthly P&amp;L'!AN$2),3,IF(AND('Financing - Injection 1'!J1204&gt;='5-Year Monthly P&amp;L'!AN$2,'Financing - Injection 1'!J1204&lt;'5-Year Monthly P&amp;L'!AZ$2),4,IF('Financing - Injection 1'!J1204&gt;='5-Year Monthly P&amp;L'!AZ$2,5)))))</f>
        <v>1</v>
      </c>
      <c r="R1204" s="215">
        <f t="shared" si="180"/>
        <v>0</v>
      </c>
      <c r="S1204" s="215">
        <f t="shared" si="181"/>
        <v>0</v>
      </c>
    </row>
    <row r="1205" spans="2:19" x14ac:dyDescent="0.2">
      <c r="B1205" s="228"/>
      <c r="C1205" s="228"/>
      <c r="D1205" s="228"/>
      <c r="E1205" s="225"/>
      <c r="F1205" s="228"/>
      <c r="G1205" s="228"/>
      <c r="Q1205" s="11">
        <f>IF(J1205&lt;'5-Year Monthly P&amp;L'!P$2,1,IF(AND('Financing - Injection 1'!J1205&gt;='5-Year Monthly P&amp;L'!P$2,'Financing - Injection 1'!J1205&lt;'5-Year Monthly P&amp;L'!AB$2),2,IF(AND('Financing - Injection 1'!J1205&gt;='5-Year Monthly P&amp;L'!AB$2,'Financing - Injection 1'!J1205&lt;'5-Year Monthly P&amp;L'!AN$2),3,IF(AND('Financing - Injection 1'!J1205&gt;='5-Year Monthly P&amp;L'!AN$2,'Financing - Injection 1'!J1205&lt;'5-Year Monthly P&amp;L'!AZ$2),4,IF('Financing - Injection 1'!J1205&gt;='5-Year Monthly P&amp;L'!AZ$2,5)))))</f>
        <v>1</v>
      </c>
      <c r="R1205" s="215">
        <f t="shared" si="180"/>
        <v>0</v>
      </c>
      <c r="S1205" s="215">
        <f t="shared" si="181"/>
        <v>0</v>
      </c>
    </row>
    <row r="1206" spans="2:19" x14ac:dyDescent="0.2">
      <c r="B1206" s="228"/>
      <c r="C1206" s="228"/>
      <c r="D1206" s="228"/>
      <c r="E1206" s="225"/>
      <c r="F1206" s="228"/>
      <c r="G1206" s="228"/>
      <c r="Q1206" s="11">
        <f>IF(J1206&lt;'5-Year Monthly P&amp;L'!P$2,1,IF(AND('Financing - Injection 1'!J1206&gt;='5-Year Monthly P&amp;L'!P$2,'Financing - Injection 1'!J1206&lt;'5-Year Monthly P&amp;L'!AB$2),2,IF(AND('Financing - Injection 1'!J1206&gt;='5-Year Monthly P&amp;L'!AB$2,'Financing - Injection 1'!J1206&lt;'5-Year Monthly P&amp;L'!AN$2),3,IF(AND('Financing - Injection 1'!J1206&gt;='5-Year Monthly P&amp;L'!AN$2,'Financing - Injection 1'!J1206&lt;'5-Year Monthly P&amp;L'!AZ$2),4,IF('Financing - Injection 1'!J1206&gt;='5-Year Monthly P&amp;L'!AZ$2,5)))))</f>
        <v>1</v>
      </c>
      <c r="R1206" s="215">
        <f t="shared" si="180"/>
        <v>0</v>
      </c>
      <c r="S1206" s="215">
        <f t="shared" si="181"/>
        <v>0</v>
      </c>
    </row>
    <row r="1207" spans="2:19" x14ac:dyDescent="0.2">
      <c r="B1207" s="228"/>
      <c r="C1207" s="228"/>
      <c r="D1207" s="228"/>
      <c r="E1207" s="225"/>
      <c r="F1207" s="228"/>
      <c r="G1207" s="228"/>
      <c r="Q1207" s="11">
        <f>IF(J1207&lt;'5-Year Monthly P&amp;L'!P$2,1,IF(AND('Financing - Injection 1'!J1207&gt;='5-Year Monthly P&amp;L'!P$2,'Financing - Injection 1'!J1207&lt;'5-Year Monthly P&amp;L'!AB$2),2,IF(AND('Financing - Injection 1'!J1207&gt;='5-Year Monthly P&amp;L'!AB$2,'Financing - Injection 1'!J1207&lt;'5-Year Monthly P&amp;L'!AN$2),3,IF(AND('Financing - Injection 1'!J1207&gt;='5-Year Monthly P&amp;L'!AN$2,'Financing - Injection 1'!J1207&lt;'5-Year Monthly P&amp;L'!AZ$2),4,IF('Financing - Injection 1'!J1207&gt;='5-Year Monthly P&amp;L'!AZ$2,5)))))</f>
        <v>1</v>
      </c>
      <c r="R1207" s="215">
        <f t="shared" si="180"/>
        <v>0</v>
      </c>
      <c r="S1207" s="215">
        <f t="shared" si="181"/>
        <v>0</v>
      </c>
    </row>
    <row r="1208" spans="2:19" x14ac:dyDescent="0.2">
      <c r="B1208" s="228"/>
      <c r="C1208" s="228"/>
      <c r="D1208" s="228"/>
      <c r="E1208" s="225"/>
      <c r="F1208" s="228"/>
      <c r="G1208" s="228"/>
      <c r="Q1208" s="11">
        <f>IF(J1208&lt;'5-Year Monthly P&amp;L'!P$2,1,IF(AND('Financing - Injection 1'!J1208&gt;='5-Year Monthly P&amp;L'!P$2,'Financing - Injection 1'!J1208&lt;'5-Year Monthly P&amp;L'!AB$2),2,IF(AND('Financing - Injection 1'!J1208&gt;='5-Year Monthly P&amp;L'!AB$2,'Financing - Injection 1'!J1208&lt;'5-Year Monthly P&amp;L'!AN$2),3,IF(AND('Financing - Injection 1'!J1208&gt;='5-Year Monthly P&amp;L'!AN$2,'Financing - Injection 1'!J1208&lt;'5-Year Monthly P&amp;L'!AZ$2),4,IF('Financing - Injection 1'!J1208&gt;='5-Year Monthly P&amp;L'!AZ$2,5)))))</f>
        <v>1</v>
      </c>
      <c r="R1208" s="215">
        <f t="shared" si="180"/>
        <v>0</v>
      </c>
      <c r="S1208" s="215">
        <f t="shared" si="181"/>
        <v>0</v>
      </c>
    </row>
    <row r="1209" spans="2:19" x14ac:dyDescent="0.2">
      <c r="B1209" s="228"/>
      <c r="C1209" s="228"/>
      <c r="D1209" s="228"/>
      <c r="E1209" s="225"/>
      <c r="F1209" s="228"/>
      <c r="G1209" s="228"/>
      <c r="Q1209" s="11">
        <f>IF(J1209&lt;'5-Year Monthly P&amp;L'!P$2,1,IF(AND('Financing - Injection 1'!J1209&gt;='5-Year Monthly P&amp;L'!P$2,'Financing - Injection 1'!J1209&lt;'5-Year Monthly P&amp;L'!AB$2),2,IF(AND('Financing - Injection 1'!J1209&gt;='5-Year Monthly P&amp;L'!AB$2,'Financing - Injection 1'!J1209&lt;'5-Year Monthly P&amp;L'!AN$2),3,IF(AND('Financing - Injection 1'!J1209&gt;='5-Year Monthly P&amp;L'!AN$2,'Financing - Injection 1'!J1209&lt;'5-Year Monthly P&amp;L'!AZ$2),4,IF('Financing - Injection 1'!J1209&gt;='5-Year Monthly P&amp;L'!AZ$2,5)))))</f>
        <v>1</v>
      </c>
      <c r="R1209" s="215">
        <f t="shared" si="180"/>
        <v>0</v>
      </c>
      <c r="S1209" s="215">
        <f t="shared" si="181"/>
        <v>0</v>
      </c>
    </row>
    <row r="1210" spans="2:19" x14ac:dyDescent="0.2">
      <c r="B1210" s="228"/>
      <c r="C1210" s="228"/>
      <c r="D1210" s="228"/>
      <c r="E1210" s="225"/>
      <c r="F1210" s="228"/>
      <c r="G1210" s="228"/>
      <c r="Q1210" s="11">
        <f>IF(J1210&lt;'5-Year Monthly P&amp;L'!P$2,1,IF(AND('Financing - Injection 1'!J1210&gt;='5-Year Monthly P&amp;L'!P$2,'Financing - Injection 1'!J1210&lt;'5-Year Monthly P&amp;L'!AB$2),2,IF(AND('Financing - Injection 1'!J1210&gt;='5-Year Monthly P&amp;L'!AB$2,'Financing - Injection 1'!J1210&lt;'5-Year Monthly P&amp;L'!AN$2),3,IF(AND('Financing - Injection 1'!J1210&gt;='5-Year Monthly P&amp;L'!AN$2,'Financing - Injection 1'!J1210&lt;'5-Year Monthly P&amp;L'!AZ$2),4,IF('Financing - Injection 1'!J1210&gt;='5-Year Monthly P&amp;L'!AZ$2,5)))))</f>
        <v>1</v>
      </c>
      <c r="R1210" s="215">
        <f t="shared" si="180"/>
        <v>0</v>
      </c>
      <c r="S1210" s="215">
        <f t="shared" si="181"/>
        <v>0</v>
      </c>
    </row>
    <row r="1211" spans="2:19" x14ac:dyDescent="0.2">
      <c r="B1211" s="228"/>
      <c r="C1211" s="228"/>
      <c r="D1211" s="228"/>
      <c r="E1211" s="225"/>
      <c r="F1211" s="228"/>
      <c r="G1211" s="228"/>
      <c r="Q1211" s="11">
        <f>IF(J1211&lt;'5-Year Monthly P&amp;L'!P$2,1,IF(AND('Financing - Injection 1'!J1211&gt;='5-Year Monthly P&amp;L'!P$2,'Financing - Injection 1'!J1211&lt;'5-Year Monthly P&amp;L'!AB$2),2,IF(AND('Financing - Injection 1'!J1211&gt;='5-Year Monthly P&amp;L'!AB$2,'Financing - Injection 1'!J1211&lt;'5-Year Monthly P&amp;L'!AN$2),3,IF(AND('Financing - Injection 1'!J1211&gt;='5-Year Monthly P&amp;L'!AN$2,'Financing - Injection 1'!J1211&lt;'5-Year Monthly P&amp;L'!AZ$2),4,IF('Financing - Injection 1'!J1211&gt;='5-Year Monthly P&amp;L'!AZ$2,5)))))</f>
        <v>1</v>
      </c>
      <c r="R1211" s="215">
        <f t="shared" si="180"/>
        <v>0</v>
      </c>
      <c r="S1211" s="215">
        <f t="shared" si="181"/>
        <v>0</v>
      </c>
    </row>
    <row r="1212" spans="2:19" x14ac:dyDescent="0.2">
      <c r="B1212" s="228"/>
      <c r="C1212" s="228"/>
      <c r="D1212" s="228"/>
      <c r="E1212" s="225"/>
      <c r="F1212" s="228"/>
      <c r="G1212" s="228"/>
      <c r="Q1212" s="11">
        <f>IF(J1212&lt;'5-Year Monthly P&amp;L'!P$2,1,IF(AND('Financing - Injection 1'!J1212&gt;='5-Year Monthly P&amp;L'!P$2,'Financing - Injection 1'!J1212&lt;'5-Year Monthly P&amp;L'!AB$2),2,IF(AND('Financing - Injection 1'!J1212&gt;='5-Year Monthly P&amp;L'!AB$2,'Financing - Injection 1'!J1212&lt;'5-Year Monthly P&amp;L'!AN$2),3,IF(AND('Financing - Injection 1'!J1212&gt;='5-Year Monthly P&amp;L'!AN$2,'Financing - Injection 1'!J1212&lt;'5-Year Monthly P&amp;L'!AZ$2),4,IF('Financing - Injection 1'!J1212&gt;='5-Year Monthly P&amp;L'!AZ$2,5)))))</f>
        <v>1</v>
      </c>
      <c r="R1212" s="215">
        <f t="shared" si="180"/>
        <v>0</v>
      </c>
      <c r="S1212" s="215">
        <f t="shared" si="181"/>
        <v>0</v>
      </c>
    </row>
    <row r="1213" spans="2:19" x14ac:dyDescent="0.2">
      <c r="B1213" s="228"/>
      <c r="C1213" s="228"/>
      <c r="D1213" s="228"/>
      <c r="E1213" s="225"/>
      <c r="F1213" s="228"/>
      <c r="G1213" s="228"/>
      <c r="Q1213" s="11">
        <f>IF(J1213&lt;'5-Year Monthly P&amp;L'!P$2,1,IF(AND('Financing - Injection 1'!J1213&gt;='5-Year Monthly P&amp;L'!P$2,'Financing - Injection 1'!J1213&lt;'5-Year Monthly P&amp;L'!AB$2),2,IF(AND('Financing - Injection 1'!J1213&gt;='5-Year Monthly P&amp;L'!AB$2,'Financing - Injection 1'!J1213&lt;'5-Year Monthly P&amp;L'!AN$2),3,IF(AND('Financing - Injection 1'!J1213&gt;='5-Year Monthly P&amp;L'!AN$2,'Financing - Injection 1'!J1213&lt;'5-Year Monthly P&amp;L'!AZ$2),4,IF('Financing - Injection 1'!J1213&gt;='5-Year Monthly P&amp;L'!AZ$2,5)))))</f>
        <v>1</v>
      </c>
      <c r="R1213" s="215">
        <f t="shared" si="180"/>
        <v>0</v>
      </c>
      <c r="S1213" s="215">
        <f t="shared" si="181"/>
        <v>0</v>
      </c>
    </row>
    <row r="1214" spans="2:19" x14ac:dyDescent="0.2">
      <c r="B1214" s="228"/>
      <c r="C1214" s="228"/>
      <c r="D1214" s="228"/>
      <c r="E1214" s="225"/>
      <c r="F1214" s="228"/>
      <c r="G1214" s="228"/>
      <c r="Q1214" s="11">
        <f>IF(J1214&lt;'5-Year Monthly P&amp;L'!P$2,1,IF(AND('Financing - Injection 1'!J1214&gt;='5-Year Monthly P&amp;L'!P$2,'Financing - Injection 1'!J1214&lt;'5-Year Monthly P&amp;L'!AB$2),2,IF(AND('Financing - Injection 1'!J1214&gt;='5-Year Monthly P&amp;L'!AB$2,'Financing - Injection 1'!J1214&lt;'5-Year Monthly P&amp;L'!AN$2),3,IF(AND('Financing - Injection 1'!J1214&gt;='5-Year Monthly P&amp;L'!AN$2,'Financing - Injection 1'!J1214&lt;'5-Year Monthly P&amp;L'!AZ$2),4,IF('Financing - Injection 1'!J1214&gt;='5-Year Monthly P&amp;L'!AZ$2,5)))))</f>
        <v>1</v>
      </c>
      <c r="R1214" s="215">
        <f t="shared" si="180"/>
        <v>0</v>
      </c>
      <c r="S1214" s="215">
        <f t="shared" si="181"/>
        <v>0</v>
      </c>
    </row>
    <row r="1215" spans="2:19" x14ac:dyDescent="0.2">
      <c r="B1215" s="228"/>
      <c r="C1215" s="228"/>
      <c r="D1215" s="228"/>
      <c r="E1215" s="225"/>
      <c r="F1215" s="228"/>
      <c r="G1215" s="228"/>
      <c r="Q1215" s="11">
        <f>IF(J1215&lt;'5-Year Monthly P&amp;L'!P$2,1,IF(AND('Financing - Injection 1'!J1215&gt;='5-Year Monthly P&amp;L'!P$2,'Financing - Injection 1'!J1215&lt;'5-Year Monthly P&amp;L'!AB$2),2,IF(AND('Financing - Injection 1'!J1215&gt;='5-Year Monthly P&amp;L'!AB$2,'Financing - Injection 1'!J1215&lt;'5-Year Monthly P&amp;L'!AN$2),3,IF(AND('Financing - Injection 1'!J1215&gt;='5-Year Monthly P&amp;L'!AN$2,'Financing - Injection 1'!J1215&lt;'5-Year Monthly P&amp;L'!AZ$2),4,IF('Financing - Injection 1'!J1215&gt;='5-Year Monthly P&amp;L'!AZ$2,5)))))</f>
        <v>1</v>
      </c>
      <c r="R1215" s="215">
        <f t="shared" si="180"/>
        <v>0</v>
      </c>
      <c r="S1215" s="215">
        <f t="shared" si="181"/>
        <v>0</v>
      </c>
    </row>
    <row r="1216" spans="2:19" x14ac:dyDescent="0.2">
      <c r="B1216" s="228"/>
      <c r="C1216" s="228"/>
      <c r="D1216" s="228"/>
      <c r="E1216" s="225"/>
      <c r="F1216" s="228"/>
      <c r="G1216" s="228"/>
      <c r="Q1216" s="11">
        <f>IF(J1216&lt;'5-Year Monthly P&amp;L'!P$2,1,IF(AND('Financing - Injection 1'!J1216&gt;='5-Year Monthly P&amp;L'!P$2,'Financing - Injection 1'!J1216&lt;'5-Year Monthly P&amp;L'!AB$2),2,IF(AND('Financing - Injection 1'!J1216&gt;='5-Year Monthly P&amp;L'!AB$2,'Financing - Injection 1'!J1216&lt;'5-Year Monthly P&amp;L'!AN$2),3,IF(AND('Financing - Injection 1'!J1216&gt;='5-Year Monthly P&amp;L'!AN$2,'Financing - Injection 1'!J1216&lt;'5-Year Monthly P&amp;L'!AZ$2),4,IF('Financing - Injection 1'!J1216&gt;='5-Year Monthly P&amp;L'!AZ$2,5)))))</f>
        <v>1</v>
      </c>
      <c r="R1216" s="215">
        <f t="shared" si="180"/>
        <v>0</v>
      </c>
      <c r="S1216" s="215">
        <f t="shared" si="181"/>
        <v>0</v>
      </c>
    </row>
    <row r="1217" spans="2:19" x14ac:dyDescent="0.2">
      <c r="B1217" s="228"/>
      <c r="C1217" s="228"/>
      <c r="D1217" s="228"/>
      <c r="E1217" s="225"/>
      <c r="F1217" s="228"/>
      <c r="G1217" s="228"/>
      <c r="Q1217" s="11">
        <f>IF(J1217&lt;'5-Year Monthly P&amp;L'!P$2,1,IF(AND('Financing - Injection 1'!J1217&gt;='5-Year Monthly P&amp;L'!P$2,'Financing - Injection 1'!J1217&lt;'5-Year Monthly P&amp;L'!AB$2),2,IF(AND('Financing - Injection 1'!J1217&gt;='5-Year Monthly P&amp;L'!AB$2,'Financing - Injection 1'!J1217&lt;'5-Year Monthly P&amp;L'!AN$2),3,IF(AND('Financing - Injection 1'!J1217&gt;='5-Year Monthly P&amp;L'!AN$2,'Financing - Injection 1'!J1217&lt;'5-Year Monthly P&amp;L'!AZ$2),4,IF('Financing - Injection 1'!J1217&gt;='5-Year Monthly P&amp;L'!AZ$2,5)))))</f>
        <v>1</v>
      </c>
      <c r="R1217" s="215">
        <f t="shared" si="180"/>
        <v>0</v>
      </c>
      <c r="S1217" s="215">
        <f t="shared" si="181"/>
        <v>0</v>
      </c>
    </row>
    <row r="1218" spans="2:19" x14ac:dyDescent="0.2">
      <c r="B1218" s="228"/>
      <c r="C1218" s="228"/>
      <c r="D1218" s="228"/>
      <c r="E1218" s="225"/>
      <c r="F1218" s="228"/>
      <c r="G1218" s="228"/>
      <c r="Q1218" s="11">
        <f>IF(J1218&lt;'5-Year Monthly P&amp;L'!P$2,1,IF(AND('Financing - Injection 1'!J1218&gt;='5-Year Monthly P&amp;L'!P$2,'Financing - Injection 1'!J1218&lt;'5-Year Monthly P&amp;L'!AB$2),2,IF(AND('Financing - Injection 1'!J1218&gt;='5-Year Monthly P&amp;L'!AB$2,'Financing - Injection 1'!J1218&lt;'5-Year Monthly P&amp;L'!AN$2),3,IF(AND('Financing - Injection 1'!J1218&gt;='5-Year Monthly P&amp;L'!AN$2,'Financing - Injection 1'!J1218&lt;'5-Year Monthly P&amp;L'!AZ$2),4,IF('Financing - Injection 1'!J1218&gt;='5-Year Monthly P&amp;L'!AZ$2,5)))))</f>
        <v>1</v>
      </c>
      <c r="R1218" s="215">
        <f t="shared" si="180"/>
        <v>0</v>
      </c>
      <c r="S1218" s="215">
        <f t="shared" si="181"/>
        <v>0</v>
      </c>
    </row>
    <row r="1219" spans="2:19" x14ac:dyDescent="0.2">
      <c r="B1219" s="228"/>
      <c r="C1219" s="228"/>
      <c r="D1219" s="228"/>
      <c r="E1219" s="225"/>
      <c r="F1219" s="228"/>
      <c r="G1219" s="228"/>
      <c r="Q1219" s="11">
        <f>IF(J1219&lt;'5-Year Monthly P&amp;L'!P$2,1,IF(AND('Financing - Injection 1'!J1219&gt;='5-Year Monthly P&amp;L'!P$2,'Financing - Injection 1'!J1219&lt;'5-Year Monthly P&amp;L'!AB$2),2,IF(AND('Financing - Injection 1'!J1219&gt;='5-Year Monthly P&amp;L'!AB$2,'Financing - Injection 1'!J1219&lt;'5-Year Monthly P&amp;L'!AN$2),3,IF(AND('Financing - Injection 1'!J1219&gt;='5-Year Monthly P&amp;L'!AN$2,'Financing - Injection 1'!J1219&lt;'5-Year Monthly P&amp;L'!AZ$2),4,IF('Financing - Injection 1'!J1219&gt;='5-Year Monthly P&amp;L'!AZ$2,5)))))</f>
        <v>1</v>
      </c>
      <c r="R1219" s="215">
        <f t="shared" si="180"/>
        <v>0</v>
      </c>
      <c r="S1219" s="215">
        <f t="shared" si="181"/>
        <v>0</v>
      </c>
    </row>
    <row r="1220" spans="2:19" x14ac:dyDescent="0.2">
      <c r="B1220" s="228"/>
      <c r="C1220" s="228"/>
      <c r="D1220" s="228"/>
      <c r="E1220" s="225"/>
      <c r="F1220" s="228"/>
      <c r="G1220" s="228"/>
      <c r="Q1220" s="11">
        <f>IF(J1220&lt;'5-Year Monthly P&amp;L'!P$2,1,IF(AND('Financing - Injection 1'!J1220&gt;='5-Year Monthly P&amp;L'!P$2,'Financing - Injection 1'!J1220&lt;'5-Year Monthly P&amp;L'!AB$2),2,IF(AND('Financing - Injection 1'!J1220&gt;='5-Year Monthly P&amp;L'!AB$2,'Financing - Injection 1'!J1220&lt;'5-Year Monthly P&amp;L'!AN$2),3,IF(AND('Financing - Injection 1'!J1220&gt;='5-Year Monthly P&amp;L'!AN$2,'Financing - Injection 1'!J1220&lt;'5-Year Monthly P&amp;L'!AZ$2),4,IF('Financing - Injection 1'!J1220&gt;='5-Year Monthly P&amp;L'!AZ$2,5)))))</f>
        <v>1</v>
      </c>
      <c r="R1220" s="215">
        <f t="shared" si="180"/>
        <v>0</v>
      </c>
      <c r="S1220" s="215">
        <f t="shared" si="181"/>
        <v>0</v>
      </c>
    </row>
    <row r="1221" spans="2:19" x14ac:dyDescent="0.2">
      <c r="B1221" s="228"/>
      <c r="C1221" s="228"/>
      <c r="D1221" s="228"/>
      <c r="E1221" s="225"/>
      <c r="F1221" s="228"/>
      <c r="G1221" s="228"/>
      <c r="Q1221" s="11">
        <f>IF(J1221&lt;'5-Year Monthly P&amp;L'!P$2,1,IF(AND('Financing - Injection 1'!J1221&gt;='5-Year Monthly P&amp;L'!P$2,'Financing - Injection 1'!J1221&lt;'5-Year Monthly P&amp;L'!AB$2),2,IF(AND('Financing - Injection 1'!J1221&gt;='5-Year Monthly P&amp;L'!AB$2,'Financing - Injection 1'!J1221&lt;'5-Year Monthly P&amp;L'!AN$2),3,IF(AND('Financing - Injection 1'!J1221&gt;='5-Year Monthly P&amp;L'!AN$2,'Financing - Injection 1'!J1221&lt;'5-Year Monthly P&amp;L'!AZ$2),4,IF('Financing - Injection 1'!J1221&gt;='5-Year Monthly P&amp;L'!AZ$2,5)))))</f>
        <v>1</v>
      </c>
      <c r="R1221" s="215">
        <f t="shared" si="180"/>
        <v>0</v>
      </c>
      <c r="S1221" s="215">
        <f t="shared" si="181"/>
        <v>0</v>
      </c>
    </row>
    <row r="1222" spans="2:19" x14ac:dyDescent="0.2">
      <c r="B1222" s="228"/>
      <c r="C1222" s="228"/>
      <c r="D1222" s="228"/>
      <c r="E1222" s="225"/>
      <c r="F1222" s="228"/>
      <c r="G1222" s="228"/>
      <c r="Q1222" s="11">
        <f>IF(J1222&lt;'5-Year Monthly P&amp;L'!P$2,1,IF(AND('Financing - Injection 1'!J1222&gt;='5-Year Monthly P&amp;L'!P$2,'Financing - Injection 1'!J1222&lt;'5-Year Monthly P&amp;L'!AB$2),2,IF(AND('Financing - Injection 1'!J1222&gt;='5-Year Monthly P&amp;L'!AB$2,'Financing - Injection 1'!J1222&lt;'5-Year Monthly P&amp;L'!AN$2),3,IF(AND('Financing - Injection 1'!J1222&gt;='5-Year Monthly P&amp;L'!AN$2,'Financing - Injection 1'!J1222&lt;'5-Year Monthly P&amp;L'!AZ$2),4,IF('Financing - Injection 1'!J1222&gt;='5-Year Monthly P&amp;L'!AZ$2,5)))))</f>
        <v>1</v>
      </c>
      <c r="R1222" s="215">
        <f t="shared" si="180"/>
        <v>0</v>
      </c>
      <c r="S1222" s="215">
        <f t="shared" si="181"/>
        <v>0</v>
      </c>
    </row>
    <row r="1223" spans="2:19" x14ac:dyDescent="0.2">
      <c r="B1223" s="228"/>
      <c r="C1223" s="228"/>
      <c r="D1223" s="228"/>
      <c r="E1223" s="225"/>
      <c r="F1223" s="228"/>
      <c r="G1223" s="228"/>
      <c r="Q1223" s="11">
        <f>IF(J1223&lt;'5-Year Monthly P&amp;L'!P$2,1,IF(AND('Financing - Injection 1'!J1223&gt;='5-Year Monthly P&amp;L'!P$2,'Financing - Injection 1'!J1223&lt;'5-Year Monthly P&amp;L'!AB$2),2,IF(AND('Financing - Injection 1'!J1223&gt;='5-Year Monthly P&amp;L'!AB$2,'Financing - Injection 1'!J1223&lt;'5-Year Monthly P&amp;L'!AN$2),3,IF(AND('Financing - Injection 1'!J1223&gt;='5-Year Monthly P&amp;L'!AN$2,'Financing - Injection 1'!J1223&lt;'5-Year Monthly P&amp;L'!AZ$2),4,IF('Financing - Injection 1'!J1223&gt;='5-Year Monthly P&amp;L'!AZ$2,5)))))</f>
        <v>1</v>
      </c>
      <c r="R1223" s="215">
        <f t="shared" si="180"/>
        <v>0</v>
      </c>
      <c r="S1223" s="215">
        <f t="shared" si="181"/>
        <v>0</v>
      </c>
    </row>
    <row r="1224" spans="2:19" x14ac:dyDescent="0.2">
      <c r="B1224" s="228"/>
      <c r="C1224" s="228"/>
      <c r="D1224" s="228"/>
      <c r="E1224" s="225"/>
      <c r="F1224" s="228"/>
      <c r="G1224" s="228"/>
      <c r="Q1224" s="11">
        <f>IF(J1224&lt;'5-Year Monthly P&amp;L'!P$2,1,IF(AND('Financing - Injection 1'!J1224&gt;='5-Year Monthly P&amp;L'!P$2,'Financing - Injection 1'!J1224&lt;'5-Year Monthly P&amp;L'!AB$2),2,IF(AND('Financing - Injection 1'!J1224&gt;='5-Year Monthly P&amp;L'!AB$2,'Financing - Injection 1'!J1224&lt;'5-Year Monthly P&amp;L'!AN$2),3,IF(AND('Financing - Injection 1'!J1224&gt;='5-Year Monthly P&amp;L'!AN$2,'Financing - Injection 1'!J1224&lt;'5-Year Monthly P&amp;L'!AZ$2),4,IF('Financing - Injection 1'!J1224&gt;='5-Year Monthly P&amp;L'!AZ$2,5)))))</f>
        <v>1</v>
      </c>
      <c r="R1224" s="215">
        <f t="shared" si="180"/>
        <v>0</v>
      </c>
      <c r="S1224" s="215">
        <f t="shared" si="181"/>
        <v>0</v>
      </c>
    </row>
    <row r="1225" spans="2:19" x14ac:dyDescent="0.2">
      <c r="B1225" s="228"/>
      <c r="C1225" s="228"/>
      <c r="D1225" s="228"/>
      <c r="E1225" s="225"/>
      <c r="F1225" s="228"/>
      <c r="G1225" s="228"/>
      <c r="Q1225" s="11">
        <f>IF(J1225&lt;'5-Year Monthly P&amp;L'!P$2,1,IF(AND('Financing - Injection 1'!J1225&gt;='5-Year Monthly P&amp;L'!P$2,'Financing - Injection 1'!J1225&lt;'5-Year Monthly P&amp;L'!AB$2),2,IF(AND('Financing - Injection 1'!J1225&gt;='5-Year Monthly P&amp;L'!AB$2,'Financing - Injection 1'!J1225&lt;'5-Year Monthly P&amp;L'!AN$2),3,IF(AND('Financing - Injection 1'!J1225&gt;='5-Year Monthly P&amp;L'!AN$2,'Financing - Injection 1'!J1225&lt;'5-Year Monthly P&amp;L'!AZ$2),4,IF('Financing - Injection 1'!J1225&gt;='5-Year Monthly P&amp;L'!AZ$2,5)))))</f>
        <v>1</v>
      </c>
      <c r="R1225" s="215">
        <f t="shared" si="180"/>
        <v>0</v>
      </c>
      <c r="S1225" s="215">
        <f t="shared" si="181"/>
        <v>0</v>
      </c>
    </row>
    <row r="1226" spans="2:19" x14ac:dyDescent="0.2">
      <c r="B1226" s="228"/>
      <c r="C1226" s="228"/>
      <c r="D1226" s="228"/>
      <c r="E1226" s="225"/>
      <c r="F1226" s="234"/>
      <c r="G1226" s="228"/>
      <c r="Q1226" s="11">
        <f>IF(J1226&lt;'5-Year Monthly P&amp;L'!P$2,1,IF(AND('Financing - Injection 1'!J1226&gt;='5-Year Monthly P&amp;L'!P$2,'Financing - Injection 1'!J1226&lt;'5-Year Monthly P&amp;L'!AB$2),2,IF(AND('Financing - Injection 1'!J1226&gt;='5-Year Monthly P&amp;L'!AB$2,'Financing - Injection 1'!J1226&lt;'5-Year Monthly P&amp;L'!AN$2),3,IF(AND('Financing - Injection 1'!J1226&gt;='5-Year Monthly P&amp;L'!AN$2,'Financing - Injection 1'!J1226&lt;'5-Year Monthly P&amp;L'!AZ$2),4,IF('Financing - Injection 1'!J1226&gt;='5-Year Monthly P&amp;L'!AZ$2,5)))))</f>
        <v>1</v>
      </c>
      <c r="R1226" s="215">
        <f t="shared" si="180"/>
        <v>0</v>
      </c>
      <c r="S1226" s="215">
        <f t="shared" si="181"/>
        <v>0</v>
      </c>
    </row>
    <row r="1227" spans="2:19" x14ac:dyDescent="0.2">
      <c r="B1227" s="228"/>
      <c r="C1227" s="228"/>
      <c r="D1227" s="228"/>
      <c r="E1227" s="225"/>
      <c r="F1227" s="228"/>
      <c r="G1227" s="228"/>
      <c r="Q1227" s="11">
        <f>IF(J1227&lt;'5-Year Monthly P&amp;L'!P$2,1,IF(AND('Financing - Injection 1'!J1227&gt;='5-Year Monthly P&amp;L'!P$2,'Financing - Injection 1'!J1227&lt;'5-Year Monthly P&amp;L'!AB$2),2,IF(AND('Financing - Injection 1'!J1227&gt;='5-Year Monthly P&amp;L'!AB$2,'Financing - Injection 1'!J1227&lt;'5-Year Monthly P&amp;L'!AN$2),3,IF(AND('Financing - Injection 1'!J1227&gt;='5-Year Monthly P&amp;L'!AN$2,'Financing - Injection 1'!J1227&lt;'5-Year Monthly P&amp;L'!AZ$2),4,IF('Financing - Injection 1'!J1227&gt;='5-Year Monthly P&amp;L'!AZ$2,5)))))</f>
        <v>1</v>
      </c>
      <c r="R1227" s="215">
        <f t="shared" si="180"/>
        <v>0</v>
      </c>
      <c r="S1227" s="215">
        <f t="shared" si="181"/>
        <v>0</v>
      </c>
    </row>
    <row r="1228" spans="2:19" x14ac:dyDescent="0.2">
      <c r="B1228" s="228"/>
      <c r="C1228" s="228"/>
      <c r="D1228" s="228"/>
      <c r="E1228" s="225"/>
      <c r="F1228" s="228"/>
      <c r="G1228" s="228"/>
      <c r="Q1228" s="11">
        <f>IF(J1228&lt;'5-Year Monthly P&amp;L'!P$2,1,IF(AND('Financing - Injection 1'!J1228&gt;='5-Year Monthly P&amp;L'!P$2,'Financing - Injection 1'!J1228&lt;'5-Year Monthly P&amp;L'!AB$2),2,IF(AND('Financing - Injection 1'!J1228&gt;='5-Year Monthly P&amp;L'!AB$2,'Financing - Injection 1'!J1228&lt;'5-Year Monthly P&amp;L'!AN$2),3,IF(AND('Financing - Injection 1'!J1228&gt;='5-Year Monthly P&amp;L'!AN$2,'Financing - Injection 1'!J1228&lt;'5-Year Monthly P&amp;L'!AZ$2),4,IF('Financing - Injection 1'!J1228&gt;='5-Year Monthly P&amp;L'!AZ$2,5)))))</f>
        <v>1</v>
      </c>
      <c r="R1228" s="215">
        <f t="shared" si="180"/>
        <v>0</v>
      </c>
      <c r="S1228" s="215">
        <f t="shared" si="181"/>
        <v>0</v>
      </c>
    </row>
    <row r="1229" spans="2:19" x14ac:dyDescent="0.2">
      <c r="B1229" s="228"/>
      <c r="C1229" s="228"/>
      <c r="D1229" s="228"/>
      <c r="E1229" s="225"/>
      <c r="F1229" s="228"/>
      <c r="G1229" s="228"/>
      <c r="Q1229" s="11">
        <f>IF(J1229&lt;'5-Year Monthly P&amp;L'!P$2,1,IF(AND('Financing - Injection 1'!J1229&gt;='5-Year Monthly P&amp;L'!P$2,'Financing - Injection 1'!J1229&lt;'5-Year Monthly P&amp;L'!AB$2),2,IF(AND('Financing - Injection 1'!J1229&gt;='5-Year Monthly P&amp;L'!AB$2,'Financing - Injection 1'!J1229&lt;'5-Year Monthly P&amp;L'!AN$2),3,IF(AND('Financing - Injection 1'!J1229&gt;='5-Year Monthly P&amp;L'!AN$2,'Financing - Injection 1'!J1229&lt;'5-Year Monthly P&amp;L'!AZ$2),4,IF('Financing - Injection 1'!J1229&gt;='5-Year Monthly P&amp;L'!AZ$2,5)))))</f>
        <v>1</v>
      </c>
      <c r="R1229" s="215">
        <f t="shared" ref="R1229:R1234" si="182">D1229</f>
        <v>0</v>
      </c>
      <c r="S1229" s="215">
        <f t="shared" ref="S1229:S1234" si="183">B1229</f>
        <v>0</v>
      </c>
    </row>
    <row r="1230" spans="2:19" x14ac:dyDescent="0.2">
      <c r="B1230" s="228"/>
      <c r="C1230" s="228"/>
      <c r="D1230" s="228"/>
      <c r="E1230" s="225"/>
      <c r="F1230" s="228"/>
      <c r="G1230" s="228"/>
      <c r="Q1230" s="11">
        <f>IF(J1230&lt;'5-Year Monthly P&amp;L'!P$2,1,IF(AND('Financing - Injection 1'!J1230&gt;='5-Year Monthly P&amp;L'!P$2,'Financing - Injection 1'!J1230&lt;'5-Year Monthly P&amp;L'!AB$2),2,IF(AND('Financing - Injection 1'!J1230&gt;='5-Year Monthly P&amp;L'!AB$2,'Financing - Injection 1'!J1230&lt;'5-Year Monthly P&amp;L'!AN$2),3,IF(AND('Financing - Injection 1'!J1230&gt;='5-Year Monthly P&amp;L'!AN$2,'Financing - Injection 1'!J1230&lt;'5-Year Monthly P&amp;L'!AZ$2),4,IF('Financing - Injection 1'!J1230&gt;='5-Year Monthly P&amp;L'!AZ$2,5)))))</f>
        <v>1</v>
      </c>
      <c r="R1230" s="215">
        <f t="shared" si="182"/>
        <v>0</v>
      </c>
      <c r="S1230" s="215">
        <f t="shared" si="183"/>
        <v>0</v>
      </c>
    </row>
    <row r="1231" spans="2:19" x14ac:dyDescent="0.2">
      <c r="B1231" s="228"/>
      <c r="C1231" s="228"/>
      <c r="D1231" s="228"/>
      <c r="E1231" s="225"/>
      <c r="F1231" s="228"/>
      <c r="G1231" s="228"/>
      <c r="Q1231" s="11">
        <f>IF(J1231&lt;'5-Year Monthly P&amp;L'!P$2,1,IF(AND('Financing - Injection 1'!J1231&gt;='5-Year Monthly P&amp;L'!P$2,'Financing - Injection 1'!J1231&lt;'5-Year Monthly P&amp;L'!AB$2),2,IF(AND('Financing - Injection 1'!J1231&gt;='5-Year Monthly P&amp;L'!AB$2,'Financing - Injection 1'!J1231&lt;'5-Year Monthly P&amp;L'!AN$2),3,IF(AND('Financing - Injection 1'!J1231&gt;='5-Year Monthly P&amp;L'!AN$2,'Financing - Injection 1'!J1231&lt;'5-Year Monthly P&amp;L'!AZ$2),4,IF('Financing - Injection 1'!J1231&gt;='5-Year Monthly P&amp;L'!AZ$2,5)))))</f>
        <v>1</v>
      </c>
      <c r="R1231" s="215">
        <f t="shared" si="182"/>
        <v>0</v>
      </c>
      <c r="S1231" s="215">
        <f t="shared" si="183"/>
        <v>0</v>
      </c>
    </row>
    <row r="1232" spans="2:19" x14ac:dyDescent="0.2">
      <c r="B1232" s="228"/>
      <c r="C1232" s="228"/>
      <c r="D1232" s="228"/>
      <c r="E1232" s="225"/>
      <c r="F1232" s="228"/>
      <c r="G1232" s="228"/>
      <c r="Q1232" s="11">
        <f>IF(J1232&lt;'5-Year Monthly P&amp;L'!P$2,1,IF(AND('Financing - Injection 1'!J1232&gt;='5-Year Monthly P&amp;L'!P$2,'Financing - Injection 1'!J1232&lt;'5-Year Monthly P&amp;L'!AB$2),2,IF(AND('Financing - Injection 1'!J1232&gt;='5-Year Monthly P&amp;L'!AB$2,'Financing - Injection 1'!J1232&lt;'5-Year Monthly P&amp;L'!AN$2),3,IF(AND('Financing - Injection 1'!J1232&gt;='5-Year Monthly P&amp;L'!AN$2,'Financing - Injection 1'!J1232&lt;'5-Year Monthly P&amp;L'!AZ$2),4,IF('Financing - Injection 1'!J1232&gt;='5-Year Monthly P&amp;L'!AZ$2,5)))))</f>
        <v>1</v>
      </c>
      <c r="R1232" s="215">
        <f t="shared" si="182"/>
        <v>0</v>
      </c>
      <c r="S1232" s="215">
        <f t="shared" si="183"/>
        <v>0</v>
      </c>
    </row>
    <row r="1233" spans="2:19" x14ac:dyDescent="0.2">
      <c r="B1233" s="228"/>
      <c r="C1233" s="228"/>
      <c r="D1233" s="228"/>
      <c r="E1233" s="225"/>
      <c r="F1233" s="228"/>
      <c r="G1233" s="228"/>
      <c r="Q1233" s="11">
        <f>IF(J1233&lt;'5-Year Monthly P&amp;L'!P$2,1,IF(AND('Financing - Injection 1'!J1233&gt;='5-Year Monthly P&amp;L'!P$2,'Financing - Injection 1'!J1233&lt;'5-Year Monthly P&amp;L'!AB$2),2,IF(AND('Financing - Injection 1'!J1233&gt;='5-Year Monthly P&amp;L'!AB$2,'Financing - Injection 1'!J1233&lt;'5-Year Monthly P&amp;L'!AN$2),3,IF(AND('Financing - Injection 1'!J1233&gt;='5-Year Monthly P&amp;L'!AN$2,'Financing - Injection 1'!J1233&lt;'5-Year Monthly P&amp;L'!AZ$2),4,IF('Financing - Injection 1'!J1233&gt;='5-Year Monthly P&amp;L'!AZ$2,5)))))</f>
        <v>1</v>
      </c>
      <c r="R1233" s="215">
        <f t="shared" si="182"/>
        <v>0</v>
      </c>
      <c r="S1233" s="215">
        <f t="shared" si="183"/>
        <v>0</v>
      </c>
    </row>
    <row r="1234" spans="2:19" x14ac:dyDescent="0.2">
      <c r="B1234" s="228"/>
      <c r="C1234" s="228"/>
      <c r="D1234" s="228"/>
      <c r="E1234" s="225"/>
      <c r="F1234" s="228"/>
      <c r="G1234" s="228"/>
      <c r="Q1234" s="11">
        <f>IF(J1234&lt;'5-Year Monthly P&amp;L'!P$2,1,IF(AND('Financing - Injection 1'!J1234&gt;='5-Year Monthly P&amp;L'!P$2,'Financing - Injection 1'!J1234&lt;'5-Year Monthly P&amp;L'!AB$2),2,IF(AND('Financing - Injection 1'!J1234&gt;='5-Year Monthly P&amp;L'!AB$2,'Financing - Injection 1'!J1234&lt;'5-Year Monthly P&amp;L'!AN$2),3,IF(AND('Financing - Injection 1'!J1234&gt;='5-Year Monthly P&amp;L'!AN$2,'Financing - Injection 1'!J1234&lt;'5-Year Monthly P&amp;L'!AZ$2),4,IF('Financing - Injection 1'!J1234&gt;='5-Year Monthly P&amp;L'!AZ$2,5)))))</f>
        <v>1</v>
      </c>
      <c r="R1234" s="215">
        <f t="shared" si="182"/>
        <v>0</v>
      </c>
      <c r="S1234" s="215">
        <f t="shared" si="183"/>
        <v>0</v>
      </c>
    </row>
    <row r="1235" spans="2:19" x14ac:dyDescent="0.2">
      <c r="B1235" s="228"/>
      <c r="C1235" s="228"/>
      <c r="D1235" s="228"/>
      <c r="E1235" s="225"/>
      <c r="F1235" s="228"/>
      <c r="G1235" s="228"/>
    </row>
    <row r="1236" spans="2:19" x14ac:dyDescent="0.2">
      <c r="B1236" s="228"/>
      <c r="C1236" s="228"/>
      <c r="D1236" s="228"/>
      <c r="E1236" s="225"/>
      <c r="F1236" s="228"/>
      <c r="G1236" s="228"/>
    </row>
    <row r="1237" spans="2:19" x14ac:dyDescent="0.2">
      <c r="B1237" s="228"/>
      <c r="C1237" s="228"/>
      <c r="D1237" s="228"/>
      <c r="E1237" s="225"/>
      <c r="F1237" s="228"/>
      <c r="G1237" s="228"/>
    </row>
    <row r="1238" spans="2:19" x14ac:dyDescent="0.2">
      <c r="B1238" s="228"/>
      <c r="C1238" s="228"/>
      <c r="D1238" s="228"/>
      <c r="E1238" s="225"/>
      <c r="F1238" s="228"/>
      <c r="G1238" s="228"/>
    </row>
    <row r="1239" spans="2:19" x14ac:dyDescent="0.2">
      <c r="B1239" s="228"/>
      <c r="C1239" s="228"/>
      <c r="D1239" s="228"/>
      <c r="E1239" s="225"/>
      <c r="F1239" s="228"/>
      <c r="G1239" s="228"/>
    </row>
    <row r="1240" spans="2:19" x14ac:dyDescent="0.2">
      <c r="B1240" s="228"/>
      <c r="C1240" s="228"/>
      <c r="D1240" s="228"/>
      <c r="E1240" s="225"/>
      <c r="F1240" s="228"/>
      <c r="G1240" s="228"/>
    </row>
    <row r="1241" spans="2:19" x14ac:dyDescent="0.2">
      <c r="B1241" s="228"/>
      <c r="C1241" s="228"/>
      <c r="D1241" s="228"/>
      <c r="E1241" s="225"/>
      <c r="F1241" s="228"/>
      <c r="G1241" s="228"/>
    </row>
    <row r="1242" spans="2:19" x14ac:dyDescent="0.2">
      <c r="B1242" s="228"/>
      <c r="C1242" s="228"/>
      <c r="D1242" s="228"/>
      <c r="E1242" s="225"/>
      <c r="F1242" s="228"/>
      <c r="G1242" s="228"/>
    </row>
    <row r="1243" spans="2:19" x14ac:dyDescent="0.2">
      <c r="B1243" s="228"/>
      <c r="C1243" s="228"/>
      <c r="D1243" s="228"/>
      <c r="E1243" s="225"/>
      <c r="F1243" s="228"/>
      <c r="G1243" s="228"/>
    </row>
    <row r="1244" spans="2:19" x14ac:dyDescent="0.2">
      <c r="B1244" s="228"/>
      <c r="C1244" s="228"/>
      <c r="D1244" s="228"/>
      <c r="E1244" s="225"/>
      <c r="F1244" s="228"/>
      <c r="G1244" s="228"/>
    </row>
    <row r="1245" spans="2:19" x14ac:dyDescent="0.2">
      <c r="B1245" s="228"/>
      <c r="C1245" s="228"/>
      <c r="D1245" s="228"/>
      <c r="E1245" s="225"/>
      <c r="F1245" s="228"/>
      <c r="G1245" s="228"/>
    </row>
    <row r="1246" spans="2:19" x14ac:dyDescent="0.2">
      <c r="B1246" s="228"/>
      <c r="C1246" s="228"/>
      <c r="D1246" s="228"/>
      <c r="E1246" s="225"/>
      <c r="F1246" s="228"/>
      <c r="G1246" s="228"/>
    </row>
    <row r="1247" spans="2:19" x14ac:dyDescent="0.2">
      <c r="B1247" s="228"/>
      <c r="C1247" s="228"/>
      <c r="D1247" s="228"/>
      <c r="E1247" s="225"/>
      <c r="F1247" s="228"/>
      <c r="G1247" s="228"/>
    </row>
    <row r="1248" spans="2:19" x14ac:dyDescent="0.2">
      <c r="B1248" s="228"/>
      <c r="C1248" s="228"/>
      <c r="D1248" s="228"/>
      <c r="E1248" s="225"/>
      <c r="F1248" s="228"/>
      <c r="G1248" s="228"/>
    </row>
    <row r="1249" spans="2:7" x14ac:dyDescent="0.2">
      <c r="B1249" s="228"/>
      <c r="C1249" s="228"/>
      <c r="D1249" s="228"/>
      <c r="E1249" s="225"/>
      <c r="F1249" s="228"/>
      <c r="G1249" s="228"/>
    </row>
    <row r="1250" spans="2:7" x14ac:dyDescent="0.2">
      <c r="B1250" s="228"/>
      <c r="C1250" s="228"/>
      <c r="D1250" s="228"/>
      <c r="E1250" s="225"/>
      <c r="F1250" s="228"/>
      <c r="G1250" s="228"/>
    </row>
    <row r="1251" spans="2:7" x14ac:dyDescent="0.2">
      <c r="B1251" s="228"/>
      <c r="C1251" s="228"/>
      <c r="D1251" s="228"/>
      <c r="E1251" s="225"/>
      <c r="F1251" s="228"/>
      <c r="G1251" s="228"/>
    </row>
    <row r="1252" spans="2:7" x14ac:dyDescent="0.2">
      <c r="B1252" s="228"/>
      <c r="C1252" s="228"/>
      <c r="D1252" s="228"/>
      <c r="E1252" s="225"/>
      <c r="F1252" s="228"/>
      <c r="G1252" s="228"/>
    </row>
    <row r="1253" spans="2:7" x14ac:dyDescent="0.2">
      <c r="B1253" s="228"/>
      <c r="C1253" s="228"/>
      <c r="D1253" s="228"/>
      <c r="E1253" s="225"/>
      <c r="F1253" s="228"/>
      <c r="G1253" s="228"/>
    </row>
    <row r="1254" spans="2:7" x14ac:dyDescent="0.2">
      <c r="B1254" s="228"/>
      <c r="C1254" s="228"/>
      <c r="D1254" s="228"/>
      <c r="E1254" s="225"/>
      <c r="F1254" s="228"/>
      <c r="G1254" s="228"/>
    </row>
    <row r="1255" spans="2:7" x14ac:dyDescent="0.2">
      <c r="B1255" s="228"/>
      <c r="C1255" s="228"/>
      <c r="D1255" s="228"/>
      <c r="E1255" s="225"/>
      <c r="F1255" s="228"/>
      <c r="G1255" s="228"/>
    </row>
    <row r="1256" spans="2:7" x14ac:dyDescent="0.2">
      <c r="B1256" s="228"/>
      <c r="C1256" s="228"/>
      <c r="D1256" s="228"/>
      <c r="E1256" s="225"/>
      <c r="F1256" s="228"/>
      <c r="G1256" s="228"/>
    </row>
    <row r="1257" spans="2:7" x14ac:dyDescent="0.2">
      <c r="B1257" s="228"/>
      <c r="C1257" s="228"/>
      <c r="D1257" s="228"/>
      <c r="E1257" s="225"/>
      <c r="F1257" s="228"/>
      <c r="G1257" s="228"/>
    </row>
    <row r="1258" spans="2:7" x14ac:dyDescent="0.2">
      <c r="B1258" s="228"/>
      <c r="C1258" s="228"/>
      <c r="D1258" s="228"/>
      <c r="E1258" s="225"/>
      <c r="F1258" s="228"/>
      <c r="G1258" s="228"/>
    </row>
    <row r="1259" spans="2:7" x14ac:dyDescent="0.2">
      <c r="B1259" s="228"/>
      <c r="C1259" s="228"/>
      <c r="D1259" s="228"/>
      <c r="E1259" s="225"/>
      <c r="F1259" s="228"/>
      <c r="G1259" s="228"/>
    </row>
    <row r="1260" spans="2:7" x14ac:dyDescent="0.2">
      <c r="B1260" s="228"/>
      <c r="C1260" s="228"/>
      <c r="D1260" s="228"/>
      <c r="E1260" s="225"/>
      <c r="F1260" s="228"/>
      <c r="G1260" s="228"/>
    </row>
    <row r="1261" spans="2:7" x14ac:dyDescent="0.2">
      <c r="B1261" s="228"/>
      <c r="C1261" s="228"/>
      <c r="D1261" s="228"/>
      <c r="E1261" s="225"/>
      <c r="F1261" s="228"/>
      <c r="G1261" s="228"/>
    </row>
    <row r="1262" spans="2:7" x14ac:dyDescent="0.2">
      <c r="B1262" s="228"/>
      <c r="C1262" s="228"/>
      <c r="D1262" s="228"/>
      <c r="E1262" s="225"/>
      <c r="F1262" s="228"/>
      <c r="G1262" s="228"/>
    </row>
    <row r="1263" spans="2:7" x14ac:dyDescent="0.2">
      <c r="B1263" s="228"/>
      <c r="C1263" s="228"/>
      <c r="D1263" s="228"/>
      <c r="E1263" s="225"/>
      <c r="F1263" s="228"/>
      <c r="G1263" s="228"/>
    </row>
    <row r="1264" spans="2:7" x14ac:dyDescent="0.2">
      <c r="B1264" s="228"/>
      <c r="C1264" s="228"/>
      <c r="D1264" s="228"/>
      <c r="E1264" s="225"/>
      <c r="F1264" s="228"/>
      <c r="G1264" s="228"/>
    </row>
    <row r="1265" spans="2:7" x14ac:dyDescent="0.2">
      <c r="B1265" s="228"/>
      <c r="C1265" s="228"/>
      <c r="D1265" s="228"/>
      <c r="E1265" s="225"/>
      <c r="F1265" s="228"/>
      <c r="G1265" s="228"/>
    </row>
    <row r="1266" spans="2:7" x14ac:dyDescent="0.2">
      <c r="B1266" s="228"/>
      <c r="C1266" s="228"/>
      <c r="D1266" s="228"/>
      <c r="E1266" s="225"/>
      <c r="F1266" s="228"/>
      <c r="G1266" s="228"/>
    </row>
    <row r="1267" spans="2:7" x14ac:dyDescent="0.2">
      <c r="B1267" s="228"/>
      <c r="C1267" s="228"/>
      <c r="D1267" s="228"/>
      <c r="E1267" s="225"/>
      <c r="F1267" s="228"/>
      <c r="G1267" s="228"/>
    </row>
    <row r="1268" spans="2:7" x14ac:dyDescent="0.2">
      <c r="B1268" s="228"/>
      <c r="C1268" s="228"/>
      <c r="D1268" s="228"/>
      <c r="E1268" s="225"/>
      <c r="F1268" s="228"/>
      <c r="G1268" s="228"/>
    </row>
    <row r="1269" spans="2:7" x14ac:dyDescent="0.2">
      <c r="B1269" s="228"/>
      <c r="C1269" s="228"/>
      <c r="D1269" s="228"/>
      <c r="E1269" s="225"/>
      <c r="F1269" s="228"/>
      <c r="G1269" s="228"/>
    </row>
    <row r="1270" spans="2:7" x14ac:dyDescent="0.2">
      <c r="B1270" s="228"/>
      <c r="C1270" s="228"/>
      <c r="D1270" s="228"/>
      <c r="E1270" s="225"/>
      <c r="F1270" s="228"/>
      <c r="G1270" s="228"/>
    </row>
    <row r="1271" spans="2:7" x14ac:dyDescent="0.2">
      <c r="B1271" s="228"/>
      <c r="C1271" s="228"/>
      <c r="D1271" s="228"/>
      <c r="E1271" s="225"/>
      <c r="F1271" s="228"/>
      <c r="G1271" s="228"/>
    </row>
    <row r="1272" spans="2:7" x14ac:dyDescent="0.2">
      <c r="B1272" s="228"/>
      <c r="C1272" s="228"/>
      <c r="D1272" s="228"/>
      <c r="E1272" s="225"/>
      <c r="F1272" s="228"/>
      <c r="G1272" s="228"/>
    </row>
    <row r="1273" spans="2:7" x14ac:dyDescent="0.2">
      <c r="B1273" s="228"/>
      <c r="C1273" s="228"/>
      <c r="D1273" s="228"/>
      <c r="E1273" s="225"/>
      <c r="F1273" s="228"/>
      <c r="G1273" s="228"/>
    </row>
    <row r="1274" spans="2:7" x14ac:dyDescent="0.2">
      <c r="B1274" s="228"/>
      <c r="C1274" s="228"/>
      <c r="D1274" s="228"/>
      <c r="E1274" s="225"/>
      <c r="F1274" s="228"/>
      <c r="G1274" s="228"/>
    </row>
    <row r="1275" spans="2:7" x14ac:dyDescent="0.2">
      <c r="B1275" s="228"/>
      <c r="C1275" s="228"/>
      <c r="D1275" s="228"/>
      <c r="E1275" s="225"/>
      <c r="F1275" s="228"/>
      <c r="G1275" s="228"/>
    </row>
    <row r="1276" spans="2:7" x14ac:dyDescent="0.2">
      <c r="B1276" s="228"/>
      <c r="C1276" s="228"/>
      <c r="D1276" s="228"/>
      <c r="E1276" s="225"/>
      <c r="F1276" s="228"/>
      <c r="G1276" s="228"/>
    </row>
    <row r="1277" spans="2:7" x14ac:dyDescent="0.2">
      <c r="B1277" s="228"/>
      <c r="C1277" s="228"/>
      <c r="D1277" s="228"/>
      <c r="E1277" s="225"/>
      <c r="F1277" s="228"/>
      <c r="G1277" s="228"/>
    </row>
    <row r="1278" spans="2:7" x14ac:dyDescent="0.2">
      <c r="B1278" s="228"/>
      <c r="C1278" s="228"/>
      <c r="D1278" s="228"/>
      <c r="E1278" s="225"/>
      <c r="F1278" s="228"/>
      <c r="G1278" s="228"/>
    </row>
    <row r="1279" spans="2:7" x14ac:dyDescent="0.2">
      <c r="B1279" s="228"/>
      <c r="C1279" s="228"/>
      <c r="D1279" s="228"/>
      <c r="E1279" s="225"/>
      <c r="F1279" s="228"/>
      <c r="G1279" s="228"/>
    </row>
    <row r="1280" spans="2:7" x14ac:dyDescent="0.2">
      <c r="B1280" s="228"/>
      <c r="C1280" s="228"/>
      <c r="D1280" s="228"/>
      <c r="E1280" s="225"/>
      <c r="F1280" s="228"/>
      <c r="G1280" s="228"/>
    </row>
    <row r="1281" spans="2:7" x14ac:dyDescent="0.2">
      <c r="B1281" s="228"/>
      <c r="C1281" s="228"/>
      <c r="D1281" s="228"/>
      <c r="E1281" s="225"/>
      <c r="F1281" s="228"/>
      <c r="G1281" s="228"/>
    </row>
    <row r="1282" spans="2:7" x14ac:dyDescent="0.2">
      <c r="B1282" s="228"/>
      <c r="C1282" s="228"/>
      <c r="D1282" s="228"/>
      <c r="E1282" s="225"/>
      <c r="F1282" s="228"/>
      <c r="G1282" s="228"/>
    </row>
    <row r="1283" spans="2:7" x14ac:dyDescent="0.2">
      <c r="B1283" s="228"/>
      <c r="C1283" s="228"/>
      <c r="D1283" s="228"/>
      <c r="E1283" s="225"/>
      <c r="F1283" s="228"/>
      <c r="G1283" s="228"/>
    </row>
    <row r="1284" spans="2:7" x14ac:dyDescent="0.2">
      <c r="B1284" s="228"/>
      <c r="C1284" s="228"/>
      <c r="D1284" s="228"/>
      <c r="E1284" s="225"/>
      <c r="F1284" s="228"/>
      <c r="G1284" s="228"/>
    </row>
    <row r="1285" spans="2:7" x14ac:dyDescent="0.2">
      <c r="B1285" s="228"/>
      <c r="C1285" s="228"/>
      <c r="D1285" s="228"/>
      <c r="E1285" s="225"/>
      <c r="F1285" s="228"/>
      <c r="G1285" s="228"/>
    </row>
    <row r="1286" spans="2:7" x14ac:dyDescent="0.2">
      <c r="B1286" s="228"/>
      <c r="C1286" s="228"/>
      <c r="D1286" s="228"/>
      <c r="E1286" s="225"/>
      <c r="F1286" s="234"/>
      <c r="G1286" s="228"/>
    </row>
    <row r="1287" spans="2:7" x14ac:dyDescent="0.2">
      <c r="B1287" s="228"/>
      <c r="C1287" s="228"/>
      <c r="D1287" s="228"/>
      <c r="E1287" s="225"/>
      <c r="F1287" s="228"/>
      <c r="G1287" s="228"/>
    </row>
    <row r="1288" spans="2:7" x14ac:dyDescent="0.2">
      <c r="B1288" s="228"/>
      <c r="C1288" s="228"/>
      <c r="D1288" s="228"/>
      <c r="E1288" s="225"/>
      <c r="F1288" s="228"/>
      <c r="G1288" s="228"/>
    </row>
    <row r="1289" spans="2:7" x14ac:dyDescent="0.2">
      <c r="B1289" s="228"/>
      <c r="C1289" s="228"/>
      <c r="D1289" s="228"/>
      <c r="E1289" s="225"/>
      <c r="F1289" s="228"/>
      <c r="G1289" s="228"/>
    </row>
    <row r="1290" spans="2:7" x14ac:dyDescent="0.2">
      <c r="B1290" s="228"/>
      <c r="C1290" s="228"/>
      <c r="D1290" s="228"/>
      <c r="E1290" s="225"/>
      <c r="F1290" s="228"/>
      <c r="G1290" s="228"/>
    </row>
    <row r="1291" spans="2:7" x14ac:dyDescent="0.2">
      <c r="B1291" s="228"/>
      <c r="C1291" s="228"/>
      <c r="D1291" s="228"/>
      <c r="E1291" s="225"/>
      <c r="F1291" s="228"/>
      <c r="G1291" s="228"/>
    </row>
    <row r="1292" spans="2:7" x14ac:dyDescent="0.2">
      <c r="B1292" s="228"/>
      <c r="C1292" s="228"/>
      <c r="D1292" s="228"/>
      <c r="E1292" s="225"/>
      <c r="F1292" s="228"/>
      <c r="G1292" s="228"/>
    </row>
    <row r="1293" spans="2:7" x14ac:dyDescent="0.2">
      <c r="B1293" s="228"/>
      <c r="C1293" s="228"/>
      <c r="D1293" s="228"/>
      <c r="E1293" s="225"/>
      <c r="F1293" s="228"/>
      <c r="G1293" s="228"/>
    </row>
    <row r="1294" spans="2:7" x14ac:dyDescent="0.2">
      <c r="B1294" s="228"/>
      <c r="C1294" s="228"/>
      <c r="D1294" s="228"/>
      <c r="E1294" s="225"/>
      <c r="F1294" s="228"/>
      <c r="G1294" s="228"/>
    </row>
    <row r="1295" spans="2:7" x14ac:dyDescent="0.2">
      <c r="B1295" s="228"/>
      <c r="C1295" s="228"/>
      <c r="D1295" s="228"/>
      <c r="E1295" s="225"/>
      <c r="F1295" s="228"/>
      <c r="G1295" s="228"/>
    </row>
    <row r="1296" spans="2:7" x14ac:dyDescent="0.2">
      <c r="B1296" s="228"/>
      <c r="C1296" s="228"/>
      <c r="D1296" s="228"/>
      <c r="E1296" s="225"/>
      <c r="F1296" s="228"/>
      <c r="G1296" s="228"/>
    </row>
    <row r="1297" spans="2:7" x14ac:dyDescent="0.2">
      <c r="B1297" s="228"/>
      <c r="C1297" s="228"/>
      <c r="D1297" s="228"/>
      <c r="E1297" s="225"/>
      <c r="F1297" s="228"/>
      <c r="G1297" s="228"/>
    </row>
    <row r="1298" spans="2:7" x14ac:dyDescent="0.2">
      <c r="B1298" s="228"/>
      <c r="C1298" s="228"/>
      <c r="D1298" s="228"/>
      <c r="E1298" s="225"/>
      <c r="F1298" s="228"/>
      <c r="G1298" s="228"/>
    </row>
    <row r="1299" spans="2:7" x14ac:dyDescent="0.2">
      <c r="B1299" s="228"/>
      <c r="C1299" s="228"/>
      <c r="D1299" s="228"/>
      <c r="E1299" s="225"/>
      <c r="F1299" s="228"/>
      <c r="G1299" s="228"/>
    </row>
    <row r="1300" spans="2:7" x14ac:dyDescent="0.2">
      <c r="B1300" s="228"/>
      <c r="C1300" s="228"/>
      <c r="D1300" s="228"/>
      <c r="E1300" s="225"/>
      <c r="F1300" s="228"/>
      <c r="G1300" s="228"/>
    </row>
    <row r="1301" spans="2:7" x14ac:dyDescent="0.2">
      <c r="B1301" s="228"/>
      <c r="C1301" s="228"/>
      <c r="D1301" s="228"/>
      <c r="E1301" s="225"/>
      <c r="F1301" s="228"/>
      <c r="G1301" s="228"/>
    </row>
    <row r="1302" spans="2:7" x14ac:dyDescent="0.2">
      <c r="B1302" s="228"/>
      <c r="C1302" s="228"/>
      <c r="D1302" s="228"/>
      <c r="E1302" s="225"/>
      <c r="F1302" s="228"/>
      <c r="G1302" s="228"/>
    </row>
    <row r="1303" spans="2:7" x14ac:dyDescent="0.2">
      <c r="B1303" s="228"/>
      <c r="C1303" s="228"/>
      <c r="D1303" s="228"/>
      <c r="E1303" s="225"/>
      <c r="F1303" s="228"/>
      <c r="G1303" s="228"/>
    </row>
    <row r="1304" spans="2:7" x14ac:dyDescent="0.2">
      <c r="B1304" s="228"/>
      <c r="C1304" s="228"/>
      <c r="D1304" s="228"/>
      <c r="E1304" s="225"/>
      <c r="F1304" s="228"/>
      <c r="G1304" s="228"/>
    </row>
    <row r="1305" spans="2:7" x14ac:dyDescent="0.2">
      <c r="B1305" s="228"/>
      <c r="C1305" s="228"/>
      <c r="D1305" s="228"/>
      <c r="E1305" s="225"/>
      <c r="F1305" s="228"/>
      <c r="G1305" s="228"/>
    </row>
    <row r="1306" spans="2:7" x14ac:dyDescent="0.2">
      <c r="B1306" s="228"/>
      <c r="C1306" s="228"/>
      <c r="D1306" s="228"/>
      <c r="E1306" s="225"/>
      <c r="F1306" s="228"/>
      <c r="G1306" s="228"/>
    </row>
    <row r="1307" spans="2:7" x14ac:dyDescent="0.2">
      <c r="B1307" s="228"/>
      <c r="C1307" s="228"/>
      <c r="D1307" s="228"/>
      <c r="E1307" s="225"/>
      <c r="F1307" s="228"/>
      <c r="G1307" s="228"/>
    </row>
    <row r="1308" spans="2:7" x14ac:dyDescent="0.2">
      <c r="B1308" s="228"/>
      <c r="C1308" s="228"/>
      <c r="D1308" s="228"/>
      <c r="E1308" s="225"/>
      <c r="F1308" s="228"/>
      <c r="G1308" s="228"/>
    </row>
    <row r="1309" spans="2:7" x14ac:dyDescent="0.2">
      <c r="B1309" s="228"/>
      <c r="C1309" s="228"/>
      <c r="D1309" s="228"/>
      <c r="E1309" s="225"/>
      <c r="F1309" s="228"/>
      <c r="G1309" s="228"/>
    </row>
    <row r="1310" spans="2:7" x14ac:dyDescent="0.2">
      <c r="B1310" s="228"/>
      <c r="C1310" s="228"/>
      <c r="D1310" s="228"/>
      <c r="E1310" s="225"/>
      <c r="F1310" s="228"/>
      <c r="G1310" s="228"/>
    </row>
    <row r="1311" spans="2:7" x14ac:dyDescent="0.2">
      <c r="B1311" s="228"/>
      <c r="C1311" s="228"/>
      <c r="D1311" s="228"/>
      <c r="E1311" s="225"/>
      <c r="F1311" s="228"/>
      <c r="G1311" s="228"/>
    </row>
    <row r="1312" spans="2:7" x14ac:dyDescent="0.2">
      <c r="B1312" s="228"/>
      <c r="C1312" s="228"/>
      <c r="D1312" s="228"/>
      <c r="E1312" s="225"/>
      <c r="F1312" s="228"/>
      <c r="G1312" s="228"/>
    </row>
    <row r="1313" spans="2:7" x14ac:dyDescent="0.2">
      <c r="B1313" s="228"/>
      <c r="C1313" s="228"/>
      <c r="D1313" s="228"/>
      <c r="E1313" s="225"/>
      <c r="F1313" s="228"/>
      <c r="G1313" s="228"/>
    </row>
    <row r="1314" spans="2:7" x14ac:dyDescent="0.2">
      <c r="B1314" s="228"/>
      <c r="C1314" s="228"/>
      <c r="D1314" s="228"/>
      <c r="E1314" s="225"/>
      <c r="F1314" s="228"/>
      <c r="G1314" s="228"/>
    </row>
    <row r="1315" spans="2:7" x14ac:dyDescent="0.2">
      <c r="B1315" s="228"/>
      <c r="C1315" s="228"/>
      <c r="D1315" s="228"/>
      <c r="E1315" s="225"/>
      <c r="F1315" s="228"/>
      <c r="G1315" s="228"/>
    </row>
    <row r="1316" spans="2:7" x14ac:dyDescent="0.2">
      <c r="B1316" s="228"/>
      <c r="C1316" s="228"/>
      <c r="D1316" s="228"/>
      <c r="E1316" s="225"/>
      <c r="F1316" s="228"/>
      <c r="G1316" s="228"/>
    </row>
    <row r="1317" spans="2:7" x14ac:dyDescent="0.2">
      <c r="B1317" s="228"/>
      <c r="C1317" s="228"/>
      <c r="D1317" s="228"/>
      <c r="E1317" s="225"/>
      <c r="F1317" s="228"/>
      <c r="G1317" s="228"/>
    </row>
    <row r="1318" spans="2:7" x14ac:dyDescent="0.2">
      <c r="B1318" s="228"/>
      <c r="C1318" s="228"/>
      <c r="D1318" s="228"/>
      <c r="E1318" s="225"/>
      <c r="F1318" s="228"/>
      <c r="G1318" s="228"/>
    </row>
    <row r="1319" spans="2:7" x14ac:dyDescent="0.2">
      <c r="B1319" s="228"/>
      <c r="C1319" s="228"/>
      <c r="D1319" s="228"/>
      <c r="E1319" s="225"/>
      <c r="F1319" s="228"/>
      <c r="G1319" s="228"/>
    </row>
    <row r="1320" spans="2:7" x14ac:dyDescent="0.2">
      <c r="B1320" s="228"/>
      <c r="C1320" s="228"/>
      <c r="D1320" s="228"/>
      <c r="E1320" s="225"/>
      <c r="F1320" s="228"/>
      <c r="G1320" s="228"/>
    </row>
    <row r="1321" spans="2:7" x14ac:dyDescent="0.2">
      <c r="B1321" s="228"/>
      <c r="C1321" s="228"/>
      <c r="D1321" s="228"/>
      <c r="E1321" s="225"/>
      <c r="F1321" s="228"/>
      <c r="G1321" s="228"/>
    </row>
    <row r="1322" spans="2:7" x14ac:dyDescent="0.2">
      <c r="B1322" s="228"/>
      <c r="C1322" s="228"/>
      <c r="D1322" s="228"/>
      <c r="E1322" s="225"/>
      <c r="F1322" s="228"/>
      <c r="G1322" s="228"/>
    </row>
    <row r="1323" spans="2:7" x14ac:dyDescent="0.2">
      <c r="B1323" s="228"/>
      <c r="C1323" s="228"/>
      <c r="D1323" s="228"/>
      <c r="E1323" s="225"/>
      <c r="F1323" s="228"/>
      <c r="G1323" s="228"/>
    </row>
    <row r="1324" spans="2:7" x14ac:dyDescent="0.2">
      <c r="B1324" s="228"/>
      <c r="C1324" s="228"/>
      <c r="D1324" s="228"/>
      <c r="E1324" s="225"/>
      <c r="F1324" s="228"/>
      <c r="G1324" s="228"/>
    </row>
    <row r="1325" spans="2:7" x14ac:dyDescent="0.2">
      <c r="B1325" s="228"/>
      <c r="C1325" s="228"/>
      <c r="D1325" s="228"/>
      <c r="E1325" s="225"/>
      <c r="F1325" s="228"/>
      <c r="G1325" s="228"/>
    </row>
    <row r="1326" spans="2:7" x14ac:dyDescent="0.2">
      <c r="B1326" s="228"/>
      <c r="C1326" s="228"/>
      <c r="D1326" s="228"/>
      <c r="E1326" s="225"/>
      <c r="F1326" s="228"/>
      <c r="G1326" s="228"/>
    </row>
    <row r="1327" spans="2:7" x14ac:dyDescent="0.2">
      <c r="B1327" s="228"/>
      <c r="C1327" s="228"/>
      <c r="D1327" s="228"/>
      <c r="E1327" s="225"/>
      <c r="F1327" s="228"/>
      <c r="G1327" s="228"/>
    </row>
    <row r="1328" spans="2:7" x14ac:dyDescent="0.2">
      <c r="B1328" s="228"/>
      <c r="C1328" s="228"/>
      <c r="D1328" s="228"/>
      <c r="E1328" s="225"/>
      <c r="F1328" s="228"/>
      <c r="G1328" s="228"/>
    </row>
    <row r="1329" spans="2:7" x14ac:dyDescent="0.2">
      <c r="B1329" s="228"/>
      <c r="C1329" s="228"/>
      <c r="D1329" s="228"/>
      <c r="E1329" s="225"/>
      <c r="F1329" s="228"/>
      <c r="G1329" s="228"/>
    </row>
    <row r="1330" spans="2:7" x14ac:dyDescent="0.2">
      <c r="B1330" s="228"/>
      <c r="C1330" s="228"/>
      <c r="D1330" s="228"/>
      <c r="E1330" s="225"/>
      <c r="F1330" s="228"/>
      <c r="G1330" s="228"/>
    </row>
    <row r="1331" spans="2:7" x14ac:dyDescent="0.2">
      <c r="B1331" s="228"/>
      <c r="C1331" s="228"/>
      <c r="D1331" s="228"/>
      <c r="E1331" s="225"/>
      <c r="F1331" s="228"/>
      <c r="G1331" s="228"/>
    </row>
    <row r="1332" spans="2:7" x14ac:dyDescent="0.2">
      <c r="B1332" s="228"/>
      <c r="C1332" s="228"/>
      <c r="D1332" s="228"/>
      <c r="E1332" s="225"/>
      <c r="F1332" s="228"/>
      <c r="G1332" s="228"/>
    </row>
    <row r="1333" spans="2:7" x14ac:dyDescent="0.2">
      <c r="B1333" s="228"/>
      <c r="C1333" s="228"/>
      <c r="D1333" s="228"/>
      <c r="E1333" s="225"/>
      <c r="F1333" s="228"/>
      <c r="G1333" s="228"/>
    </row>
    <row r="1334" spans="2:7" x14ac:dyDescent="0.2">
      <c r="B1334" s="228"/>
      <c r="C1334" s="228"/>
      <c r="D1334" s="228"/>
      <c r="E1334" s="225"/>
      <c r="F1334" s="228"/>
      <c r="G1334" s="228"/>
    </row>
    <row r="1335" spans="2:7" x14ac:dyDescent="0.2">
      <c r="B1335" s="228"/>
      <c r="C1335" s="228"/>
      <c r="D1335" s="228"/>
      <c r="E1335" s="225"/>
      <c r="F1335" s="228"/>
      <c r="G1335" s="228"/>
    </row>
    <row r="1336" spans="2:7" x14ac:dyDescent="0.2">
      <c r="B1336" s="228"/>
      <c r="C1336" s="228"/>
      <c r="D1336" s="228"/>
      <c r="E1336" s="225"/>
      <c r="F1336" s="228"/>
      <c r="G1336" s="228"/>
    </row>
    <row r="1337" spans="2:7" x14ac:dyDescent="0.2">
      <c r="B1337" s="228"/>
      <c r="C1337" s="228"/>
      <c r="D1337" s="228"/>
      <c r="E1337" s="225"/>
      <c r="F1337" s="228"/>
      <c r="G1337" s="228"/>
    </row>
    <row r="1338" spans="2:7" x14ac:dyDescent="0.2">
      <c r="B1338" s="228"/>
      <c r="C1338" s="228"/>
      <c r="D1338" s="228"/>
      <c r="E1338" s="225"/>
      <c r="F1338" s="228"/>
      <c r="G1338" s="228"/>
    </row>
    <row r="1339" spans="2:7" x14ac:dyDescent="0.2">
      <c r="B1339" s="228"/>
      <c r="C1339" s="228"/>
      <c r="D1339" s="228"/>
      <c r="E1339" s="225"/>
      <c r="F1339" s="228"/>
      <c r="G1339" s="228"/>
    </row>
    <row r="1340" spans="2:7" x14ac:dyDescent="0.2">
      <c r="B1340" s="228"/>
      <c r="C1340" s="228"/>
      <c r="D1340" s="228"/>
      <c r="E1340" s="225"/>
      <c r="F1340" s="228"/>
      <c r="G1340" s="228"/>
    </row>
    <row r="1341" spans="2:7" x14ac:dyDescent="0.2">
      <c r="B1341" s="228"/>
      <c r="C1341" s="228"/>
      <c r="D1341" s="228"/>
      <c r="E1341" s="225"/>
      <c r="F1341" s="228"/>
      <c r="G1341" s="228"/>
    </row>
    <row r="1342" spans="2:7" x14ac:dyDescent="0.2">
      <c r="B1342" s="228"/>
      <c r="C1342" s="228"/>
      <c r="D1342" s="228"/>
      <c r="E1342" s="225"/>
      <c r="F1342" s="228"/>
      <c r="G1342" s="228"/>
    </row>
    <row r="1343" spans="2:7" x14ac:dyDescent="0.2">
      <c r="B1343" s="228"/>
      <c r="C1343" s="228"/>
      <c r="D1343" s="228"/>
      <c r="E1343" s="225"/>
      <c r="F1343" s="228"/>
      <c r="G1343" s="228"/>
    </row>
    <row r="1344" spans="2:7" x14ac:dyDescent="0.2">
      <c r="B1344" s="228"/>
      <c r="C1344" s="228"/>
      <c r="D1344" s="228"/>
      <c r="E1344" s="225"/>
      <c r="F1344" s="228"/>
      <c r="G1344" s="228"/>
    </row>
    <row r="1345" spans="2:7" x14ac:dyDescent="0.2">
      <c r="B1345" s="228"/>
      <c r="C1345" s="228"/>
      <c r="D1345" s="228"/>
      <c r="E1345" s="225"/>
      <c r="F1345" s="228"/>
      <c r="G1345" s="228"/>
    </row>
    <row r="1346" spans="2:7" x14ac:dyDescent="0.2">
      <c r="B1346" s="228"/>
      <c r="C1346" s="228"/>
      <c r="D1346" s="228"/>
      <c r="E1346" s="225"/>
      <c r="F1346" s="228"/>
      <c r="G1346" s="228"/>
    </row>
    <row r="1347" spans="2:7" x14ac:dyDescent="0.2">
      <c r="B1347" s="228"/>
      <c r="C1347" s="228"/>
      <c r="D1347" s="228"/>
      <c r="E1347" s="225"/>
      <c r="F1347" s="228"/>
      <c r="G1347" s="228"/>
    </row>
    <row r="1348" spans="2:7" x14ac:dyDescent="0.2">
      <c r="B1348" s="228"/>
      <c r="C1348" s="228"/>
      <c r="D1348" s="228"/>
      <c r="E1348" s="225"/>
      <c r="F1348" s="228"/>
      <c r="G1348" s="228"/>
    </row>
    <row r="1349" spans="2:7" x14ac:dyDescent="0.2">
      <c r="B1349" s="228"/>
      <c r="C1349" s="228"/>
      <c r="D1349" s="228"/>
      <c r="E1349" s="225"/>
      <c r="F1349" s="228"/>
      <c r="G1349" s="228"/>
    </row>
    <row r="1350" spans="2:7" x14ac:dyDescent="0.2">
      <c r="B1350" s="228"/>
      <c r="C1350" s="228"/>
      <c r="D1350" s="228"/>
      <c r="E1350" s="225"/>
      <c r="F1350" s="228"/>
      <c r="G1350" s="228"/>
    </row>
    <row r="1351" spans="2:7" x14ac:dyDescent="0.2">
      <c r="B1351" s="228"/>
      <c r="C1351" s="228"/>
      <c r="D1351" s="228"/>
      <c r="E1351" s="225"/>
      <c r="F1351" s="228"/>
      <c r="G1351" s="228"/>
    </row>
    <row r="1352" spans="2:7" x14ac:dyDescent="0.2">
      <c r="B1352" s="228"/>
      <c r="C1352" s="228"/>
      <c r="D1352" s="228"/>
      <c r="E1352" s="225"/>
      <c r="F1352" s="228"/>
      <c r="G1352" s="228"/>
    </row>
    <row r="1353" spans="2:7" x14ac:dyDescent="0.2">
      <c r="B1353" s="228"/>
      <c r="C1353" s="228"/>
      <c r="D1353" s="228"/>
      <c r="E1353" s="225"/>
      <c r="F1353" s="228"/>
      <c r="G1353" s="228"/>
    </row>
    <row r="1354" spans="2:7" x14ac:dyDescent="0.2">
      <c r="B1354" s="228"/>
      <c r="C1354" s="228"/>
      <c r="D1354" s="228"/>
      <c r="E1354" s="225"/>
      <c r="F1354" s="228"/>
      <c r="G1354" s="228"/>
    </row>
    <row r="1355" spans="2:7" x14ac:dyDescent="0.2">
      <c r="B1355" s="228"/>
      <c r="C1355" s="228"/>
      <c r="D1355" s="228"/>
      <c r="E1355" s="225"/>
      <c r="F1355" s="228"/>
      <c r="G1355" s="228"/>
    </row>
    <row r="1356" spans="2:7" x14ac:dyDescent="0.2">
      <c r="B1356" s="228"/>
      <c r="C1356" s="228"/>
      <c r="D1356" s="228"/>
      <c r="E1356" s="225"/>
      <c r="F1356" s="228"/>
      <c r="G1356" s="228"/>
    </row>
    <row r="1357" spans="2:7" x14ac:dyDescent="0.2">
      <c r="B1357" s="228"/>
      <c r="C1357" s="228"/>
      <c r="D1357" s="228"/>
      <c r="E1357" s="225"/>
      <c r="F1357" s="228"/>
      <c r="G1357" s="228"/>
    </row>
    <row r="1358" spans="2:7" x14ac:dyDescent="0.2">
      <c r="B1358" s="228"/>
      <c r="C1358" s="228"/>
      <c r="D1358" s="228"/>
      <c r="E1358" s="225"/>
      <c r="F1358" s="228"/>
      <c r="G1358" s="228"/>
    </row>
    <row r="1359" spans="2:7" x14ac:dyDescent="0.2">
      <c r="B1359" s="228"/>
      <c r="C1359" s="228"/>
      <c r="D1359" s="228"/>
      <c r="E1359" s="225"/>
      <c r="F1359" s="228"/>
      <c r="G1359" s="228"/>
    </row>
    <row r="1360" spans="2:7" x14ac:dyDescent="0.2">
      <c r="B1360" s="228"/>
      <c r="C1360" s="228"/>
      <c r="D1360" s="228"/>
      <c r="E1360" s="225"/>
      <c r="F1360" s="228"/>
      <c r="G1360" s="228"/>
    </row>
    <row r="1361" spans="2:7" x14ac:dyDescent="0.2">
      <c r="B1361" s="228"/>
      <c r="C1361" s="228"/>
      <c r="D1361" s="228"/>
      <c r="E1361" s="225"/>
      <c r="F1361" s="228"/>
      <c r="G1361" s="228"/>
    </row>
    <row r="1362" spans="2:7" x14ac:dyDescent="0.2">
      <c r="B1362" s="228"/>
      <c r="C1362" s="228"/>
      <c r="D1362" s="228"/>
      <c r="E1362" s="225"/>
      <c r="F1362" s="228"/>
      <c r="G1362" s="228"/>
    </row>
    <row r="1363" spans="2:7" x14ac:dyDescent="0.2">
      <c r="B1363" s="228"/>
      <c r="C1363" s="228"/>
      <c r="D1363" s="228"/>
      <c r="E1363" s="225"/>
      <c r="F1363" s="228"/>
      <c r="G1363" s="228"/>
    </row>
    <row r="1364" spans="2:7" x14ac:dyDescent="0.2">
      <c r="B1364" s="228"/>
      <c r="C1364" s="228"/>
      <c r="D1364" s="228"/>
      <c r="E1364" s="225"/>
      <c r="F1364" s="228"/>
      <c r="G1364" s="228"/>
    </row>
    <row r="1365" spans="2:7" x14ac:dyDescent="0.2">
      <c r="B1365" s="228"/>
      <c r="C1365" s="228"/>
      <c r="D1365" s="228"/>
      <c r="E1365" s="225"/>
      <c r="F1365" s="228"/>
      <c r="G1365" s="228"/>
    </row>
    <row r="1366" spans="2:7" x14ac:dyDescent="0.2">
      <c r="B1366" s="228"/>
      <c r="C1366" s="228"/>
      <c r="D1366" s="228"/>
      <c r="E1366" s="225"/>
      <c r="F1366" s="228"/>
      <c r="G1366" s="228"/>
    </row>
    <row r="1367" spans="2:7" x14ac:dyDescent="0.2">
      <c r="B1367" s="228"/>
      <c r="C1367" s="228"/>
      <c r="D1367" s="228"/>
      <c r="E1367" s="225"/>
      <c r="F1367" s="228"/>
      <c r="G1367" s="228"/>
    </row>
    <row r="1368" spans="2:7" x14ac:dyDescent="0.2">
      <c r="B1368" s="228"/>
      <c r="C1368" s="228"/>
      <c r="D1368" s="228"/>
      <c r="E1368" s="225"/>
      <c r="F1368" s="228"/>
      <c r="G1368" s="228"/>
    </row>
    <row r="1369" spans="2:7" x14ac:dyDescent="0.2">
      <c r="B1369" s="228"/>
      <c r="C1369" s="228"/>
      <c r="D1369" s="228"/>
      <c r="E1369" s="225"/>
      <c r="F1369" s="228"/>
      <c r="G1369" s="228"/>
    </row>
    <row r="1370" spans="2:7" x14ac:dyDescent="0.2">
      <c r="B1370" s="228"/>
      <c r="C1370" s="228"/>
      <c r="D1370" s="228"/>
      <c r="E1370" s="225"/>
      <c r="F1370" s="228"/>
      <c r="G1370" s="228"/>
    </row>
    <row r="1371" spans="2:7" x14ac:dyDescent="0.2">
      <c r="B1371" s="228"/>
      <c r="C1371" s="228"/>
      <c r="D1371" s="228"/>
      <c r="E1371" s="225"/>
      <c r="F1371" s="228"/>
      <c r="G1371" s="228"/>
    </row>
    <row r="1372" spans="2:7" x14ac:dyDescent="0.2">
      <c r="B1372" s="228"/>
      <c r="C1372" s="228"/>
      <c r="D1372" s="228"/>
      <c r="E1372" s="225"/>
      <c r="F1372" s="228"/>
      <c r="G1372" s="228"/>
    </row>
    <row r="1373" spans="2:7" x14ac:dyDescent="0.2">
      <c r="B1373" s="228"/>
      <c r="C1373" s="228"/>
      <c r="D1373" s="228"/>
      <c r="E1373" s="225"/>
      <c r="F1373" s="228"/>
      <c r="G1373" s="228"/>
    </row>
    <row r="1374" spans="2:7" x14ac:dyDescent="0.2">
      <c r="B1374" s="228"/>
      <c r="C1374" s="228"/>
      <c r="D1374" s="228"/>
      <c r="E1374" s="225"/>
      <c r="F1374" s="228"/>
      <c r="G1374" s="228"/>
    </row>
    <row r="1375" spans="2:7" x14ac:dyDescent="0.2">
      <c r="B1375" s="228"/>
      <c r="C1375" s="228"/>
      <c r="D1375" s="228"/>
      <c r="E1375" s="225"/>
      <c r="F1375" s="228"/>
      <c r="G1375" s="228"/>
    </row>
    <row r="1376" spans="2:7" x14ac:dyDescent="0.2">
      <c r="B1376" s="228"/>
      <c r="C1376" s="228"/>
      <c r="D1376" s="228"/>
      <c r="E1376" s="225"/>
      <c r="F1376" s="228"/>
      <c r="G1376" s="228"/>
    </row>
    <row r="1377" spans="2:7" x14ac:dyDescent="0.2">
      <c r="B1377" s="228"/>
      <c r="C1377" s="228"/>
      <c r="D1377" s="228"/>
      <c r="E1377" s="225"/>
      <c r="F1377" s="228"/>
      <c r="G1377" s="228"/>
    </row>
    <row r="1378" spans="2:7" x14ac:dyDescent="0.2">
      <c r="B1378" s="228"/>
      <c r="C1378" s="228"/>
      <c r="D1378" s="228"/>
      <c r="E1378" s="225"/>
      <c r="F1378" s="228"/>
      <c r="G1378" s="228"/>
    </row>
    <row r="1379" spans="2:7" x14ac:dyDescent="0.2">
      <c r="B1379" s="228"/>
      <c r="C1379" s="228"/>
      <c r="D1379" s="228"/>
      <c r="E1379" s="225"/>
      <c r="F1379" s="228"/>
      <c r="G1379" s="228"/>
    </row>
    <row r="1380" spans="2:7" x14ac:dyDescent="0.2">
      <c r="B1380" s="228"/>
      <c r="C1380" s="228"/>
      <c r="D1380" s="228"/>
      <c r="E1380" s="225"/>
      <c r="F1380" s="228"/>
      <c r="G1380" s="228"/>
    </row>
    <row r="1381" spans="2:7" x14ac:dyDescent="0.2">
      <c r="B1381" s="228"/>
      <c r="C1381" s="228"/>
      <c r="D1381" s="228"/>
      <c r="E1381" s="225"/>
      <c r="F1381" s="228"/>
      <c r="G1381" s="228"/>
    </row>
    <row r="1382" spans="2:7" x14ac:dyDescent="0.2">
      <c r="B1382" s="228"/>
      <c r="C1382" s="228"/>
      <c r="D1382" s="228"/>
      <c r="E1382" s="225"/>
      <c r="F1382" s="228"/>
      <c r="G1382" s="228"/>
    </row>
    <row r="1383" spans="2:7" x14ac:dyDescent="0.2">
      <c r="B1383" s="228"/>
      <c r="C1383" s="228"/>
      <c r="D1383" s="228"/>
      <c r="E1383" s="225"/>
      <c r="F1383" s="228"/>
      <c r="G1383" s="228"/>
    </row>
    <row r="1384" spans="2:7" x14ac:dyDescent="0.2">
      <c r="B1384" s="228"/>
      <c r="C1384" s="228"/>
      <c r="D1384" s="228"/>
      <c r="E1384" s="225"/>
      <c r="F1384" s="228"/>
      <c r="G1384" s="228"/>
    </row>
    <row r="1385" spans="2:7" x14ac:dyDescent="0.2">
      <c r="B1385" s="228"/>
      <c r="C1385" s="228"/>
      <c r="D1385" s="228"/>
      <c r="E1385" s="225"/>
      <c r="F1385" s="228"/>
      <c r="G1385" s="228"/>
    </row>
    <row r="1386" spans="2:7" x14ac:dyDescent="0.2">
      <c r="B1386" s="228"/>
      <c r="C1386" s="228"/>
      <c r="D1386" s="228"/>
      <c r="E1386" s="225"/>
      <c r="F1386" s="228"/>
      <c r="G1386" s="228"/>
    </row>
    <row r="1387" spans="2:7" x14ac:dyDescent="0.2">
      <c r="B1387" s="228"/>
      <c r="C1387" s="228"/>
      <c r="D1387" s="228"/>
      <c r="E1387" s="225"/>
      <c r="F1387" s="228"/>
      <c r="G1387" s="228"/>
    </row>
    <row r="1388" spans="2:7" x14ac:dyDescent="0.2">
      <c r="B1388" s="228"/>
      <c r="C1388" s="228"/>
      <c r="D1388" s="228"/>
      <c r="E1388" s="225"/>
      <c r="F1388" s="228"/>
      <c r="G1388" s="228"/>
    </row>
    <row r="1389" spans="2:7" x14ac:dyDescent="0.2">
      <c r="B1389" s="228"/>
      <c r="C1389" s="228"/>
      <c r="D1389" s="228"/>
      <c r="E1389" s="225"/>
      <c r="F1389" s="228"/>
      <c r="G1389" s="228"/>
    </row>
    <row r="1390" spans="2:7" x14ac:dyDescent="0.2">
      <c r="B1390" s="228"/>
      <c r="C1390" s="228"/>
      <c r="D1390" s="228"/>
      <c r="E1390" s="225"/>
      <c r="F1390" s="228"/>
      <c r="G1390" s="228"/>
    </row>
    <row r="1391" spans="2:7" x14ac:dyDescent="0.2">
      <c r="B1391" s="228"/>
      <c r="C1391" s="228"/>
      <c r="D1391" s="228"/>
      <c r="E1391" s="225"/>
      <c r="F1391" s="228"/>
      <c r="G1391" s="228"/>
    </row>
    <row r="1392" spans="2:7" x14ac:dyDescent="0.2">
      <c r="B1392" s="228"/>
      <c r="C1392" s="228"/>
      <c r="D1392" s="228"/>
      <c r="E1392" s="225"/>
      <c r="F1392" s="228"/>
      <c r="G1392" s="228"/>
    </row>
    <row r="1393" spans="2:7" x14ac:dyDescent="0.2">
      <c r="B1393" s="228"/>
      <c r="C1393" s="228"/>
      <c r="D1393" s="228"/>
      <c r="E1393" s="225"/>
      <c r="F1393" s="228"/>
      <c r="G1393" s="228"/>
    </row>
    <row r="1394" spans="2:7" x14ac:dyDescent="0.2">
      <c r="B1394" s="228"/>
      <c r="C1394" s="228"/>
      <c r="D1394" s="228"/>
      <c r="E1394" s="225"/>
      <c r="F1394" s="228"/>
      <c r="G1394" s="228"/>
    </row>
    <row r="1395" spans="2:7" x14ac:dyDescent="0.2">
      <c r="B1395" s="228"/>
      <c r="C1395" s="228"/>
      <c r="D1395" s="228"/>
      <c r="E1395" s="225"/>
      <c r="F1395" s="228"/>
      <c r="G1395" s="228"/>
    </row>
    <row r="1396" spans="2:7" x14ac:dyDescent="0.2">
      <c r="B1396" s="228"/>
      <c r="C1396" s="228"/>
      <c r="D1396" s="228"/>
      <c r="E1396" s="225"/>
      <c r="F1396" s="228"/>
      <c r="G1396" s="228"/>
    </row>
    <row r="1397" spans="2:7" x14ac:dyDescent="0.2">
      <c r="B1397" s="228"/>
      <c r="C1397" s="228"/>
      <c r="D1397" s="228"/>
      <c r="E1397" s="225"/>
      <c r="F1397" s="228"/>
      <c r="G1397" s="228"/>
    </row>
    <row r="1398" spans="2:7" x14ac:dyDescent="0.2">
      <c r="B1398" s="228"/>
      <c r="C1398" s="228"/>
      <c r="D1398" s="228"/>
      <c r="E1398" s="225"/>
      <c r="F1398" s="228"/>
      <c r="G1398" s="228"/>
    </row>
    <row r="1399" spans="2:7" x14ac:dyDescent="0.2">
      <c r="B1399" s="228"/>
      <c r="C1399" s="228"/>
      <c r="D1399" s="228"/>
      <c r="E1399" s="225"/>
      <c r="F1399" s="228"/>
      <c r="G1399" s="228"/>
    </row>
    <row r="1400" spans="2:7" x14ac:dyDescent="0.2">
      <c r="B1400" s="228"/>
      <c r="C1400" s="228"/>
      <c r="D1400" s="228"/>
      <c r="E1400" s="225"/>
      <c r="F1400" s="228"/>
      <c r="G1400" s="228"/>
    </row>
    <row r="1401" spans="2:7" x14ac:dyDescent="0.2">
      <c r="B1401" s="228"/>
      <c r="C1401" s="228"/>
      <c r="D1401" s="228"/>
      <c r="E1401" s="225"/>
      <c r="F1401" s="228"/>
      <c r="G1401" s="228"/>
    </row>
    <row r="1402" spans="2:7" x14ac:dyDescent="0.2">
      <c r="B1402" s="228"/>
      <c r="C1402" s="228"/>
      <c r="D1402" s="228"/>
      <c r="E1402" s="225"/>
      <c r="F1402" s="228"/>
      <c r="G1402" s="228"/>
    </row>
    <row r="1403" spans="2:7" x14ac:dyDescent="0.2">
      <c r="B1403" s="228"/>
      <c r="C1403" s="228"/>
      <c r="D1403" s="228"/>
      <c r="E1403" s="225"/>
      <c r="F1403" s="228"/>
      <c r="G1403" s="228"/>
    </row>
    <row r="1404" spans="2:7" x14ac:dyDescent="0.2">
      <c r="B1404" s="228"/>
      <c r="C1404" s="228"/>
      <c r="D1404" s="228"/>
      <c r="E1404" s="225"/>
      <c r="F1404" s="228"/>
      <c r="G1404" s="228"/>
    </row>
    <row r="1405" spans="2:7" x14ac:dyDescent="0.2">
      <c r="B1405" s="228"/>
      <c r="C1405" s="228"/>
      <c r="D1405" s="228"/>
      <c r="E1405" s="225"/>
      <c r="F1405" s="228"/>
      <c r="G1405" s="228"/>
    </row>
    <row r="1406" spans="2:7" x14ac:dyDescent="0.2">
      <c r="B1406" s="228"/>
      <c r="C1406" s="228"/>
      <c r="D1406" s="228"/>
      <c r="E1406" s="225"/>
      <c r="F1406" s="228"/>
      <c r="G1406" s="228"/>
    </row>
    <row r="1407" spans="2:7" x14ac:dyDescent="0.2">
      <c r="B1407" s="228"/>
      <c r="C1407" s="228"/>
      <c r="D1407" s="228"/>
      <c r="E1407" s="225"/>
      <c r="F1407" s="228"/>
      <c r="G1407" s="228"/>
    </row>
    <row r="1408" spans="2:7" x14ac:dyDescent="0.2">
      <c r="B1408" s="228"/>
      <c r="C1408" s="228"/>
      <c r="D1408" s="228"/>
      <c r="E1408" s="225"/>
      <c r="F1408" s="228"/>
      <c r="G1408" s="228"/>
    </row>
    <row r="1409" spans="2:7" x14ac:dyDescent="0.2">
      <c r="B1409" s="228"/>
      <c r="C1409" s="228"/>
      <c r="D1409" s="228"/>
      <c r="E1409" s="225"/>
      <c r="F1409" s="228"/>
      <c r="G1409" s="228"/>
    </row>
    <row r="1410" spans="2:7" x14ac:dyDescent="0.2">
      <c r="B1410" s="228"/>
      <c r="C1410" s="228"/>
      <c r="D1410" s="228"/>
      <c r="E1410" s="225"/>
      <c r="F1410" s="228"/>
      <c r="G1410" s="228"/>
    </row>
    <row r="1411" spans="2:7" x14ac:dyDescent="0.2">
      <c r="B1411" s="228"/>
      <c r="C1411" s="228"/>
      <c r="D1411" s="228"/>
      <c r="E1411" s="225"/>
      <c r="F1411" s="228"/>
      <c r="G1411" s="228"/>
    </row>
    <row r="1412" spans="2:7" x14ac:dyDescent="0.2">
      <c r="B1412" s="228"/>
      <c r="C1412" s="228"/>
      <c r="D1412" s="228"/>
      <c r="E1412" s="225"/>
      <c r="F1412" s="228"/>
      <c r="G1412" s="228"/>
    </row>
    <row r="1413" spans="2:7" x14ac:dyDescent="0.2">
      <c r="B1413" s="228"/>
      <c r="C1413" s="228"/>
      <c r="D1413" s="228"/>
      <c r="E1413" s="225"/>
      <c r="F1413" s="228"/>
      <c r="G1413" s="228"/>
    </row>
    <row r="1414" spans="2:7" x14ac:dyDescent="0.2">
      <c r="B1414" s="228"/>
      <c r="C1414" s="228"/>
      <c r="D1414" s="228"/>
      <c r="E1414" s="225"/>
      <c r="F1414" s="228"/>
      <c r="G1414" s="228"/>
    </row>
    <row r="1415" spans="2:7" x14ac:dyDescent="0.2">
      <c r="B1415" s="228"/>
      <c r="C1415" s="228"/>
      <c r="D1415" s="228"/>
      <c r="E1415" s="225"/>
      <c r="F1415" s="228"/>
      <c r="G1415" s="228"/>
    </row>
    <row r="1416" spans="2:7" x14ac:dyDescent="0.2">
      <c r="B1416" s="228"/>
      <c r="C1416" s="228"/>
      <c r="D1416" s="228"/>
      <c r="E1416" s="225"/>
      <c r="F1416" s="228"/>
      <c r="G1416" s="228"/>
    </row>
    <row r="1417" spans="2:7" x14ac:dyDescent="0.2">
      <c r="B1417" s="228"/>
      <c r="C1417" s="228"/>
      <c r="D1417" s="228"/>
      <c r="E1417" s="225"/>
      <c r="F1417" s="228"/>
      <c r="G1417" s="228"/>
    </row>
    <row r="1418" spans="2:7" x14ac:dyDescent="0.2">
      <c r="B1418" s="228"/>
      <c r="C1418" s="228"/>
      <c r="D1418" s="228"/>
      <c r="E1418" s="225"/>
      <c r="F1418" s="228"/>
      <c r="G1418" s="228"/>
    </row>
    <row r="1419" spans="2:7" x14ac:dyDescent="0.2">
      <c r="B1419" s="228"/>
      <c r="C1419" s="228"/>
      <c r="D1419" s="228"/>
      <c r="E1419" s="225"/>
      <c r="F1419" s="228"/>
      <c r="G1419" s="228"/>
    </row>
    <row r="1420" spans="2:7" x14ac:dyDescent="0.2">
      <c r="B1420" s="228"/>
      <c r="C1420" s="228"/>
      <c r="D1420" s="228"/>
      <c r="E1420" s="225"/>
      <c r="F1420" s="228"/>
      <c r="G1420" s="228"/>
    </row>
    <row r="1421" spans="2:7" x14ac:dyDescent="0.2">
      <c r="B1421" s="228"/>
      <c r="C1421" s="228"/>
      <c r="D1421" s="228"/>
      <c r="E1421" s="225"/>
      <c r="F1421" s="228"/>
      <c r="G1421" s="228"/>
    </row>
    <row r="1422" spans="2:7" x14ac:dyDescent="0.2">
      <c r="B1422" s="228"/>
      <c r="C1422" s="228"/>
      <c r="D1422" s="228"/>
      <c r="E1422" s="225"/>
      <c r="F1422" s="228"/>
      <c r="G1422" s="228"/>
    </row>
    <row r="1423" spans="2:7" x14ac:dyDescent="0.2">
      <c r="B1423" s="228"/>
      <c r="C1423" s="228"/>
      <c r="D1423" s="228"/>
      <c r="E1423" s="225"/>
      <c r="F1423" s="228"/>
      <c r="G1423" s="228"/>
    </row>
    <row r="1424" spans="2:7" x14ac:dyDescent="0.2">
      <c r="B1424" s="228"/>
      <c r="C1424" s="228"/>
      <c r="D1424" s="228"/>
      <c r="E1424" s="225"/>
      <c r="F1424" s="228"/>
      <c r="G1424" s="228"/>
    </row>
    <row r="1425" spans="2:7" x14ac:dyDescent="0.2">
      <c r="B1425" s="228"/>
      <c r="C1425" s="228"/>
      <c r="D1425" s="228"/>
      <c r="E1425" s="225"/>
      <c r="F1425" s="228"/>
      <c r="G1425" s="228"/>
    </row>
    <row r="1426" spans="2:7" x14ac:dyDescent="0.2">
      <c r="B1426" s="228"/>
      <c r="C1426" s="228"/>
      <c r="D1426" s="228"/>
      <c r="E1426" s="225"/>
      <c r="F1426" s="228"/>
      <c r="G1426" s="228"/>
    </row>
    <row r="1427" spans="2:7" x14ac:dyDescent="0.2">
      <c r="B1427" s="228"/>
      <c r="C1427" s="228"/>
      <c r="D1427" s="228"/>
      <c r="E1427" s="225"/>
      <c r="F1427" s="228"/>
      <c r="G1427" s="228"/>
    </row>
    <row r="1428" spans="2:7" x14ac:dyDescent="0.2">
      <c r="B1428" s="228"/>
      <c r="C1428" s="228"/>
      <c r="D1428" s="228"/>
      <c r="E1428" s="225"/>
      <c r="F1428" s="228"/>
      <c r="G1428" s="228"/>
    </row>
    <row r="1429" spans="2:7" x14ac:dyDescent="0.2">
      <c r="B1429" s="228"/>
      <c r="C1429" s="228"/>
      <c r="D1429" s="228"/>
      <c r="E1429" s="225"/>
      <c r="F1429" s="228"/>
      <c r="G1429" s="228"/>
    </row>
    <row r="1430" spans="2:7" x14ac:dyDescent="0.2">
      <c r="B1430" s="228"/>
      <c r="C1430" s="228"/>
      <c r="D1430" s="228"/>
      <c r="E1430" s="225"/>
      <c r="F1430" s="228"/>
      <c r="G1430" s="228"/>
    </row>
    <row r="1431" spans="2:7" x14ac:dyDescent="0.2">
      <c r="B1431" s="228"/>
      <c r="C1431" s="228"/>
      <c r="D1431" s="228"/>
      <c r="E1431" s="225"/>
      <c r="F1431" s="228"/>
      <c r="G1431" s="228"/>
    </row>
    <row r="1432" spans="2:7" x14ac:dyDescent="0.2">
      <c r="B1432" s="228"/>
      <c r="C1432" s="228"/>
      <c r="D1432" s="228"/>
      <c r="E1432" s="225"/>
      <c r="F1432" s="228"/>
      <c r="G1432" s="228"/>
    </row>
    <row r="1433" spans="2:7" x14ac:dyDescent="0.2">
      <c r="B1433" s="228"/>
      <c r="C1433" s="228"/>
      <c r="D1433" s="228"/>
      <c r="E1433" s="225"/>
      <c r="F1433" s="228"/>
      <c r="G1433" s="228"/>
    </row>
    <row r="1434" spans="2:7" x14ac:dyDescent="0.2">
      <c r="B1434" s="228"/>
      <c r="C1434" s="228"/>
      <c r="D1434" s="228"/>
      <c r="E1434" s="225"/>
      <c r="F1434" s="228"/>
      <c r="G1434" s="228"/>
    </row>
    <row r="1435" spans="2:7" x14ac:dyDescent="0.2">
      <c r="B1435" s="228"/>
      <c r="C1435" s="228"/>
      <c r="D1435" s="228"/>
      <c r="E1435" s="225"/>
      <c r="F1435" s="228"/>
      <c r="G1435" s="228"/>
    </row>
    <row r="1436" spans="2:7" x14ac:dyDescent="0.2">
      <c r="B1436" s="228"/>
      <c r="C1436" s="228"/>
      <c r="D1436" s="228"/>
      <c r="E1436" s="225"/>
      <c r="F1436" s="228"/>
      <c r="G1436" s="228"/>
    </row>
    <row r="1437" spans="2:7" x14ac:dyDescent="0.2">
      <c r="B1437" s="228"/>
      <c r="C1437" s="228"/>
      <c r="D1437" s="228"/>
      <c r="E1437" s="225"/>
      <c r="F1437" s="228"/>
      <c r="G1437" s="228"/>
    </row>
    <row r="1438" spans="2:7" x14ac:dyDescent="0.2">
      <c r="B1438" s="228"/>
      <c r="C1438" s="228"/>
      <c r="D1438" s="228"/>
      <c r="E1438" s="225"/>
      <c r="F1438" s="228"/>
      <c r="G1438" s="228"/>
    </row>
    <row r="1439" spans="2:7" x14ac:dyDescent="0.2">
      <c r="B1439" s="228"/>
      <c r="C1439" s="228"/>
      <c r="D1439" s="228"/>
      <c r="E1439" s="225"/>
      <c r="F1439" s="228"/>
      <c r="G1439" s="228"/>
    </row>
    <row r="1440" spans="2:7" x14ac:dyDescent="0.2">
      <c r="B1440" s="228"/>
      <c r="C1440" s="228"/>
      <c r="D1440" s="228"/>
      <c r="E1440" s="225"/>
      <c r="F1440" s="228"/>
      <c r="G1440" s="228"/>
    </row>
    <row r="1441" spans="2:7" x14ac:dyDescent="0.2">
      <c r="B1441" s="228"/>
      <c r="C1441" s="228"/>
      <c r="D1441" s="228"/>
      <c r="E1441" s="225"/>
      <c r="F1441" s="228"/>
      <c r="G1441" s="228"/>
    </row>
    <row r="1442" spans="2:7" x14ac:dyDescent="0.2">
      <c r="B1442" s="228"/>
      <c r="C1442" s="228"/>
      <c r="D1442" s="228"/>
      <c r="E1442" s="225"/>
      <c r="F1442" s="228"/>
      <c r="G1442" s="228"/>
    </row>
    <row r="1443" spans="2:7" x14ac:dyDescent="0.2">
      <c r="B1443" s="228"/>
      <c r="C1443" s="228"/>
      <c r="D1443" s="228"/>
      <c r="E1443" s="225"/>
      <c r="F1443" s="228"/>
      <c r="G1443" s="228"/>
    </row>
    <row r="1444" spans="2:7" x14ac:dyDescent="0.2">
      <c r="B1444" s="228"/>
      <c r="C1444" s="228"/>
      <c r="D1444" s="228"/>
      <c r="E1444" s="225"/>
      <c r="F1444" s="228"/>
      <c r="G1444" s="228"/>
    </row>
    <row r="1445" spans="2:7" x14ac:dyDescent="0.2">
      <c r="B1445" s="228"/>
      <c r="C1445" s="228"/>
      <c r="D1445" s="228"/>
      <c r="E1445" s="225"/>
      <c r="F1445" s="228"/>
      <c r="G1445" s="228"/>
    </row>
    <row r="1446" spans="2:7" x14ac:dyDescent="0.2">
      <c r="B1446" s="228"/>
      <c r="C1446" s="228"/>
      <c r="D1446" s="228"/>
      <c r="E1446" s="225"/>
      <c r="F1446" s="228"/>
      <c r="G1446" s="228"/>
    </row>
    <row r="1447" spans="2:7" x14ac:dyDescent="0.2">
      <c r="B1447" s="228"/>
      <c r="C1447" s="228"/>
      <c r="D1447" s="228"/>
      <c r="E1447" s="225"/>
      <c r="F1447" s="228"/>
      <c r="G1447" s="228"/>
    </row>
    <row r="1448" spans="2:7" x14ac:dyDescent="0.2">
      <c r="B1448" s="228"/>
      <c r="C1448" s="228"/>
      <c r="D1448" s="228"/>
      <c r="E1448" s="225"/>
      <c r="F1448" s="228"/>
      <c r="G1448" s="228"/>
    </row>
    <row r="1449" spans="2:7" x14ac:dyDescent="0.2">
      <c r="B1449" s="228"/>
      <c r="C1449" s="228"/>
      <c r="D1449" s="228"/>
      <c r="E1449" s="225"/>
      <c r="F1449" s="228"/>
      <c r="G1449" s="228"/>
    </row>
    <row r="1450" spans="2:7" x14ac:dyDescent="0.2">
      <c r="B1450" s="228"/>
      <c r="C1450" s="228"/>
      <c r="D1450" s="228"/>
      <c r="E1450" s="225"/>
      <c r="F1450" s="228"/>
      <c r="G1450" s="228"/>
    </row>
    <row r="1451" spans="2:7" x14ac:dyDescent="0.2">
      <c r="B1451" s="228"/>
      <c r="C1451" s="228"/>
      <c r="D1451" s="228"/>
      <c r="E1451" s="225"/>
      <c r="F1451" s="228"/>
      <c r="G1451" s="228"/>
    </row>
    <row r="1452" spans="2:7" x14ac:dyDescent="0.2">
      <c r="B1452" s="228"/>
      <c r="C1452" s="228"/>
      <c r="D1452" s="228"/>
      <c r="E1452" s="225"/>
      <c r="F1452" s="228"/>
      <c r="G1452" s="228"/>
    </row>
    <row r="1453" spans="2:7" x14ac:dyDescent="0.2">
      <c r="B1453" s="228"/>
      <c r="C1453" s="228"/>
      <c r="D1453" s="228"/>
      <c r="E1453" s="225"/>
      <c r="F1453" s="228"/>
      <c r="G1453" s="228"/>
    </row>
    <row r="1454" spans="2:7" x14ac:dyDescent="0.2">
      <c r="B1454" s="228"/>
      <c r="C1454" s="228"/>
      <c r="D1454" s="228"/>
      <c r="E1454" s="225"/>
      <c r="F1454" s="228"/>
      <c r="G1454" s="228"/>
    </row>
    <row r="1455" spans="2:7" x14ac:dyDescent="0.2">
      <c r="B1455" s="228"/>
      <c r="C1455" s="228"/>
      <c r="D1455" s="228"/>
      <c r="E1455" s="225"/>
      <c r="F1455" s="228"/>
      <c r="G1455" s="228"/>
    </row>
    <row r="1456" spans="2:7" x14ac:dyDescent="0.2">
      <c r="B1456" s="228"/>
      <c r="C1456" s="228"/>
      <c r="D1456" s="228"/>
      <c r="E1456" s="225"/>
      <c r="F1456" s="228"/>
      <c r="G1456" s="228"/>
    </row>
    <row r="1457" spans="2:7" x14ac:dyDescent="0.2">
      <c r="B1457" s="228"/>
      <c r="C1457" s="228"/>
      <c r="D1457" s="228"/>
      <c r="E1457" s="225"/>
      <c r="F1457" s="228"/>
      <c r="G1457" s="228"/>
    </row>
    <row r="1458" spans="2:7" x14ac:dyDescent="0.2">
      <c r="B1458" s="228"/>
      <c r="C1458" s="228"/>
      <c r="D1458" s="228"/>
      <c r="E1458" s="225"/>
      <c r="F1458" s="228"/>
      <c r="G1458" s="228"/>
    </row>
    <row r="1459" spans="2:7" x14ac:dyDescent="0.2">
      <c r="B1459" s="228"/>
      <c r="C1459" s="228"/>
      <c r="D1459" s="228"/>
      <c r="E1459" s="225"/>
      <c r="F1459" s="228"/>
      <c r="G1459" s="228"/>
    </row>
    <row r="1460" spans="2:7" x14ac:dyDescent="0.2">
      <c r="B1460" s="228"/>
      <c r="C1460" s="228"/>
      <c r="D1460" s="228"/>
      <c r="E1460" s="225"/>
      <c r="F1460" s="228"/>
      <c r="G1460" s="228"/>
    </row>
    <row r="1461" spans="2:7" x14ac:dyDescent="0.2">
      <c r="B1461" s="228"/>
      <c r="C1461" s="228"/>
      <c r="D1461" s="228"/>
      <c r="E1461" s="225"/>
      <c r="F1461" s="228"/>
      <c r="G1461" s="228"/>
    </row>
    <row r="1462" spans="2:7" x14ac:dyDescent="0.2">
      <c r="B1462" s="228"/>
      <c r="C1462" s="228"/>
      <c r="D1462" s="228"/>
      <c r="E1462" s="225"/>
      <c r="F1462" s="228"/>
      <c r="G1462" s="228"/>
    </row>
    <row r="1463" spans="2:7" x14ac:dyDescent="0.2">
      <c r="B1463" s="228"/>
      <c r="C1463" s="228"/>
      <c r="D1463" s="228"/>
      <c r="E1463" s="225"/>
      <c r="F1463" s="228"/>
      <c r="G1463" s="228"/>
    </row>
    <row r="1464" spans="2:7" x14ac:dyDescent="0.2">
      <c r="B1464" s="228"/>
      <c r="C1464" s="228"/>
      <c r="D1464" s="228"/>
      <c r="E1464" s="225"/>
      <c r="F1464" s="228"/>
      <c r="G1464" s="228"/>
    </row>
    <row r="1465" spans="2:7" x14ac:dyDescent="0.2">
      <c r="B1465" s="228"/>
      <c r="C1465" s="228"/>
      <c r="D1465" s="228"/>
      <c r="E1465" s="225"/>
      <c r="F1465" s="228"/>
      <c r="G1465" s="228"/>
    </row>
    <row r="1466" spans="2:7" x14ac:dyDescent="0.2">
      <c r="B1466" s="228"/>
      <c r="C1466" s="228"/>
      <c r="D1466" s="228"/>
      <c r="E1466" s="225"/>
      <c r="F1466" s="228"/>
      <c r="G1466" s="228"/>
    </row>
    <row r="1467" spans="2:7" x14ac:dyDescent="0.2">
      <c r="C1467" s="229"/>
    </row>
  </sheetData>
  <mergeCells count="3">
    <mergeCell ref="C3:D3"/>
    <mergeCell ref="C4:D4"/>
    <mergeCell ref="C5:D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'5-Year Monthly P&amp;L'!$D$2:$BK$2</xm:f>
          </x14:formula1>
          <xm:sqref>B7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E1A6-BA8D-BD40-A55D-B3A863EBE5D3}">
  <sheetPr>
    <tabColor rgb="FFFFC000"/>
  </sheetPr>
  <dimension ref="A1:AX1467"/>
  <sheetViews>
    <sheetView showGridLines="0" workbookViewId="0">
      <pane ySplit="10" topLeftCell="A184" activePane="bottomLeft" state="frozen"/>
      <selection pane="bottomLeft" activeCell="B7" sqref="B7"/>
    </sheetView>
  </sheetViews>
  <sheetFormatPr baseColWidth="10" defaultColWidth="9.1640625" defaultRowHeight="15" x14ac:dyDescent="0.2"/>
  <cols>
    <col min="1" max="1" width="25.6640625" style="12" customWidth="1"/>
    <col min="2" max="2" width="16" style="12" customWidth="1"/>
    <col min="3" max="3" width="11.6640625" style="12" bestFit="1" customWidth="1"/>
    <col min="4" max="4" width="10.6640625" style="12" customWidth="1"/>
    <col min="5" max="5" width="17.6640625" style="12" customWidth="1"/>
    <col min="6" max="7" width="14.1640625" style="12" bestFit="1" customWidth="1"/>
    <col min="8" max="8" width="12.6640625" style="12" bestFit="1" customWidth="1"/>
    <col min="9" max="9" width="9.1640625" style="12" hidden="1" customWidth="1"/>
    <col min="10" max="10" width="9.1640625" style="232"/>
    <col min="11" max="11" width="9.1640625" style="201" hidden="1" customWidth="1"/>
    <col min="12" max="12" width="13.33203125" style="11" customWidth="1"/>
    <col min="13" max="13" width="9.1640625" style="11" customWidth="1"/>
    <col min="14" max="14" width="16.33203125" style="11" customWidth="1"/>
    <col min="15" max="15" width="14.33203125" style="11" customWidth="1"/>
    <col min="16" max="18" width="10.83203125" style="11" customWidth="1"/>
    <col min="19" max="19" width="11.6640625" style="11" bestFit="1" customWidth="1"/>
    <col min="20" max="50" width="9.1640625" style="11"/>
    <col min="51" max="16384" width="9.1640625" style="12"/>
  </cols>
  <sheetData>
    <row r="1" spans="1:50" x14ac:dyDescent="0.2">
      <c r="A1" s="196" t="s">
        <v>30</v>
      </c>
      <c r="B1" s="197"/>
      <c r="C1" s="197"/>
      <c r="D1" s="198"/>
      <c r="E1" s="11"/>
      <c r="F1" s="199"/>
      <c r="G1" s="11"/>
      <c r="H1" s="11"/>
      <c r="I1" s="11"/>
      <c r="J1" s="200"/>
    </row>
    <row r="2" spans="1:50" ht="16" thickBot="1" x14ac:dyDescent="0.25">
      <c r="A2" s="199"/>
      <c r="B2" s="202"/>
      <c r="C2" s="203"/>
      <c r="D2" s="203"/>
      <c r="E2" s="203"/>
      <c r="F2" s="11"/>
      <c r="G2" s="11"/>
      <c r="H2" s="11"/>
      <c r="I2" s="11"/>
      <c r="J2" s="200"/>
    </row>
    <row r="3" spans="1:50" x14ac:dyDescent="0.2">
      <c r="A3" s="204" t="s">
        <v>31</v>
      </c>
      <c r="B3" s="205">
        <v>10000000</v>
      </c>
      <c r="C3" s="341" t="s">
        <v>32</v>
      </c>
      <c r="D3" s="342"/>
      <c r="E3" s="206">
        <f>SUM(C:C)</f>
        <v>25926086.721806839</v>
      </c>
      <c r="F3" s="11"/>
      <c r="G3" s="207"/>
      <c r="H3" s="208"/>
      <c r="J3" s="200"/>
    </row>
    <row r="4" spans="1:50" x14ac:dyDescent="0.2">
      <c r="A4" s="209" t="s">
        <v>33</v>
      </c>
      <c r="B4" s="210">
        <v>29</v>
      </c>
      <c r="C4" s="343" t="s">
        <v>34</v>
      </c>
      <c r="D4" s="344"/>
      <c r="E4" s="211">
        <f>SUM(D:D)</f>
        <v>9999999.9999999963</v>
      </c>
      <c r="F4" s="11"/>
      <c r="G4" s="207"/>
      <c r="H4" s="11"/>
      <c r="J4" s="200"/>
    </row>
    <row r="5" spans="1:50" ht="16" thickBot="1" x14ac:dyDescent="0.25">
      <c r="A5" s="209" t="s">
        <v>36</v>
      </c>
      <c r="B5" s="212">
        <v>0.12</v>
      </c>
      <c r="C5" s="345" t="s">
        <v>37</v>
      </c>
      <c r="D5" s="346"/>
      <c r="E5" s="213">
        <f>E4+E3</f>
        <v>35926086.721806839</v>
      </c>
      <c r="F5" s="11"/>
      <c r="G5" s="11"/>
      <c r="H5" s="11"/>
      <c r="I5" s="11"/>
      <c r="J5" s="200"/>
    </row>
    <row r="6" spans="1:50" x14ac:dyDescent="0.2">
      <c r="A6" s="209" t="s">
        <v>38</v>
      </c>
      <c r="B6" s="210">
        <v>12</v>
      </c>
      <c r="F6" s="11"/>
      <c r="G6" s="11"/>
      <c r="H6" s="11"/>
      <c r="I6" s="11"/>
      <c r="J6" s="200"/>
    </row>
    <row r="7" spans="1:50" x14ac:dyDescent="0.2">
      <c r="A7" s="209" t="s">
        <v>39</v>
      </c>
      <c r="B7" s="214">
        <v>45017</v>
      </c>
      <c r="C7" s="215"/>
      <c r="D7" s="215"/>
      <c r="E7" s="215"/>
      <c r="F7" s="11"/>
      <c r="G7" s="11"/>
      <c r="H7" s="11"/>
      <c r="I7" s="11"/>
      <c r="J7" s="200"/>
    </row>
    <row r="8" spans="1:50" ht="16" thickBot="1" x14ac:dyDescent="0.25">
      <c r="A8" s="216" t="s">
        <v>35</v>
      </c>
      <c r="B8" s="217">
        <f>PMT(H12/$B$6,COUNT(I12:$I$1000),-E11)</f>
        <v>103235.88138450237</v>
      </c>
      <c r="C8" s="11"/>
      <c r="D8" s="11"/>
      <c r="E8" s="11"/>
      <c r="F8" s="11"/>
      <c r="G8" s="11"/>
      <c r="H8" s="11"/>
      <c r="I8" s="11"/>
      <c r="J8" s="200"/>
    </row>
    <row r="9" spans="1:50" x14ac:dyDescent="0.2">
      <c r="A9" s="199"/>
      <c r="B9" s="11"/>
      <c r="C9" s="11"/>
      <c r="D9" s="11"/>
      <c r="E9" s="11"/>
      <c r="F9" s="11"/>
      <c r="G9" s="11"/>
      <c r="H9" s="11"/>
      <c r="I9" s="11"/>
      <c r="J9" s="200"/>
    </row>
    <row r="10" spans="1:50" s="224" customFormat="1" ht="28" x14ac:dyDescent="0.2">
      <c r="A10" s="218" t="s">
        <v>40</v>
      </c>
      <c r="B10" s="218" t="s">
        <v>41</v>
      </c>
      <c r="C10" s="218" t="s">
        <v>42</v>
      </c>
      <c r="D10" s="218" t="s">
        <v>43</v>
      </c>
      <c r="E10" s="218" t="s">
        <v>44</v>
      </c>
      <c r="F10" s="219" t="s">
        <v>45</v>
      </c>
      <c r="G10" s="218" t="s">
        <v>46</v>
      </c>
      <c r="H10" s="220" t="s">
        <v>47</v>
      </c>
      <c r="I10" s="221"/>
      <c r="J10" s="222" t="s">
        <v>48</v>
      </c>
      <c r="K10" s="223" t="s">
        <v>49</v>
      </c>
      <c r="L10" s="11"/>
      <c r="M10" s="11"/>
      <c r="N10" s="11"/>
      <c r="O10" s="11"/>
      <c r="P10" s="11"/>
      <c r="Q10" s="221"/>
      <c r="R10" s="221"/>
      <c r="S10" s="221"/>
      <c r="T10" s="221"/>
      <c r="U10" s="221"/>
      <c r="V10" s="221"/>
      <c r="W10" s="221"/>
      <c r="X10" s="221"/>
      <c r="Y10" s="221"/>
      <c r="Z10" s="221"/>
      <c r="AA10" s="221"/>
      <c r="AB10" s="221"/>
      <c r="AC10" s="221"/>
      <c r="AD10" s="221"/>
      <c r="AE10" s="221"/>
      <c r="AF10" s="221"/>
      <c r="AG10" s="221"/>
      <c r="AH10" s="221"/>
      <c r="AI10" s="221"/>
      <c r="AJ10" s="221"/>
      <c r="AK10" s="221"/>
      <c r="AL10" s="221"/>
      <c r="AM10" s="221"/>
      <c r="AN10" s="221"/>
      <c r="AO10" s="221"/>
      <c r="AP10" s="221"/>
      <c r="AQ10" s="221"/>
      <c r="AR10" s="221"/>
      <c r="AS10" s="221"/>
      <c r="AT10" s="221"/>
      <c r="AU10" s="221"/>
      <c r="AV10" s="221"/>
      <c r="AW10" s="221"/>
      <c r="AX10" s="221"/>
    </row>
    <row r="11" spans="1:50" x14ac:dyDescent="0.2">
      <c r="A11" s="12">
        <v>0</v>
      </c>
      <c r="C11" s="225"/>
      <c r="D11" s="225"/>
      <c r="E11" s="225">
        <f>$B$3</f>
        <v>10000000</v>
      </c>
      <c r="F11" s="225"/>
      <c r="G11" s="225"/>
      <c r="I11" s="226">
        <f>IF($B$4*$B$6&lt;A11,"",A11)</f>
        <v>0</v>
      </c>
      <c r="J11" s="227"/>
    </row>
    <row r="12" spans="1:50" x14ac:dyDescent="0.2">
      <c r="A12" s="12">
        <v>1</v>
      </c>
      <c r="B12" s="228">
        <f>IF(I12&gt;($B$4*$B$6),"0",PMT(H12/$B$6,COUNT(I12:$I$1000),-E11))</f>
        <v>103235.88138450237</v>
      </c>
      <c r="C12" s="228">
        <f>IFERROR(E11*H12/$B$6,0)</f>
        <v>100000</v>
      </c>
      <c r="D12" s="228">
        <f>IF(A12&gt;($B$4*$B$6),"0",B12-C12)</f>
        <v>3235.8813845023687</v>
      </c>
      <c r="E12" s="225">
        <f t="shared" ref="E12:E75" si="0">IF(A12&gt;($B$4*$B$6),"",E11-D12)</f>
        <v>9996764.1186154969</v>
      </c>
      <c r="F12" s="228">
        <f>IF(A12&gt;($B$4*$B$6),"",C12)</f>
        <v>100000</v>
      </c>
      <c r="G12" s="229">
        <f>IF(A12&gt;($B$4*$B$6),"",B12)</f>
        <v>103235.88138450237</v>
      </c>
      <c r="H12" s="230">
        <f>B5</f>
        <v>0.12</v>
      </c>
      <c r="I12" s="226">
        <f t="shared" ref="I12:I75" si="1">IF($B$4*$B$6&lt;A12,"",A12)</f>
        <v>1</v>
      </c>
      <c r="J12" s="227">
        <f>B7</f>
        <v>45017</v>
      </c>
      <c r="K12" s="231">
        <f>B12</f>
        <v>103235.88138450237</v>
      </c>
      <c r="Q12" s="11">
        <f>IF(J12&lt;'5-Year Monthly P&amp;L'!P$2,1,IF(AND('Financing - Injection 2'!J12&gt;='5-Year Monthly P&amp;L'!P$2,'Financing - Injection 2'!J12&lt;'5-Year Monthly P&amp;L'!AB$2),2,IF(AND('Financing - Injection 2'!J12&gt;='5-Year Monthly P&amp;L'!AB$2,'Financing - Injection 2'!J12&lt;'5-Year Monthly P&amp;L'!AN$2),3,IF(AND('Financing - Injection 2'!J12&gt;='5-Year Monthly P&amp;L'!AN$2,'Financing - Injection 2'!J12&lt;'5-Year Monthly P&amp;L'!AZ$2),4,IF('Financing - Injection 2'!J12&gt;='5-Year Monthly P&amp;L'!AZ$2,5)))))</f>
        <v>2</v>
      </c>
      <c r="R12" s="215">
        <f>D12</f>
        <v>3235.8813845023687</v>
      </c>
      <c r="S12" s="215">
        <f>B12</f>
        <v>103235.88138450237</v>
      </c>
    </row>
    <row r="13" spans="1:50" x14ac:dyDescent="0.2">
      <c r="A13" s="12">
        <v>2</v>
      </c>
      <c r="B13" s="228">
        <f>IF(I13&gt;($B$4*$B$6),"0",PMT(H13/$B$6,COUNT(I13:$I$1000),-E12))</f>
        <v>103235.88138450235</v>
      </c>
      <c r="C13" s="228">
        <f>IFERROR(E12*H13/$B$6,0)</f>
        <v>99967.641186154971</v>
      </c>
      <c r="D13" s="228">
        <f t="shared" ref="D13:D76" si="2">IF(A13&gt;($B$4*$B$6),"0",B13-C13)</f>
        <v>3268.2401983473828</v>
      </c>
      <c r="E13" s="225">
        <f t="shared" si="0"/>
        <v>9993495.8784171492</v>
      </c>
      <c r="F13" s="228">
        <f t="shared" ref="F13:F76" si="3">IF(A12&gt;=($B$4*$B$6),"",F12+C13)</f>
        <v>199967.64118615497</v>
      </c>
      <c r="G13" s="228">
        <f t="shared" ref="G13:G76" si="4">IF(A12&gt;=($B$4*$B$6),"",G12+B13)</f>
        <v>206471.76276900474</v>
      </c>
      <c r="H13" s="230">
        <f>H12</f>
        <v>0.12</v>
      </c>
      <c r="I13" s="226">
        <f t="shared" si="1"/>
        <v>2</v>
      </c>
      <c r="J13" s="227">
        <f>EDATE(J12,1)</f>
        <v>45047</v>
      </c>
      <c r="K13" s="231">
        <f t="shared" ref="K13:K76" si="5">B13</f>
        <v>103235.88138450235</v>
      </c>
      <c r="Q13" s="11">
        <f>IF(J13&lt;'5-Year Monthly P&amp;L'!P$2,1,IF(AND('Financing - Injection 2'!J13&gt;='5-Year Monthly P&amp;L'!P$2,'Financing - Injection 2'!J13&lt;'5-Year Monthly P&amp;L'!AB$2),2,IF(AND('Financing - Injection 2'!J13&gt;='5-Year Monthly P&amp;L'!AB$2,'Financing - Injection 2'!J13&lt;'5-Year Monthly P&amp;L'!AN$2),3,IF(AND('Financing - Injection 2'!J13&gt;='5-Year Monthly P&amp;L'!AN$2,'Financing - Injection 2'!J13&lt;'5-Year Monthly P&amp;L'!AZ$2),4,IF('Financing - Injection 2'!J13&gt;='5-Year Monthly P&amp;L'!AZ$2,5)))))</f>
        <v>2</v>
      </c>
      <c r="R13" s="215">
        <f t="shared" ref="R13:R76" si="6">D13</f>
        <v>3268.2401983473828</v>
      </c>
      <c r="S13" s="215">
        <f t="shared" ref="S13:S76" si="7">B13</f>
        <v>103235.88138450235</v>
      </c>
    </row>
    <row r="14" spans="1:50" x14ac:dyDescent="0.2">
      <c r="A14" s="12">
        <v>3</v>
      </c>
      <c r="B14" s="228">
        <f>IF(I14&gt;($B$4*$B$6),"0",PMT(H14/$B$6,COUNT(I14:$I$1000),-E13))</f>
        <v>103235.88138450235</v>
      </c>
      <c r="C14" s="228">
        <f t="shared" ref="C14:C77" si="8">IFERROR(E13*H14/$B$6,0)</f>
        <v>99934.958784171497</v>
      </c>
      <c r="D14" s="228">
        <f t="shared" si="2"/>
        <v>3300.9226003308577</v>
      </c>
      <c r="E14" s="225">
        <f t="shared" si="0"/>
        <v>9990194.9558168184</v>
      </c>
      <c r="F14" s="228">
        <f t="shared" si="3"/>
        <v>299902.59997032647</v>
      </c>
      <c r="G14" s="228">
        <f t="shared" si="4"/>
        <v>309707.64415350708</v>
      </c>
      <c r="H14" s="230">
        <f t="shared" ref="H14:H77" si="9">H13</f>
        <v>0.12</v>
      </c>
      <c r="I14" s="226">
        <f t="shared" si="1"/>
        <v>3</v>
      </c>
      <c r="J14" s="227">
        <f t="shared" ref="J14:J77" si="10">EDATE(J13,1)</f>
        <v>45078</v>
      </c>
      <c r="K14" s="231">
        <f t="shared" si="5"/>
        <v>103235.88138450235</v>
      </c>
      <c r="Q14" s="11">
        <f>IF(J14&lt;'5-Year Monthly P&amp;L'!P$2,1,IF(AND('Financing - Injection 2'!J14&gt;='5-Year Monthly P&amp;L'!P$2,'Financing - Injection 2'!J14&lt;'5-Year Monthly P&amp;L'!AB$2),2,IF(AND('Financing - Injection 2'!J14&gt;='5-Year Monthly P&amp;L'!AB$2,'Financing - Injection 2'!J14&lt;'5-Year Monthly P&amp;L'!AN$2),3,IF(AND('Financing - Injection 2'!J14&gt;='5-Year Monthly P&amp;L'!AN$2,'Financing - Injection 2'!J14&lt;'5-Year Monthly P&amp;L'!AZ$2),4,IF('Financing - Injection 2'!J14&gt;='5-Year Monthly P&amp;L'!AZ$2,5)))))</f>
        <v>2</v>
      </c>
      <c r="R14" s="215">
        <f>D14</f>
        <v>3300.9226003308577</v>
      </c>
      <c r="S14" s="215">
        <f t="shared" si="7"/>
        <v>103235.88138450235</v>
      </c>
    </row>
    <row r="15" spans="1:50" x14ac:dyDescent="0.2">
      <c r="A15" s="12">
        <v>4</v>
      </c>
      <c r="B15" s="228">
        <f>IF(I15&gt;($B$4*$B$6),"0",PMT(H15/$B$6,COUNT(I15:$I$1000),-E14))</f>
        <v>103235.88138450235</v>
      </c>
      <c r="C15" s="228">
        <f t="shared" si="8"/>
        <v>99901.949558168184</v>
      </c>
      <c r="D15" s="228">
        <f t="shared" si="2"/>
        <v>3333.9318263341702</v>
      </c>
      <c r="E15" s="225">
        <f t="shared" si="0"/>
        <v>9986861.023990484</v>
      </c>
      <c r="F15" s="228">
        <f t="shared" si="3"/>
        <v>399804.54952849465</v>
      </c>
      <c r="G15" s="228">
        <f t="shared" si="4"/>
        <v>412943.52553800942</v>
      </c>
      <c r="H15" s="230">
        <f t="shared" si="9"/>
        <v>0.12</v>
      </c>
      <c r="I15" s="226">
        <f t="shared" si="1"/>
        <v>4</v>
      </c>
      <c r="J15" s="227">
        <f t="shared" si="10"/>
        <v>45108</v>
      </c>
      <c r="K15" s="231">
        <f t="shared" si="5"/>
        <v>103235.88138450235</v>
      </c>
      <c r="Q15" s="11">
        <f>IF(J15&lt;'5-Year Monthly P&amp;L'!P$2,1,IF(AND('Financing - Injection 2'!J15&gt;='5-Year Monthly P&amp;L'!P$2,'Financing - Injection 2'!J15&lt;'5-Year Monthly P&amp;L'!AB$2),2,IF(AND('Financing - Injection 2'!J15&gt;='5-Year Monthly P&amp;L'!AB$2,'Financing - Injection 2'!J15&lt;'5-Year Monthly P&amp;L'!AN$2),3,IF(AND('Financing - Injection 2'!J15&gt;='5-Year Monthly P&amp;L'!AN$2,'Financing - Injection 2'!J15&lt;'5-Year Monthly P&amp;L'!AZ$2),4,IF('Financing - Injection 2'!J15&gt;='5-Year Monthly P&amp;L'!AZ$2,5)))))</f>
        <v>2</v>
      </c>
      <c r="R15" s="215">
        <f t="shared" si="6"/>
        <v>3333.9318263341702</v>
      </c>
      <c r="S15" s="215">
        <f t="shared" si="7"/>
        <v>103235.88138450235</v>
      </c>
    </row>
    <row r="16" spans="1:50" x14ac:dyDescent="0.2">
      <c r="A16" s="12">
        <v>5</v>
      </c>
      <c r="B16" s="228">
        <f>IF(I16&gt;($B$4*$B$6),"0",PMT(H16/$B$6,COUNT(I16:$I$1000),-E15))</f>
        <v>103235.88138450234</v>
      </c>
      <c r="C16" s="228">
        <f t="shared" si="8"/>
        <v>99868.61023990484</v>
      </c>
      <c r="D16" s="228">
        <f t="shared" si="2"/>
        <v>3367.2711445975001</v>
      </c>
      <c r="E16" s="225">
        <f t="shared" si="0"/>
        <v>9983493.7528458871</v>
      </c>
      <c r="F16" s="228">
        <f t="shared" si="3"/>
        <v>499673.15976839949</v>
      </c>
      <c r="G16" s="228">
        <f t="shared" si="4"/>
        <v>516179.40692251176</v>
      </c>
      <c r="H16" s="230">
        <f t="shared" si="9"/>
        <v>0.12</v>
      </c>
      <c r="I16" s="226">
        <f t="shared" si="1"/>
        <v>5</v>
      </c>
      <c r="J16" s="227">
        <f t="shared" si="10"/>
        <v>45139</v>
      </c>
      <c r="K16" s="231">
        <f t="shared" si="5"/>
        <v>103235.88138450234</v>
      </c>
      <c r="Q16" s="11">
        <f>IF(J16&lt;'5-Year Monthly P&amp;L'!P$2,1,IF(AND('Financing - Injection 2'!J16&gt;='5-Year Monthly P&amp;L'!P$2,'Financing - Injection 2'!J16&lt;'5-Year Monthly P&amp;L'!AB$2),2,IF(AND('Financing - Injection 2'!J16&gt;='5-Year Monthly P&amp;L'!AB$2,'Financing - Injection 2'!J16&lt;'5-Year Monthly P&amp;L'!AN$2),3,IF(AND('Financing - Injection 2'!J16&gt;='5-Year Monthly P&amp;L'!AN$2,'Financing - Injection 2'!J16&lt;'5-Year Monthly P&amp;L'!AZ$2),4,IF('Financing - Injection 2'!J16&gt;='5-Year Monthly P&amp;L'!AZ$2,5)))))</f>
        <v>2</v>
      </c>
      <c r="R16" s="215">
        <f t="shared" si="6"/>
        <v>3367.2711445975001</v>
      </c>
      <c r="S16" s="215">
        <f t="shared" si="7"/>
        <v>103235.88138450234</v>
      </c>
    </row>
    <row r="17" spans="1:19" x14ac:dyDescent="0.2">
      <c r="A17" s="12">
        <v>6</v>
      </c>
      <c r="B17" s="228">
        <f>IF(I17&gt;($B$4*$B$6),"0",PMT(H17/$B$6,COUNT(I17:$I$1000),-E16))</f>
        <v>103235.88138450235</v>
      </c>
      <c r="C17" s="228">
        <f t="shared" si="8"/>
        <v>99834.937528458875</v>
      </c>
      <c r="D17" s="228">
        <f t="shared" si="2"/>
        <v>3400.9438560434792</v>
      </c>
      <c r="E17" s="225">
        <f t="shared" si="0"/>
        <v>9980092.8089898434</v>
      </c>
      <c r="F17" s="228">
        <f t="shared" si="3"/>
        <v>599508.09729685832</v>
      </c>
      <c r="G17" s="228">
        <f t="shared" si="4"/>
        <v>619415.28830701415</v>
      </c>
      <c r="H17" s="230">
        <f t="shared" si="9"/>
        <v>0.12</v>
      </c>
      <c r="I17" s="226">
        <f t="shared" si="1"/>
        <v>6</v>
      </c>
      <c r="J17" s="227">
        <f t="shared" si="10"/>
        <v>45170</v>
      </c>
      <c r="K17" s="231">
        <f t="shared" si="5"/>
        <v>103235.88138450235</v>
      </c>
      <c r="Q17" s="11">
        <f>IF(J17&lt;'5-Year Monthly P&amp;L'!P$2,1,IF(AND('Financing - Injection 2'!J17&gt;='5-Year Monthly P&amp;L'!P$2,'Financing - Injection 2'!J17&lt;'5-Year Monthly P&amp;L'!AB$2),2,IF(AND('Financing - Injection 2'!J17&gt;='5-Year Monthly P&amp;L'!AB$2,'Financing - Injection 2'!J17&lt;'5-Year Monthly P&amp;L'!AN$2),3,IF(AND('Financing - Injection 2'!J17&gt;='5-Year Monthly P&amp;L'!AN$2,'Financing - Injection 2'!J17&lt;'5-Year Monthly P&amp;L'!AZ$2),4,IF('Financing - Injection 2'!J17&gt;='5-Year Monthly P&amp;L'!AZ$2,5)))))</f>
        <v>2</v>
      </c>
      <c r="R17" s="215">
        <f t="shared" si="6"/>
        <v>3400.9438560434792</v>
      </c>
      <c r="S17" s="215">
        <f t="shared" si="7"/>
        <v>103235.88138450235</v>
      </c>
    </row>
    <row r="18" spans="1:19" x14ac:dyDescent="0.2">
      <c r="A18" s="12">
        <v>7</v>
      </c>
      <c r="B18" s="228">
        <f>IF(I18&gt;($B$4*$B$6),"0",PMT(H18/$B$6,COUNT(I18:$I$1000),-E17))</f>
        <v>103235.88138450235</v>
      </c>
      <c r="C18" s="228">
        <f t="shared" si="8"/>
        <v>99800.928089898429</v>
      </c>
      <c r="D18" s="228">
        <f t="shared" si="2"/>
        <v>3434.9532946039253</v>
      </c>
      <c r="E18" s="225">
        <f t="shared" si="0"/>
        <v>9976657.8556952402</v>
      </c>
      <c r="F18" s="228">
        <f t="shared" si="3"/>
        <v>699309.02538675675</v>
      </c>
      <c r="G18" s="228">
        <f t="shared" si="4"/>
        <v>722651.16969151655</v>
      </c>
      <c r="H18" s="230">
        <f t="shared" si="9"/>
        <v>0.12</v>
      </c>
      <c r="I18" s="226">
        <f t="shared" si="1"/>
        <v>7</v>
      </c>
      <c r="J18" s="227">
        <f t="shared" si="10"/>
        <v>45200</v>
      </c>
      <c r="K18" s="231">
        <f t="shared" si="5"/>
        <v>103235.88138450235</v>
      </c>
      <c r="Q18" s="11">
        <f>IF(J18&lt;'5-Year Monthly P&amp;L'!P$2,1,IF(AND('Financing - Injection 2'!J18&gt;='5-Year Monthly P&amp;L'!P$2,'Financing - Injection 2'!J18&lt;'5-Year Monthly P&amp;L'!AB$2),2,IF(AND('Financing - Injection 2'!J18&gt;='5-Year Monthly P&amp;L'!AB$2,'Financing - Injection 2'!J18&lt;'5-Year Monthly P&amp;L'!AN$2),3,IF(AND('Financing - Injection 2'!J18&gt;='5-Year Monthly P&amp;L'!AN$2,'Financing - Injection 2'!J18&lt;'5-Year Monthly P&amp;L'!AZ$2),4,IF('Financing - Injection 2'!J18&gt;='5-Year Monthly P&amp;L'!AZ$2,5)))))</f>
        <v>2</v>
      </c>
      <c r="R18" s="215">
        <f t="shared" si="6"/>
        <v>3434.9532946039253</v>
      </c>
      <c r="S18" s="215">
        <f t="shared" si="7"/>
        <v>103235.88138450235</v>
      </c>
    </row>
    <row r="19" spans="1:19" x14ac:dyDescent="0.2">
      <c r="A19" s="12">
        <v>8</v>
      </c>
      <c r="B19" s="228">
        <f>IF(I19&gt;($B$4*$B$6),"0",PMT(H19/$B$6,COUNT(I19:$I$1000),-E18))</f>
        <v>103235.88138450235</v>
      </c>
      <c r="C19" s="228">
        <f t="shared" si="8"/>
        <v>99766.578556952401</v>
      </c>
      <c r="D19" s="228">
        <f t="shared" si="2"/>
        <v>3469.3028275499528</v>
      </c>
      <c r="E19" s="225">
        <f t="shared" si="0"/>
        <v>9973188.5528676901</v>
      </c>
      <c r="F19" s="228">
        <f t="shared" si="3"/>
        <v>799075.60394370917</v>
      </c>
      <c r="G19" s="228">
        <f t="shared" si="4"/>
        <v>825887.05107601895</v>
      </c>
      <c r="H19" s="230">
        <f t="shared" si="9"/>
        <v>0.12</v>
      </c>
      <c r="I19" s="226">
        <f t="shared" si="1"/>
        <v>8</v>
      </c>
      <c r="J19" s="227">
        <f t="shared" si="10"/>
        <v>45231</v>
      </c>
      <c r="K19" s="231">
        <f t="shared" si="5"/>
        <v>103235.88138450235</v>
      </c>
      <c r="Q19" s="11">
        <f>IF(J19&lt;'5-Year Monthly P&amp;L'!P$2,1,IF(AND('Financing - Injection 2'!J19&gt;='5-Year Monthly P&amp;L'!P$2,'Financing - Injection 2'!J19&lt;'5-Year Monthly P&amp;L'!AB$2),2,IF(AND('Financing - Injection 2'!J19&gt;='5-Year Monthly P&amp;L'!AB$2,'Financing - Injection 2'!J19&lt;'5-Year Monthly P&amp;L'!AN$2),3,IF(AND('Financing - Injection 2'!J19&gt;='5-Year Monthly P&amp;L'!AN$2,'Financing - Injection 2'!J19&lt;'5-Year Monthly P&amp;L'!AZ$2),4,IF('Financing - Injection 2'!J19&gt;='5-Year Monthly P&amp;L'!AZ$2,5)))))</f>
        <v>2</v>
      </c>
      <c r="R19" s="215">
        <f t="shared" si="6"/>
        <v>3469.3028275499528</v>
      </c>
      <c r="S19" s="215">
        <f t="shared" si="7"/>
        <v>103235.88138450235</v>
      </c>
    </row>
    <row r="20" spans="1:19" x14ac:dyDescent="0.2">
      <c r="A20" s="12">
        <v>9</v>
      </c>
      <c r="B20" s="228">
        <f>IF(I20&gt;($B$4*$B$6),"0",PMT(H20/$B$6,COUNT(I20:$I$1000),-E19))</f>
        <v>103235.88138450235</v>
      </c>
      <c r="C20" s="228">
        <f t="shared" si="8"/>
        <v>99731.885528676896</v>
      </c>
      <c r="D20" s="228">
        <f t="shared" si="2"/>
        <v>3503.9958558254584</v>
      </c>
      <c r="E20" s="225">
        <f t="shared" si="0"/>
        <v>9969684.5570118651</v>
      </c>
      <c r="F20" s="228">
        <f t="shared" si="3"/>
        <v>898807.48947238608</v>
      </c>
      <c r="G20" s="228">
        <f t="shared" si="4"/>
        <v>929122.93246052135</v>
      </c>
      <c r="H20" s="230">
        <f t="shared" si="9"/>
        <v>0.12</v>
      </c>
      <c r="I20" s="226">
        <f t="shared" si="1"/>
        <v>9</v>
      </c>
      <c r="J20" s="227">
        <f t="shared" si="10"/>
        <v>45261</v>
      </c>
      <c r="K20" s="231">
        <f t="shared" si="5"/>
        <v>103235.88138450235</v>
      </c>
      <c r="Q20" s="11">
        <f>IF(J20&lt;'5-Year Monthly P&amp;L'!P$2,1,IF(AND('Financing - Injection 2'!J20&gt;='5-Year Monthly P&amp;L'!P$2,'Financing - Injection 2'!J20&lt;'5-Year Monthly P&amp;L'!AB$2),2,IF(AND('Financing - Injection 2'!J20&gt;='5-Year Monthly P&amp;L'!AB$2,'Financing - Injection 2'!J20&lt;'5-Year Monthly P&amp;L'!AN$2),3,IF(AND('Financing - Injection 2'!J20&gt;='5-Year Monthly P&amp;L'!AN$2,'Financing - Injection 2'!J20&lt;'5-Year Monthly P&amp;L'!AZ$2),4,IF('Financing - Injection 2'!J20&gt;='5-Year Monthly P&amp;L'!AZ$2,5)))))</f>
        <v>2</v>
      </c>
      <c r="R20" s="215">
        <f t="shared" si="6"/>
        <v>3503.9958558254584</v>
      </c>
      <c r="S20" s="215">
        <f t="shared" si="7"/>
        <v>103235.88138450235</v>
      </c>
    </row>
    <row r="21" spans="1:19" x14ac:dyDescent="0.2">
      <c r="A21" s="12">
        <v>10</v>
      </c>
      <c r="B21" s="228">
        <f>IF(I21&gt;($B$4*$B$6),"0",PMT(H21/$B$6,COUNT(I21:$I$1000),-E20))</f>
        <v>103235.88138450237</v>
      </c>
      <c r="C21" s="228">
        <f t="shared" si="8"/>
        <v>99696.845570118647</v>
      </c>
      <c r="D21" s="228">
        <f t="shared" si="2"/>
        <v>3539.035814383722</v>
      </c>
      <c r="E21" s="225">
        <f t="shared" si="0"/>
        <v>9966145.5211974811</v>
      </c>
      <c r="F21" s="228">
        <f t="shared" si="3"/>
        <v>998504.33504250471</v>
      </c>
      <c r="G21" s="228">
        <f t="shared" si="4"/>
        <v>1032358.8138450237</v>
      </c>
      <c r="H21" s="230">
        <f t="shared" si="9"/>
        <v>0.12</v>
      </c>
      <c r="I21" s="226">
        <f t="shared" si="1"/>
        <v>10</v>
      </c>
      <c r="J21" s="227">
        <f t="shared" si="10"/>
        <v>45292</v>
      </c>
      <c r="K21" s="231">
        <f t="shared" si="5"/>
        <v>103235.88138450237</v>
      </c>
      <c r="Q21" s="11">
        <f>IF(J21&lt;'5-Year Monthly P&amp;L'!P$2,1,IF(AND('Financing - Injection 2'!J21&gt;='5-Year Monthly P&amp;L'!P$2,'Financing - Injection 2'!J21&lt;'5-Year Monthly P&amp;L'!AB$2),2,IF(AND('Financing - Injection 2'!J21&gt;='5-Year Monthly P&amp;L'!AB$2,'Financing - Injection 2'!J21&lt;'5-Year Monthly P&amp;L'!AN$2),3,IF(AND('Financing - Injection 2'!J21&gt;='5-Year Monthly P&amp;L'!AN$2,'Financing - Injection 2'!J21&lt;'5-Year Monthly P&amp;L'!AZ$2),4,IF('Financing - Injection 2'!J21&gt;='5-Year Monthly P&amp;L'!AZ$2,5)))))</f>
        <v>2</v>
      </c>
      <c r="R21" s="215">
        <f t="shared" si="6"/>
        <v>3539.035814383722</v>
      </c>
      <c r="S21" s="215">
        <f t="shared" si="7"/>
        <v>103235.88138450237</v>
      </c>
    </row>
    <row r="22" spans="1:19" x14ac:dyDescent="0.2">
      <c r="A22" s="12">
        <v>11</v>
      </c>
      <c r="B22" s="228">
        <f>IF(I22&gt;($B$4*$B$6),"0",PMT(H22/$B$6,COUNT(I22:$I$1000),-E21))</f>
        <v>103235.88138450235</v>
      </c>
      <c r="C22" s="228">
        <f t="shared" si="8"/>
        <v>99661.455211974811</v>
      </c>
      <c r="D22" s="228">
        <f t="shared" si="2"/>
        <v>3574.4261725275428</v>
      </c>
      <c r="E22" s="225">
        <f t="shared" si="0"/>
        <v>9962571.0950249527</v>
      </c>
      <c r="F22" s="228">
        <f t="shared" si="3"/>
        <v>1098165.7902544795</v>
      </c>
      <c r="G22" s="228">
        <f t="shared" si="4"/>
        <v>1135594.6952295261</v>
      </c>
      <c r="H22" s="230">
        <f t="shared" si="9"/>
        <v>0.12</v>
      </c>
      <c r="I22" s="226">
        <f t="shared" si="1"/>
        <v>11</v>
      </c>
      <c r="J22" s="227">
        <f t="shared" si="10"/>
        <v>45323</v>
      </c>
      <c r="K22" s="231">
        <f t="shared" si="5"/>
        <v>103235.88138450235</v>
      </c>
      <c r="Q22" s="11">
        <f>IF(J22&lt;'5-Year Monthly P&amp;L'!P$2,1,IF(AND('Financing - Injection 2'!J22&gt;='5-Year Monthly P&amp;L'!P$2,'Financing - Injection 2'!J22&lt;'5-Year Monthly P&amp;L'!AB$2),2,IF(AND('Financing - Injection 2'!J22&gt;='5-Year Monthly P&amp;L'!AB$2,'Financing - Injection 2'!J22&lt;'5-Year Monthly P&amp;L'!AN$2),3,IF(AND('Financing - Injection 2'!J22&gt;='5-Year Monthly P&amp;L'!AN$2,'Financing - Injection 2'!J22&lt;'5-Year Monthly P&amp;L'!AZ$2),4,IF('Financing - Injection 2'!J22&gt;='5-Year Monthly P&amp;L'!AZ$2,5)))))</f>
        <v>2</v>
      </c>
      <c r="R22" s="215">
        <f t="shared" si="6"/>
        <v>3574.4261725275428</v>
      </c>
      <c r="S22" s="215">
        <f t="shared" si="7"/>
        <v>103235.88138450235</v>
      </c>
    </row>
    <row r="23" spans="1:19" x14ac:dyDescent="0.2">
      <c r="A23" s="12">
        <v>12</v>
      </c>
      <c r="B23" s="228">
        <f>IF(I23&gt;($B$4*$B$6),"0",PMT(H23/$B$6,COUNT(I23:$I$1000),-E22))</f>
        <v>103235.88138450235</v>
      </c>
      <c r="C23" s="228">
        <f t="shared" si="8"/>
        <v>99625.710950249515</v>
      </c>
      <c r="D23" s="228">
        <f t="shared" si="2"/>
        <v>3610.1704342528392</v>
      </c>
      <c r="E23" s="225">
        <f t="shared" si="0"/>
        <v>9958960.9245906994</v>
      </c>
      <c r="F23" s="228">
        <f t="shared" si="3"/>
        <v>1197791.5012047291</v>
      </c>
      <c r="G23" s="228">
        <f t="shared" si="4"/>
        <v>1238830.5766140285</v>
      </c>
      <c r="H23" s="230">
        <f t="shared" si="9"/>
        <v>0.12</v>
      </c>
      <c r="I23" s="226">
        <f t="shared" si="1"/>
        <v>12</v>
      </c>
      <c r="J23" s="227">
        <f t="shared" si="10"/>
        <v>45352</v>
      </c>
      <c r="K23" s="231">
        <f t="shared" si="5"/>
        <v>103235.88138450235</v>
      </c>
      <c r="Q23" s="11">
        <f>IF(J23&lt;'5-Year Monthly P&amp;L'!P$2,1,IF(AND('Financing - Injection 2'!J23&gt;='5-Year Monthly P&amp;L'!P$2,'Financing - Injection 2'!J23&lt;'5-Year Monthly P&amp;L'!AB$2),2,IF(AND('Financing - Injection 2'!J23&gt;='5-Year Monthly P&amp;L'!AB$2,'Financing - Injection 2'!J23&lt;'5-Year Monthly P&amp;L'!AN$2),3,IF(AND('Financing - Injection 2'!J23&gt;='5-Year Monthly P&amp;L'!AN$2,'Financing - Injection 2'!J23&lt;'5-Year Monthly P&amp;L'!AZ$2),4,IF('Financing - Injection 2'!J23&gt;='5-Year Monthly P&amp;L'!AZ$2,5)))))</f>
        <v>2</v>
      </c>
      <c r="R23" s="215">
        <f t="shared" si="6"/>
        <v>3610.1704342528392</v>
      </c>
      <c r="S23" s="215">
        <f t="shared" si="7"/>
        <v>103235.88138450235</v>
      </c>
    </row>
    <row r="24" spans="1:19" x14ac:dyDescent="0.2">
      <c r="A24" s="12">
        <v>13</v>
      </c>
      <c r="B24" s="228">
        <f>IF(I24&gt;($B$4*$B$6),"0",PMT(H24/$B$6,COUNT(I24:$I$1000),-E23))</f>
        <v>103235.88138450235</v>
      </c>
      <c r="C24" s="228">
        <f t="shared" si="8"/>
        <v>99589.609245906991</v>
      </c>
      <c r="D24" s="228">
        <f t="shared" si="2"/>
        <v>3646.2721385953628</v>
      </c>
      <c r="E24" s="225">
        <f t="shared" si="0"/>
        <v>9955314.6524521038</v>
      </c>
      <c r="F24" s="228">
        <f t="shared" si="3"/>
        <v>1297381.1104506361</v>
      </c>
      <c r="G24" s="228">
        <f t="shared" si="4"/>
        <v>1342066.4579985309</v>
      </c>
      <c r="H24" s="230">
        <f t="shared" si="9"/>
        <v>0.12</v>
      </c>
      <c r="I24" s="226">
        <f t="shared" si="1"/>
        <v>13</v>
      </c>
      <c r="J24" s="227">
        <f t="shared" si="10"/>
        <v>45383</v>
      </c>
      <c r="K24" s="231">
        <f t="shared" si="5"/>
        <v>103235.88138450235</v>
      </c>
      <c r="Q24" s="11">
        <f>IF(J24&lt;'5-Year Monthly P&amp;L'!P$2,1,IF(AND('Financing - Injection 2'!J24&gt;='5-Year Monthly P&amp;L'!P$2,'Financing - Injection 2'!J24&lt;'5-Year Monthly P&amp;L'!AB$2),2,IF(AND('Financing - Injection 2'!J24&gt;='5-Year Monthly P&amp;L'!AB$2,'Financing - Injection 2'!J24&lt;'5-Year Monthly P&amp;L'!AN$2),3,IF(AND('Financing - Injection 2'!J24&gt;='5-Year Monthly P&amp;L'!AN$2,'Financing - Injection 2'!J24&lt;'5-Year Monthly P&amp;L'!AZ$2),4,IF('Financing - Injection 2'!J24&gt;='5-Year Monthly P&amp;L'!AZ$2,5)))))</f>
        <v>3</v>
      </c>
      <c r="R24" s="215">
        <f t="shared" si="6"/>
        <v>3646.2721385953628</v>
      </c>
      <c r="S24" s="215">
        <f t="shared" si="7"/>
        <v>103235.88138450235</v>
      </c>
    </row>
    <row r="25" spans="1:19" x14ac:dyDescent="0.2">
      <c r="A25" s="12">
        <v>14</v>
      </c>
      <c r="B25" s="228">
        <f>IF(I25&gt;($B$4*$B$6),"0",PMT(H25/$B$6,COUNT(I25:$I$1000),-E24))</f>
        <v>103235.88138450234</v>
      </c>
      <c r="C25" s="228">
        <f t="shared" si="8"/>
        <v>99553.146524521042</v>
      </c>
      <c r="D25" s="228">
        <f t="shared" si="2"/>
        <v>3682.7348599812976</v>
      </c>
      <c r="E25" s="225">
        <f t="shared" si="0"/>
        <v>9951631.9175921232</v>
      </c>
      <c r="F25" s="228">
        <f t="shared" si="3"/>
        <v>1396934.2569751572</v>
      </c>
      <c r="G25" s="228">
        <f t="shared" si="4"/>
        <v>1445302.3393830333</v>
      </c>
      <c r="H25" s="230">
        <f t="shared" si="9"/>
        <v>0.12</v>
      </c>
      <c r="I25" s="226">
        <f t="shared" si="1"/>
        <v>14</v>
      </c>
      <c r="J25" s="227">
        <f t="shared" si="10"/>
        <v>45413</v>
      </c>
      <c r="K25" s="231">
        <f t="shared" si="5"/>
        <v>103235.88138450234</v>
      </c>
      <c r="Q25" s="11">
        <f>IF(J25&lt;'5-Year Monthly P&amp;L'!P$2,1,IF(AND('Financing - Injection 2'!J25&gt;='5-Year Monthly P&amp;L'!P$2,'Financing - Injection 2'!J25&lt;'5-Year Monthly P&amp;L'!AB$2),2,IF(AND('Financing - Injection 2'!J25&gt;='5-Year Monthly P&amp;L'!AB$2,'Financing - Injection 2'!J25&lt;'5-Year Monthly P&amp;L'!AN$2),3,IF(AND('Financing - Injection 2'!J25&gt;='5-Year Monthly P&amp;L'!AN$2,'Financing - Injection 2'!J25&lt;'5-Year Monthly P&amp;L'!AZ$2),4,IF('Financing - Injection 2'!J25&gt;='5-Year Monthly P&amp;L'!AZ$2,5)))))</f>
        <v>3</v>
      </c>
      <c r="R25" s="215">
        <f t="shared" si="6"/>
        <v>3682.7348599812976</v>
      </c>
      <c r="S25" s="215">
        <f t="shared" si="7"/>
        <v>103235.88138450234</v>
      </c>
    </row>
    <row r="26" spans="1:19" x14ac:dyDescent="0.2">
      <c r="A26" s="12">
        <v>15</v>
      </c>
      <c r="B26" s="228">
        <f>IF(I26&gt;($B$4*$B$6),"0",PMT(H26/$B$6,COUNT(I26:$I$1000),-E25))</f>
        <v>103235.88138450235</v>
      </c>
      <c r="C26" s="228">
        <f t="shared" si="8"/>
        <v>99516.31917592122</v>
      </c>
      <c r="D26" s="228">
        <f t="shared" si="2"/>
        <v>3719.5622085811337</v>
      </c>
      <c r="E26" s="225">
        <f t="shared" si="0"/>
        <v>9947912.3553835414</v>
      </c>
      <c r="F26" s="228">
        <f t="shared" si="3"/>
        <v>1496450.5761510783</v>
      </c>
      <c r="G26" s="228">
        <f t="shared" si="4"/>
        <v>1548538.2207675357</v>
      </c>
      <c r="H26" s="230">
        <f t="shared" si="9"/>
        <v>0.12</v>
      </c>
      <c r="I26" s="226">
        <f t="shared" si="1"/>
        <v>15</v>
      </c>
      <c r="J26" s="227">
        <f t="shared" si="10"/>
        <v>45444</v>
      </c>
      <c r="K26" s="231">
        <f t="shared" si="5"/>
        <v>103235.88138450235</v>
      </c>
      <c r="Q26" s="11">
        <f>IF(J26&lt;'5-Year Monthly P&amp;L'!P$2,1,IF(AND('Financing - Injection 2'!J26&gt;='5-Year Monthly P&amp;L'!P$2,'Financing - Injection 2'!J26&lt;'5-Year Monthly P&amp;L'!AB$2),2,IF(AND('Financing - Injection 2'!J26&gt;='5-Year Monthly P&amp;L'!AB$2,'Financing - Injection 2'!J26&lt;'5-Year Monthly P&amp;L'!AN$2),3,IF(AND('Financing - Injection 2'!J26&gt;='5-Year Monthly P&amp;L'!AN$2,'Financing - Injection 2'!J26&lt;'5-Year Monthly P&amp;L'!AZ$2),4,IF('Financing - Injection 2'!J26&gt;='5-Year Monthly P&amp;L'!AZ$2,5)))))</f>
        <v>3</v>
      </c>
      <c r="R26" s="215">
        <f t="shared" si="6"/>
        <v>3719.5622085811337</v>
      </c>
      <c r="S26" s="215">
        <f t="shared" si="7"/>
        <v>103235.88138450235</v>
      </c>
    </row>
    <row r="27" spans="1:19" x14ac:dyDescent="0.2">
      <c r="A27" s="12">
        <v>16</v>
      </c>
      <c r="B27" s="228">
        <f>IF(I27&gt;($B$4*$B$6),"0",PMT(H27/$B$6,COUNT(I27:$I$1000),-E26))</f>
        <v>103235.88138450235</v>
      </c>
      <c r="C27" s="228">
        <f t="shared" si="8"/>
        <v>99479.123553835423</v>
      </c>
      <c r="D27" s="228">
        <f t="shared" si="2"/>
        <v>3756.7578306669311</v>
      </c>
      <c r="E27" s="225">
        <f t="shared" si="0"/>
        <v>9944155.5975528751</v>
      </c>
      <c r="F27" s="228">
        <f t="shared" si="3"/>
        <v>1595929.6997049137</v>
      </c>
      <c r="G27" s="228">
        <f t="shared" si="4"/>
        <v>1651774.1021520381</v>
      </c>
      <c r="H27" s="230">
        <f t="shared" si="9"/>
        <v>0.12</v>
      </c>
      <c r="I27" s="226">
        <f t="shared" si="1"/>
        <v>16</v>
      </c>
      <c r="J27" s="227">
        <f t="shared" si="10"/>
        <v>45474</v>
      </c>
      <c r="K27" s="231">
        <f t="shared" si="5"/>
        <v>103235.88138450235</v>
      </c>
      <c r="Q27" s="11">
        <f>IF(J27&lt;'5-Year Monthly P&amp;L'!P$2,1,IF(AND('Financing - Injection 2'!J27&gt;='5-Year Monthly P&amp;L'!P$2,'Financing - Injection 2'!J27&lt;'5-Year Monthly P&amp;L'!AB$2),2,IF(AND('Financing - Injection 2'!J27&gt;='5-Year Monthly P&amp;L'!AB$2,'Financing - Injection 2'!J27&lt;'5-Year Monthly P&amp;L'!AN$2),3,IF(AND('Financing - Injection 2'!J27&gt;='5-Year Monthly P&amp;L'!AN$2,'Financing - Injection 2'!J27&lt;'5-Year Monthly P&amp;L'!AZ$2),4,IF('Financing - Injection 2'!J27&gt;='5-Year Monthly P&amp;L'!AZ$2,5)))))</f>
        <v>3</v>
      </c>
      <c r="R27" s="215">
        <f t="shared" si="6"/>
        <v>3756.7578306669311</v>
      </c>
      <c r="S27" s="215">
        <f t="shared" si="7"/>
        <v>103235.88138450235</v>
      </c>
    </row>
    <row r="28" spans="1:19" x14ac:dyDescent="0.2">
      <c r="A28" s="12">
        <v>17</v>
      </c>
      <c r="B28" s="228">
        <f>IF(I28&gt;($B$4*$B$6),"0",PMT(H28/$B$6,COUNT(I28:$I$1000),-E27))</f>
        <v>103235.88138450235</v>
      </c>
      <c r="C28" s="228">
        <f t="shared" si="8"/>
        <v>99441.55597552874</v>
      </c>
      <c r="D28" s="228">
        <f t="shared" si="2"/>
        <v>3794.3254089736147</v>
      </c>
      <c r="E28" s="225">
        <f t="shared" si="0"/>
        <v>9940361.2721439023</v>
      </c>
      <c r="F28" s="228">
        <f t="shared" si="3"/>
        <v>1695371.2556804423</v>
      </c>
      <c r="G28" s="228">
        <f t="shared" si="4"/>
        <v>1755009.9835365405</v>
      </c>
      <c r="H28" s="230">
        <f t="shared" si="9"/>
        <v>0.12</v>
      </c>
      <c r="I28" s="226">
        <f t="shared" si="1"/>
        <v>17</v>
      </c>
      <c r="J28" s="227">
        <f t="shared" si="10"/>
        <v>45505</v>
      </c>
      <c r="K28" s="231">
        <f t="shared" si="5"/>
        <v>103235.88138450235</v>
      </c>
      <c r="Q28" s="11">
        <f>IF(J28&lt;'5-Year Monthly P&amp;L'!P$2,1,IF(AND('Financing - Injection 2'!J28&gt;='5-Year Monthly P&amp;L'!P$2,'Financing - Injection 2'!J28&lt;'5-Year Monthly P&amp;L'!AB$2),2,IF(AND('Financing - Injection 2'!J28&gt;='5-Year Monthly P&amp;L'!AB$2,'Financing - Injection 2'!J28&lt;'5-Year Monthly P&amp;L'!AN$2),3,IF(AND('Financing - Injection 2'!J28&gt;='5-Year Monthly P&amp;L'!AN$2,'Financing - Injection 2'!J28&lt;'5-Year Monthly P&amp;L'!AZ$2),4,IF('Financing - Injection 2'!J28&gt;='5-Year Monthly P&amp;L'!AZ$2,5)))))</f>
        <v>3</v>
      </c>
      <c r="R28" s="215">
        <f t="shared" si="6"/>
        <v>3794.3254089736147</v>
      </c>
      <c r="S28" s="215">
        <f t="shared" si="7"/>
        <v>103235.88138450235</v>
      </c>
    </row>
    <row r="29" spans="1:19" x14ac:dyDescent="0.2">
      <c r="A29" s="12">
        <v>18</v>
      </c>
      <c r="B29" s="228">
        <f>IF(I29&gt;($B$4*$B$6),"0",PMT(H29/$B$6,COUNT(I29:$I$1000),-E28))</f>
        <v>103235.88138450235</v>
      </c>
      <c r="C29" s="228">
        <f t="shared" si="8"/>
        <v>99403.612721439029</v>
      </c>
      <c r="D29" s="228">
        <f t="shared" si="2"/>
        <v>3832.2686630633252</v>
      </c>
      <c r="E29" s="225">
        <f t="shared" si="0"/>
        <v>9936529.0034808386</v>
      </c>
      <c r="F29" s="228">
        <f t="shared" si="3"/>
        <v>1794774.8684018813</v>
      </c>
      <c r="G29" s="228">
        <f t="shared" si="4"/>
        <v>1858245.8649210429</v>
      </c>
      <c r="H29" s="230">
        <f t="shared" si="9"/>
        <v>0.12</v>
      </c>
      <c r="I29" s="226">
        <f t="shared" si="1"/>
        <v>18</v>
      </c>
      <c r="J29" s="227">
        <f t="shared" si="10"/>
        <v>45536</v>
      </c>
      <c r="K29" s="231">
        <f t="shared" si="5"/>
        <v>103235.88138450235</v>
      </c>
      <c r="Q29" s="11">
        <f>IF(J29&lt;'5-Year Monthly P&amp;L'!P$2,1,IF(AND('Financing - Injection 2'!J29&gt;='5-Year Monthly P&amp;L'!P$2,'Financing - Injection 2'!J29&lt;'5-Year Monthly P&amp;L'!AB$2),2,IF(AND('Financing - Injection 2'!J29&gt;='5-Year Monthly P&amp;L'!AB$2,'Financing - Injection 2'!J29&lt;'5-Year Monthly P&amp;L'!AN$2),3,IF(AND('Financing - Injection 2'!J29&gt;='5-Year Monthly P&amp;L'!AN$2,'Financing - Injection 2'!J29&lt;'5-Year Monthly P&amp;L'!AZ$2),4,IF('Financing - Injection 2'!J29&gt;='5-Year Monthly P&amp;L'!AZ$2,5)))))</f>
        <v>3</v>
      </c>
      <c r="R29" s="215">
        <f t="shared" si="6"/>
        <v>3832.2686630633252</v>
      </c>
      <c r="S29" s="215">
        <f t="shared" si="7"/>
        <v>103235.88138450235</v>
      </c>
    </row>
    <row r="30" spans="1:19" x14ac:dyDescent="0.2">
      <c r="A30" s="12">
        <v>19</v>
      </c>
      <c r="B30" s="228">
        <f>IF(I30&gt;($B$4*$B$6),"0",PMT(H30/$B$6,COUNT(I30:$I$1000),-E29))</f>
        <v>103235.88138450235</v>
      </c>
      <c r="C30" s="228">
        <f t="shared" si="8"/>
        <v>99365.290034808379</v>
      </c>
      <c r="D30" s="228">
        <f t="shared" si="2"/>
        <v>3870.5913496939756</v>
      </c>
      <c r="E30" s="225">
        <f t="shared" si="0"/>
        <v>9932658.4121311437</v>
      </c>
      <c r="F30" s="228">
        <f t="shared" si="3"/>
        <v>1894140.1584366898</v>
      </c>
      <c r="G30" s="228">
        <f t="shared" si="4"/>
        <v>1961481.7463055453</v>
      </c>
      <c r="H30" s="230">
        <f t="shared" si="9"/>
        <v>0.12</v>
      </c>
      <c r="I30" s="226">
        <f t="shared" si="1"/>
        <v>19</v>
      </c>
      <c r="J30" s="227">
        <f t="shared" si="10"/>
        <v>45566</v>
      </c>
      <c r="K30" s="231">
        <f t="shared" si="5"/>
        <v>103235.88138450235</v>
      </c>
      <c r="Q30" s="11">
        <f>IF(J30&lt;'5-Year Monthly P&amp;L'!P$2,1,IF(AND('Financing - Injection 2'!J30&gt;='5-Year Monthly P&amp;L'!P$2,'Financing - Injection 2'!J30&lt;'5-Year Monthly P&amp;L'!AB$2),2,IF(AND('Financing - Injection 2'!J30&gt;='5-Year Monthly P&amp;L'!AB$2,'Financing - Injection 2'!J30&lt;'5-Year Monthly P&amp;L'!AN$2),3,IF(AND('Financing - Injection 2'!J30&gt;='5-Year Monthly P&amp;L'!AN$2,'Financing - Injection 2'!J30&lt;'5-Year Monthly P&amp;L'!AZ$2),4,IF('Financing - Injection 2'!J30&gt;='5-Year Monthly P&amp;L'!AZ$2,5)))))</f>
        <v>3</v>
      </c>
      <c r="R30" s="215">
        <f t="shared" si="6"/>
        <v>3870.5913496939756</v>
      </c>
      <c r="S30" s="215">
        <f t="shared" si="7"/>
        <v>103235.88138450235</v>
      </c>
    </row>
    <row r="31" spans="1:19" x14ac:dyDescent="0.2">
      <c r="A31" s="12">
        <v>20</v>
      </c>
      <c r="B31" s="228">
        <f>IF(I31&gt;($B$4*$B$6),"0",PMT(H31/$B$6,COUNT(I31:$I$1000),-E30))</f>
        <v>103235.88138450235</v>
      </c>
      <c r="C31" s="228">
        <f t="shared" si="8"/>
        <v>99326.584121311433</v>
      </c>
      <c r="D31" s="228">
        <f t="shared" si="2"/>
        <v>3909.2972631909215</v>
      </c>
      <c r="E31" s="225">
        <f t="shared" si="0"/>
        <v>9928749.1148679536</v>
      </c>
      <c r="F31" s="228">
        <f t="shared" si="3"/>
        <v>1993466.7425580011</v>
      </c>
      <c r="G31" s="228">
        <f t="shared" si="4"/>
        <v>2064717.6276900477</v>
      </c>
      <c r="H31" s="230">
        <f t="shared" si="9"/>
        <v>0.12</v>
      </c>
      <c r="I31" s="226">
        <f t="shared" si="1"/>
        <v>20</v>
      </c>
      <c r="J31" s="227">
        <f t="shared" si="10"/>
        <v>45597</v>
      </c>
      <c r="K31" s="231">
        <f t="shared" si="5"/>
        <v>103235.88138450235</v>
      </c>
      <c r="Q31" s="11">
        <f>IF(J31&lt;'5-Year Monthly P&amp;L'!P$2,1,IF(AND('Financing - Injection 2'!J31&gt;='5-Year Monthly P&amp;L'!P$2,'Financing - Injection 2'!J31&lt;'5-Year Monthly P&amp;L'!AB$2),2,IF(AND('Financing - Injection 2'!J31&gt;='5-Year Monthly P&amp;L'!AB$2,'Financing - Injection 2'!J31&lt;'5-Year Monthly P&amp;L'!AN$2),3,IF(AND('Financing - Injection 2'!J31&gt;='5-Year Monthly P&amp;L'!AN$2,'Financing - Injection 2'!J31&lt;'5-Year Monthly P&amp;L'!AZ$2),4,IF('Financing - Injection 2'!J31&gt;='5-Year Monthly P&amp;L'!AZ$2,5)))))</f>
        <v>3</v>
      </c>
      <c r="R31" s="215">
        <f t="shared" si="6"/>
        <v>3909.2972631909215</v>
      </c>
      <c r="S31" s="215">
        <f t="shared" si="7"/>
        <v>103235.88138450235</v>
      </c>
    </row>
    <row r="32" spans="1:19" x14ac:dyDescent="0.2">
      <c r="A32" s="12">
        <v>21</v>
      </c>
      <c r="B32" s="228">
        <f>IF(I32&gt;($B$4*$B$6),"0",PMT(H32/$B$6,COUNT(I32:$I$1000),-E31))</f>
        <v>103235.88138450235</v>
      </c>
      <c r="C32" s="228">
        <f t="shared" si="8"/>
        <v>99287.491148679532</v>
      </c>
      <c r="D32" s="228">
        <f t="shared" si="2"/>
        <v>3948.3902358228224</v>
      </c>
      <c r="E32" s="225">
        <f t="shared" si="0"/>
        <v>9924800.7246321309</v>
      </c>
      <c r="F32" s="228">
        <f t="shared" si="3"/>
        <v>2092754.2337066806</v>
      </c>
      <c r="G32" s="228">
        <f t="shared" si="4"/>
        <v>2167953.5090745501</v>
      </c>
      <c r="H32" s="230">
        <f t="shared" si="9"/>
        <v>0.12</v>
      </c>
      <c r="I32" s="226">
        <f t="shared" si="1"/>
        <v>21</v>
      </c>
      <c r="J32" s="227">
        <f t="shared" si="10"/>
        <v>45627</v>
      </c>
      <c r="K32" s="231">
        <f t="shared" si="5"/>
        <v>103235.88138450235</v>
      </c>
      <c r="Q32" s="11">
        <f>IF(J32&lt;'5-Year Monthly P&amp;L'!P$2,1,IF(AND('Financing - Injection 2'!J32&gt;='5-Year Monthly P&amp;L'!P$2,'Financing - Injection 2'!J32&lt;'5-Year Monthly P&amp;L'!AB$2),2,IF(AND('Financing - Injection 2'!J32&gt;='5-Year Monthly P&amp;L'!AB$2,'Financing - Injection 2'!J32&lt;'5-Year Monthly P&amp;L'!AN$2),3,IF(AND('Financing - Injection 2'!J32&gt;='5-Year Monthly P&amp;L'!AN$2,'Financing - Injection 2'!J32&lt;'5-Year Monthly P&amp;L'!AZ$2),4,IF('Financing - Injection 2'!J32&gt;='5-Year Monthly P&amp;L'!AZ$2,5)))))</f>
        <v>3</v>
      </c>
      <c r="R32" s="215">
        <f t="shared" si="6"/>
        <v>3948.3902358228224</v>
      </c>
      <c r="S32" s="215">
        <f t="shared" si="7"/>
        <v>103235.88138450235</v>
      </c>
    </row>
    <row r="33" spans="1:19" x14ac:dyDescent="0.2">
      <c r="A33" s="12">
        <v>22</v>
      </c>
      <c r="B33" s="228">
        <f>IF(I33&gt;($B$4*$B$6),"0",PMT(H33/$B$6,COUNT(I33:$I$1000),-E32))</f>
        <v>103235.88138450235</v>
      </c>
      <c r="C33" s="228">
        <f t="shared" si="8"/>
        <v>99248.0072463213</v>
      </c>
      <c r="D33" s="228">
        <f t="shared" si="2"/>
        <v>3987.8741381810541</v>
      </c>
      <c r="E33" s="225">
        <f t="shared" si="0"/>
        <v>9920812.8504939508</v>
      </c>
      <c r="F33" s="228">
        <f t="shared" si="3"/>
        <v>2192002.2409530021</v>
      </c>
      <c r="G33" s="228">
        <f t="shared" si="4"/>
        <v>2271189.3904590523</v>
      </c>
      <c r="H33" s="230">
        <f t="shared" si="9"/>
        <v>0.12</v>
      </c>
      <c r="I33" s="226">
        <f t="shared" si="1"/>
        <v>22</v>
      </c>
      <c r="J33" s="227">
        <f t="shared" si="10"/>
        <v>45658</v>
      </c>
      <c r="K33" s="231">
        <f t="shared" si="5"/>
        <v>103235.88138450235</v>
      </c>
      <c r="Q33" s="11">
        <f>IF(J33&lt;'5-Year Monthly P&amp;L'!P$2,1,IF(AND('Financing - Injection 2'!J33&gt;='5-Year Monthly P&amp;L'!P$2,'Financing - Injection 2'!J33&lt;'5-Year Monthly P&amp;L'!AB$2),2,IF(AND('Financing - Injection 2'!J33&gt;='5-Year Monthly P&amp;L'!AB$2,'Financing - Injection 2'!J33&lt;'5-Year Monthly P&amp;L'!AN$2),3,IF(AND('Financing - Injection 2'!J33&gt;='5-Year Monthly P&amp;L'!AN$2,'Financing - Injection 2'!J33&lt;'5-Year Monthly P&amp;L'!AZ$2),4,IF('Financing - Injection 2'!J33&gt;='5-Year Monthly P&amp;L'!AZ$2,5)))))</f>
        <v>3</v>
      </c>
      <c r="R33" s="215">
        <f t="shared" si="6"/>
        <v>3987.8741381810541</v>
      </c>
      <c r="S33" s="215">
        <f t="shared" si="7"/>
        <v>103235.88138450235</v>
      </c>
    </row>
    <row r="34" spans="1:19" x14ac:dyDescent="0.2">
      <c r="A34" s="12">
        <v>23</v>
      </c>
      <c r="B34" s="228">
        <f>IF(I34&gt;($B$4*$B$6),"0",PMT(H34/$B$6,COUNT(I34:$I$1000),-E33))</f>
        <v>103235.88138450235</v>
      </c>
      <c r="C34" s="228">
        <f t="shared" si="8"/>
        <v>99208.128504939508</v>
      </c>
      <c r="D34" s="228">
        <f t="shared" si="2"/>
        <v>4027.7528795628459</v>
      </c>
      <c r="E34" s="225">
        <f t="shared" si="0"/>
        <v>9916785.0976143871</v>
      </c>
      <c r="F34" s="228">
        <f t="shared" si="3"/>
        <v>2291210.3694579415</v>
      </c>
      <c r="G34" s="228">
        <f t="shared" si="4"/>
        <v>2374425.2718435545</v>
      </c>
      <c r="H34" s="230">
        <f t="shared" si="9"/>
        <v>0.12</v>
      </c>
      <c r="I34" s="226">
        <f t="shared" si="1"/>
        <v>23</v>
      </c>
      <c r="J34" s="227">
        <f t="shared" si="10"/>
        <v>45689</v>
      </c>
      <c r="K34" s="231">
        <f t="shared" si="5"/>
        <v>103235.88138450235</v>
      </c>
      <c r="Q34" s="11">
        <f>IF(J34&lt;'5-Year Monthly P&amp;L'!P$2,1,IF(AND('Financing - Injection 2'!J34&gt;='5-Year Monthly P&amp;L'!P$2,'Financing - Injection 2'!J34&lt;'5-Year Monthly P&amp;L'!AB$2),2,IF(AND('Financing - Injection 2'!J34&gt;='5-Year Monthly P&amp;L'!AB$2,'Financing - Injection 2'!J34&lt;'5-Year Monthly P&amp;L'!AN$2),3,IF(AND('Financing - Injection 2'!J34&gt;='5-Year Monthly P&amp;L'!AN$2,'Financing - Injection 2'!J34&lt;'5-Year Monthly P&amp;L'!AZ$2),4,IF('Financing - Injection 2'!J34&gt;='5-Year Monthly P&amp;L'!AZ$2,5)))))</f>
        <v>3</v>
      </c>
      <c r="R34" s="215">
        <f t="shared" si="6"/>
        <v>4027.7528795628459</v>
      </c>
      <c r="S34" s="215">
        <f t="shared" si="7"/>
        <v>103235.88138450235</v>
      </c>
    </row>
    <row r="35" spans="1:19" x14ac:dyDescent="0.2">
      <c r="A35" s="12">
        <v>24</v>
      </c>
      <c r="B35" s="228">
        <f>IF(I35&gt;($B$4*$B$6),"0",PMT(H35/$B$6,COUNT(I35:$I$1000),-E34))</f>
        <v>103235.88138450235</v>
      </c>
      <c r="C35" s="228">
        <f t="shared" si="8"/>
        <v>99167.850976143862</v>
      </c>
      <c r="D35" s="228">
        <f t="shared" si="2"/>
        <v>4068.0304083584924</v>
      </c>
      <c r="E35" s="225">
        <f t="shared" si="0"/>
        <v>9912717.0672060288</v>
      </c>
      <c r="F35" s="228">
        <f t="shared" si="3"/>
        <v>2390378.2204340855</v>
      </c>
      <c r="G35" s="228">
        <f t="shared" si="4"/>
        <v>2477661.1532280566</v>
      </c>
      <c r="H35" s="230">
        <f t="shared" si="9"/>
        <v>0.12</v>
      </c>
      <c r="I35" s="226">
        <f t="shared" si="1"/>
        <v>24</v>
      </c>
      <c r="J35" s="227">
        <f t="shared" si="10"/>
        <v>45717</v>
      </c>
      <c r="K35" s="231">
        <f t="shared" si="5"/>
        <v>103235.88138450235</v>
      </c>
      <c r="Q35" s="11">
        <f>IF(J35&lt;'5-Year Monthly P&amp;L'!P$2,1,IF(AND('Financing - Injection 2'!J35&gt;='5-Year Monthly P&amp;L'!P$2,'Financing - Injection 2'!J35&lt;'5-Year Monthly P&amp;L'!AB$2),2,IF(AND('Financing - Injection 2'!J35&gt;='5-Year Monthly P&amp;L'!AB$2,'Financing - Injection 2'!J35&lt;'5-Year Monthly P&amp;L'!AN$2),3,IF(AND('Financing - Injection 2'!J35&gt;='5-Year Monthly P&amp;L'!AN$2,'Financing - Injection 2'!J35&lt;'5-Year Monthly P&amp;L'!AZ$2),4,IF('Financing - Injection 2'!J35&gt;='5-Year Monthly P&amp;L'!AZ$2,5)))))</f>
        <v>3</v>
      </c>
      <c r="R35" s="215">
        <f t="shared" si="6"/>
        <v>4068.0304083584924</v>
      </c>
      <c r="S35" s="215">
        <f t="shared" si="7"/>
        <v>103235.88138450235</v>
      </c>
    </row>
    <row r="36" spans="1:19" x14ac:dyDescent="0.2">
      <c r="A36" s="12">
        <v>25</v>
      </c>
      <c r="B36" s="228">
        <f>IF(I36&gt;($B$4*$B$6),"0",PMT(H36/$B$6,COUNT(I36:$I$1000),-E35))</f>
        <v>103235.88138450235</v>
      </c>
      <c r="C36" s="228">
        <f t="shared" si="8"/>
        <v>99127.170672060282</v>
      </c>
      <c r="D36" s="228">
        <f t="shared" si="2"/>
        <v>4108.7107124420727</v>
      </c>
      <c r="E36" s="225">
        <f t="shared" si="0"/>
        <v>9908608.3564935867</v>
      </c>
      <c r="F36" s="228">
        <f t="shared" si="3"/>
        <v>2489505.3911061459</v>
      </c>
      <c r="G36" s="228">
        <f t="shared" si="4"/>
        <v>2580897.0346125588</v>
      </c>
      <c r="H36" s="230">
        <f t="shared" si="9"/>
        <v>0.12</v>
      </c>
      <c r="I36" s="226">
        <f t="shared" si="1"/>
        <v>25</v>
      </c>
      <c r="J36" s="227">
        <f t="shared" si="10"/>
        <v>45748</v>
      </c>
      <c r="K36" s="231">
        <f t="shared" si="5"/>
        <v>103235.88138450235</v>
      </c>
      <c r="Q36" s="11">
        <f>IF(J36&lt;'5-Year Monthly P&amp;L'!P$2,1,IF(AND('Financing - Injection 2'!J36&gt;='5-Year Monthly P&amp;L'!P$2,'Financing - Injection 2'!J36&lt;'5-Year Monthly P&amp;L'!AB$2),2,IF(AND('Financing - Injection 2'!J36&gt;='5-Year Monthly P&amp;L'!AB$2,'Financing - Injection 2'!J36&lt;'5-Year Monthly P&amp;L'!AN$2),3,IF(AND('Financing - Injection 2'!J36&gt;='5-Year Monthly P&amp;L'!AN$2,'Financing - Injection 2'!J36&lt;'5-Year Monthly P&amp;L'!AZ$2),4,IF('Financing - Injection 2'!J36&gt;='5-Year Monthly P&amp;L'!AZ$2,5)))))</f>
        <v>4</v>
      </c>
      <c r="R36" s="215">
        <f t="shared" si="6"/>
        <v>4108.7107124420727</v>
      </c>
      <c r="S36" s="215">
        <f t="shared" si="7"/>
        <v>103235.88138450235</v>
      </c>
    </row>
    <row r="37" spans="1:19" x14ac:dyDescent="0.2">
      <c r="A37" s="12">
        <v>26</v>
      </c>
      <c r="B37" s="228">
        <f>IF(I37&gt;($B$4*$B$6),"0",PMT(H37/$B$6,COUNT(I37:$I$1000),-E36))</f>
        <v>103235.88138450235</v>
      </c>
      <c r="C37" s="228">
        <f t="shared" si="8"/>
        <v>99086.083564935849</v>
      </c>
      <c r="D37" s="228">
        <f t="shared" si="2"/>
        <v>4149.7978195665055</v>
      </c>
      <c r="E37" s="225">
        <f t="shared" si="0"/>
        <v>9904458.5586740207</v>
      </c>
      <c r="F37" s="228">
        <f t="shared" si="3"/>
        <v>2588591.4746710816</v>
      </c>
      <c r="G37" s="228">
        <f t="shared" si="4"/>
        <v>2684132.9159970609</v>
      </c>
      <c r="H37" s="230">
        <f t="shared" si="9"/>
        <v>0.12</v>
      </c>
      <c r="I37" s="226">
        <f t="shared" si="1"/>
        <v>26</v>
      </c>
      <c r="J37" s="227">
        <f t="shared" si="10"/>
        <v>45778</v>
      </c>
      <c r="K37" s="231">
        <f t="shared" si="5"/>
        <v>103235.88138450235</v>
      </c>
      <c r="Q37" s="11">
        <f>IF(J37&lt;'5-Year Monthly P&amp;L'!P$2,1,IF(AND('Financing - Injection 2'!J37&gt;='5-Year Monthly P&amp;L'!P$2,'Financing - Injection 2'!J37&lt;'5-Year Monthly P&amp;L'!AB$2),2,IF(AND('Financing - Injection 2'!J37&gt;='5-Year Monthly P&amp;L'!AB$2,'Financing - Injection 2'!J37&lt;'5-Year Monthly P&amp;L'!AN$2),3,IF(AND('Financing - Injection 2'!J37&gt;='5-Year Monthly P&amp;L'!AN$2,'Financing - Injection 2'!J37&lt;'5-Year Monthly P&amp;L'!AZ$2),4,IF('Financing - Injection 2'!J37&gt;='5-Year Monthly P&amp;L'!AZ$2,5)))))</f>
        <v>4</v>
      </c>
      <c r="R37" s="215">
        <f t="shared" si="6"/>
        <v>4149.7978195665055</v>
      </c>
      <c r="S37" s="215">
        <f t="shared" si="7"/>
        <v>103235.88138450235</v>
      </c>
    </row>
    <row r="38" spans="1:19" x14ac:dyDescent="0.2">
      <c r="A38" s="12">
        <v>27</v>
      </c>
      <c r="B38" s="228">
        <f>IF(I38&gt;($B$4*$B$6),"0",PMT(H38/$B$6,COUNT(I38:$I$1000),-E37))</f>
        <v>103235.88138450237</v>
      </c>
      <c r="C38" s="228">
        <f t="shared" si="8"/>
        <v>99044.585586740213</v>
      </c>
      <c r="D38" s="228">
        <f t="shared" si="2"/>
        <v>4191.2957977621554</v>
      </c>
      <c r="E38" s="225">
        <f t="shared" si="0"/>
        <v>9900267.2628762592</v>
      </c>
      <c r="F38" s="228">
        <f t="shared" si="3"/>
        <v>2687636.0602578218</v>
      </c>
      <c r="G38" s="228">
        <f t="shared" si="4"/>
        <v>2787368.7973815631</v>
      </c>
      <c r="H38" s="230">
        <f t="shared" si="9"/>
        <v>0.12</v>
      </c>
      <c r="I38" s="226">
        <f t="shared" si="1"/>
        <v>27</v>
      </c>
      <c r="J38" s="227">
        <f t="shared" si="10"/>
        <v>45809</v>
      </c>
      <c r="K38" s="231">
        <f t="shared" si="5"/>
        <v>103235.88138450237</v>
      </c>
      <c r="Q38" s="11">
        <f>IF(J38&lt;'5-Year Monthly P&amp;L'!P$2,1,IF(AND('Financing - Injection 2'!J38&gt;='5-Year Monthly P&amp;L'!P$2,'Financing - Injection 2'!J38&lt;'5-Year Monthly P&amp;L'!AB$2),2,IF(AND('Financing - Injection 2'!J38&gt;='5-Year Monthly P&amp;L'!AB$2,'Financing - Injection 2'!J38&lt;'5-Year Monthly P&amp;L'!AN$2),3,IF(AND('Financing - Injection 2'!J38&gt;='5-Year Monthly P&amp;L'!AN$2,'Financing - Injection 2'!J38&lt;'5-Year Monthly P&amp;L'!AZ$2),4,IF('Financing - Injection 2'!J38&gt;='5-Year Monthly P&amp;L'!AZ$2,5)))))</f>
        <v>4</v>
      </c>
      <c r="R38" s="215">
        <f t="shared" si="6"/>
        <v>4191.2957977621554</v>
      </c>
      <c r="S38" s="215">
        <f t="shared" si="7"/>
        <v>103235.88138450237</v>
      </c>
    </row>
    <row r="39" spans="1:19" x14ac:dyDescent="0.2">
      <c r="A39" s="12">
        <v>28</v>
      </c>
      <c r="B39" s="228">
        <f>IF(I39&gt;($B$4*$B$6),"0",PMT(H39/$B$6,COUNT(I39:$I$1000),-E38))</f>
        <v>103235.88138450237</v>
      </c>
      <c r="C39" s="228">
        <f t="shared" si="8"/>
        <v>99002.672628762593</v>
      </c>
      <c r="D39" s="228">
        <f t="shared" si="2"/>
        <v>4233.2087557397754</v>
      </c>
      <c r="E39" s="225">
        <f t="shared" si="0"/>
        <v>9896034.0541205201</v>
      </c>
      <c r="F39" s="228">
        <f t="shared" si="3"/>
        <v>2786638.7328865845</v>
      </c>
      <c r="G39" s="228">
        <f t="shared" si="4"/>
        <v>2890604.6787660653</v>
      </c>
      <c r="H39" s="230">
        <f t="shared" si="9"/>
        <v>0.12</v>
      </c>
      <c r="I39" s="226">
        <f t="shared" si="1"/>
        <v>28</v>
      </c>
      <c r="J39" s="227">
        <f t="shared" si="10"/>
        <v>45839</v>
      </c>
      <c r="K39" s="231">
        <f t="shared" si="5"/>
        <v>103235.88138450237</v>
      </c>
      <c r="Q39" s="11">
        <f>IF(J39&lt;'5-Year Monthly P&amp;L'!P$2,1,IF(AND('Financing - Injection 2'!J39&gt;='5-Year Monthly P&amp;L'!P$2,'Financing - Injection 2'!J39&lt;'5-Year Monthly P&amp;L'!AB$2),2,IF(AND('Financing - Injection 2'!J39&gt;='5-Year Monthly P&amp;L'!AB$2,'Financing - Injection 2'!J39&lt;'5-Year Monthly P&amp;L'!AN$2),3,IF(AND('Financing - Injection 2'!J39&gt;='5-Year Monthly P&amp;L'!AN$2,'Financing - Injection 2'!J39&lt;'5-Year Monthly P&amp;L'!AZ$2),4,IF('Financing - Injection 2'!J39&gt;='5-Year Monthly P&amp;L'!AZ$2,5)))))</f>
        <v>4</v>
      </c>
      <c r="R39" s="215">
        <f t="shared" si="6"/>
        <v>4233.2087557397754</v>
      </c>
      <c r="S39" s="215">
        <f t="shared" si="7"/>
        <v>103235.88138450237</v>
      </c>
    </row>
    <row r="40" spans="1:19" x14ac:dyDescent="0.2">
      <c r="A40" s="12">
        <v>29</v>
      </c>
      <c r="B40" s="228">
        <f>IF(I40&gt;($B$4*$B$6),"0",PMT(H40/$B$6,COUNT(I40:$I$1000),-E39))</f>
        <v>103235.88138450237</v>
      </c>
      <c r="C40" s="228">
        <f t="shared" si="8"/>
        <v>98960.340541205194</v>
      </c>
      <c r="D40" s="228">
        <f t="shared" si="2"/>
        <v>4275.5408432971744</v>
      </c>
      <c r="E40" s="225">
        <f t="shared" si="0"/>
        <v>9891758.5132772233</v>
      </c>
      <c r="F40" s="228">
        <f t="shared" si="3"/>
        <v>2885599.0734277898</v>
      </c>
      <c r="G40" s="228">
        <f t="shared" si="4"/>
        <v>2993840.5601505674</v>
      </c>
      <c r="H40" s="230">
        <f t="shared" si="9"/>
        <v>0.12</v>
      </c>
      <c r="I40" s="226">
        <f t="shared" si="1"/>
        <v>29</v>
      </c>
      <c r="J40" s="227">
        <f t="shared" si="10"/>
        <v>45870</v>
      </c>
      <c r="K40" s="231">
        <f t="shared" si="5"/>
        <v>103235.88138450237</v>
      </c>
      <c r="Q40" s="11">
        <f>IF(J40&lt;'5-Year Monthly P&amp;L'!P$2,1,IF(AND('Financing - Injection 2'!J40&gt;='5-Year Monthly P&amp;L'!P$2,'Financing - Injection 2'!J40&lt;'5-Year Monthly P&amp;L'!AB$2),2,IF(AND('Financing - Injection 2'!J40&gt;='5-Year Monthly P&amp;L'!AB$2,'Financing - Injection 2'!J40&lt;'5-Year Monthly P&amp;L'!AN$2),3,IF(AND('Financing - Injection 2'!J40&gt;='5-Year Monthly P&amp;L'!AN$2,'Financing - Injection 2'!J40&lt;'5-Year Monthly P&amp;L'!AZ$2),4,IF('Financing - Injection 2'!J40&gt;='5-Year Monthly P&amp;L'!AZ$2,5)))))</f>
        <v>4</v>
      </c>
      <c r="R40" s="215">
        <f t="shared" si="6"/>
        <v>4275.5408432971744</v>
      </c>
      <c r="S40" s="215">
        <f t="shared" si="7"/>
        <v>103235.88138450237</v>
      </c>
    </row>
    <row r="41" spans="1:19" x14ac:dyDescent="0.2">
      <c r="A41" s="12">
        <v>30</v>
      </c>
      <c r="B41" s="228">
        <f>IF(I41&gt;($B$4*$B$6),"0",PMT(H41/$B$6,COUNT(I41:$I$1000),-E40))</f>
        <v>103235.88138450237</v>
      </c>
      <c r="C41" s="228">
        <f t="shared" si="8"/>
        <v>98917.585132772234</v>
      </c>
      <c r="D41" s="228">
        <f t="shared" si="2"/>
        <v>4318.2962517301348</v>
      </c>
      <c r="E41" s="225">
        <f t="shared" si="0"/>
        <v>9887440.2170254923</v>
      </c>
      <c r="F41" s="228">
        <f t="shared" si="3"/>
        <v>2984516.6585605619</v>
      </c>
      <c r="G41" s="228">
        <f t="shared" si="4"/>
        <v>3097076.4415350696</v>
      </c>
      <c r="H41" s="230">
        <f t="shared" si="9"/>
        <v>0.12</v>
      </c>
      <c r="I41" s="226">
        <f t="shared" si="1"/>
        <v>30</v>
      </c>
      <c r="J41" s="227">
        <f t="shared" si="10"/>
        <v>45901</v>
      </c>
      <c r="K41" s="231">
        <f t="shared" si="5"/>
        <v>103235.88138450237</v>
      </c>
      <c r="Q41" s="11">
        <f>IF(J41&lt;'5-Year Monthly P&amp;L'!P$2,1,IF(AND('Financing - Injection 2'!J41&gt;='5-Year Monthly P&amp;L'!P$2,'Financing - Injection 2'!J41&lt;'5-Year Monthly P&amp;L'!AB$2),2,IF(AND('Financing - Injection 2'!J41&gt;='5-Year Monthly P&amp;L'!AB$2,'Financing - Injection 2'!J41&lt;'5-Year Monthly P&amp;L'!AN$2),3,IF(AND('Financing - Injection 2'!J41&gt;='5-Year Monthly P&amp;L'!AN$2,'Financing - Injection 2'!J41&lt;'5-Year Monthly P&amp;L'!AZ$2),4,IF('Financing - Injection 2'!J41&gt;='5-Year Monthly P&amp;L'!AZ$2,5)))))</f>
        <v>4</v>
      </c>
      <c r="R41" s="215">
        <f t="shared" si="6"/>
        <v>4318.2962517301348</v>
      </c>
      <c r="S41" s="215">
        <f t="shared" si="7"/>
        <v>103235.88138450237</v>
      </c>
    </row>
    <row r="42" spans="1:19" x14ac:dyDescent="0.2">
      <c r="A42" s="12">
        <v>31</v>
      </c>
      <c r="B42" s="228">
        <f>IF(I42&gt;($B$4*$B$6),"0",PMT(H42/$B$6,COUNT(I42:$I$1000),-E41))</f>
        <v>103235.88138450237</v>
      </c>
      <c r="C42" s="228">
        <f t="shared" si="8"/>
        <v>98874.402170254922</v>
      </c>
      <c r="D42" s="228">
        <f t="shared" si="2"/>
        <v>4361.4792142474471</v>
      </c>
      <c r="E42" s="225">
        <f t="shared" si="0"/>
        <v>9883078.737811245</v>
      </c>
      <c r="F42" s="228">
        <f t="shared" si="3"/>
        <v>3083391.0607308168</v>
      </c>
      <c r="G42" s="228">
        <f t="shared" si="4"/>
        <v>3200312.3229195718</v>
      </c>
      <c r="H42" s="230">
        <f t="shared" si="9"/>
        <v>0.12</v>
      </c>
      <c r="I42" s="226">
        <f t="shared" si="1"/>
        <v>31</v>
      </c>
      <c r="J42" s="227">
        <f t="shared" si="10"/>
        <v>45931</v>
      </c>
      <c r="K42" s="231">
        <f t="shared" si="5"/>
        <v>103235.88138450237</v>
      </c>
      <c r="Q42" s="11">
        <f>IF(J42&lt;'5-Year Monthly P&amp;L'!P$2,1,IF(AND('Financing - Injection 2'!J42&gt;='5-Year Monthly P&amp;L'!P$2,'Financing - Injection 2'!J42&lt;'5-Year Monthly P&amp;L'!AB$2),2,IF(AND('Financing - Injection 2'!J42&gt;='5-Year Monthly P&amp;L'!AB$2,'Financing - Injection 2'!J42&lt;'5-Year Monthly P&amp;L'!AN$2),3,IF(AND('Financing - Injection 2'!J42&gt;='5-Year Monthly P&amp;L'!AN$2,'Financing - Injection 2'!J42&lt;'5-Year Monthly P&amp;L'!AZ$2),4,IF('Financing - Injection 2'!J42&gt;='5-Year Monthly P&amp;L'!AZ$2,5)))))</f>
        <v>4</v>
      </c>
      <c r="R42" s="215">
        <f t="shared" si="6"/>
        <v>4361.4792142474471</v>
      </c>
      <c r="S42" s="215">
        <f t="shared" si="7"/>
        <v>103235.88138450237</v>
      </c>
    </row>
    <row r="43" spans="1:19" x14ac:dyDescent="0.2">
      <c r="A43" s="12">
        <v>32</v>
      </c>
      <c r="B43" s="228">
        <f>IF(I43&gt;($B$4*$B$6),"0",PMT(H43/$B$6,COUNT(I43:$I$1000),-E42))</f>
        <v>103235.88138450237</v>
      </c>
      <c r="C43" s="228">
        <f t="shared" si="8"/>
        <v>98830.787378112451</v>
      </c>
      <c r="D43" s="228">
        <f t="shared" si="2"/>
        <v>4405.0940063899179</v>
      </c>
      <c r="E43" s="225">
        <f t="shared" si="0"/>
        <v>9878673.6438048556</v>
      </c>
      <c r="F43" s="228">
        <f t="shared" si="3"/>
        <v>3182221.8481089291</v>
      </c>
      <c r="G43" s="228">
        <f t="shared" si="4"/>
        <v>3303548.2043040739</v>
      </c>
      <c r="H43" s="230">
        <f t="shared" si="9"/>
        <v>0.12</v>
      </c>
      <c r="I43" s="226">
        <f t="shared" si="1"/>
        <v>32</v>
      </c>
      <c r="J43" s="227">
        <f t="shared" si="10"/>
        <v>45962</v>
      </c>
      <c r="K43" s="231">
        <f t="shared" si="5"/>
        <v>103235.88138450237</v>
      </c>
      <c r="Q43" s="11">
        <f>IF(J43&lt;'5-Year Monthly P&amp;L'!P$2,1,IF(AND('Financing - Injection 2'!J43&gt;='5-Year Monthly P&amp;L'!P$2,'Financing - Injection 2'!J43&lt;'5-Year Monthly P&amp;L'!AB$2),2,IF(AND('Financing - Injection 2'!J43&gt;='5-Year Monthly P&amp;L'!AB$2,'Financing - Injection 2'!J43&lt;'5-Year Monthly P&amp;L'!AN$2),3,IF(AND('Financing - Injection 2'!J43&gt;='5-Year Monthly P&amp;L'!AN$2,'Financing - Injection 2'!J43&lt;'5-Year Monthly P&amp;L'!AZ$2),4,IF('Financing - Injection 2'!J43&gt;='5-Year Monthly P&amp;L'!AZ$2,5)))))</f>
        <v>4</v>
      </c>
      <c r="R43" s="215">
        <f t="shared" si="6"/>
        <v>4405.0940063899179</v>
      </c>
      <c r="S43" s="215">
        <f t="shared" si="7"/>
        <v>103235.88138450237</v>
      </c>
    </row>
    <row r="44" spans="1:19" x14ac:dyDescent="0.2">
      <c r="A44" s="12">
        <v>33</v>
      </c>
      <c r="B44" s="228">
        <f>IF(I44&gt;($B$4*$B$6),"0",PMT(H44/$B$6,COUNT(I44:$I$1000),-E43))</f>
        <v>103235.88138450237</v>
      </c>
      <c r="C44" s="228">
        <f t="shared" si="8"/>
        <v>98786.736438048552</v>
      </c>
      <c r="D44" s="228">
        <f t="shared" si="2"/>
        <v>4449.1449464538164</v>
      </c>
      <c r="E44" s="225">
        <f t="shared" si="0"/>
        <v>9874224.4988584016</v>
      </c>
      <c r="F44" s="228">
        <f t="shared" si="3"/>
        <v>3281008.5845469777</v>
      </c>
      <c r="G44" s="228">
        <f t="shared" si="4"/>
        <v>3406784.0856885761</v>
      </c>
      <c r="H44" s="230">
        <f t="shared" si="9"/>
        <v>0.12</v>
      </c>
      <c r="I44" s="226">
        <f t="shared" si="1"/>
        <v>33</v>
      </c>
      <c r="J44" s="227">
        <f t="shared" si="10"/>
        <v>45992</v>
      </c>
      <c r="K44" s="231">
        <f t="shared" si="5"/>
        <v>103235.88138450237</v>
      </c>
      <c r="Q44" s="11">
        <f>IF(J44&lt;'5-Year Monthly P&amp;L'!P$2,1,IF(AND('Financing - Injection 2'!J44&gt;='5-Year Monthly P&amp;L'!P$2,'Financing - Injection 2'!J44&lt;'5-Year Monthly P&amp;L'!AB$2),2,IF(AND('Financing - Injection 2'!J44&gt;='5-Year Monthly P&amp;L'!AB$2,'Financing - Injection 2'!J44&lt;'5-Year Monthly P&amp;L'!AN$2),3,IF(AND('Financing - Injection 2'!J44&gt;='5-Year Monthly P&amp;L'!AN$2,'Financing - Injection 2'!J44&lt;'5-Year Monthly P&amp;L'!AZ$2),4,IF('Financing - Injection 2'!J44&gt;='5-Year Monthly P&amp;L'!AZ$2,5)))))</f>
        <v>4</v>
      </c>
      <c r="R44" s="215">
        <f t="shared" si="6"/>
        <v>4449.1449464538164</v>
      </c>
      <c r="S44" s="215">
        <f t="shared" si="7"/>
        <v>103235.88138450237</v>
      </c>
    </row>
    <row r="45" spans="1:19" x14ac:dyDescent="0.2">
      <c r="A45" s="12">
        <v>34</v>
      </c>
      <c r="B45" s="228">
        <f>IF(I45&gt;($B$4*$B$6),"0",PMT(H45/$B$6,COUNT(I45:$I$1000),-E44))</f>
        <v>103235.88138450237</v>
      </c>
      <c r="C45" s="228">
        <f t="shared" si="8"/>
        <v>98742.244988584018</v>
      </c>
      <c r="D45" s="228">
        <f t="shared" si="2"/>
        <v>4493.6363959183509</v>
      </c>
      <c r="E45" s="225">
        <f t="shared" si="0"/>
        <v>9869730.8624624833</v>
      </c>
      <c r="F45" s="228">
        <f t="shared" si="3"/>
        <v>3379750.8295355616</v>
      </c>
      <c r="G45" s="228">
        <f t="shared" si="4"/>
        <v>3510019.9670730783</v>
      </c>
      <c r="H45" s="230">
        <f t="shared" si="9"/>
        <v>0.12</v>
      </c>
      <c r="I45" s="226">
        <f t="shared" si="1"/>
        <v>34</v>
      </c>
      <c r="J45" s="227">
        <f t="shared" si="10"/>
        <v>46023</v>
      </c>
      <c r="K45" s="231">
        <f t="shared" si="5"/>
        <v>103235.88138450237</v>
      </c>
      <c r="Q45" s="11">
        <f>IF(J45&lt;'5-Year Monthly P&amp;L'!P$2,1,IF(AND('Financing - Injection 2'!J45&gt;='5-Year Monthly P&amp;L'!P$2,'Financing - Injection 2'!J45&lt;'5-Year Monthly P&amp;L'!AB$2),2,IF(AND('Financing - Injection 2'!J45&gt;='5-Year Monthly P&amp;L'!AB$2,'Financing - Injection 2'!J45&lt;'5-Year Monthly P&amp;L'!AN$2),3,IF(AND('Financing - Injection 2'!J45&gt;='5-Year Monthly P&amp;L'!AN$2,'Financing - Injection 2'!J45&lt;'5-Year Monthly P&amp;L'!AZ$2),4,IF('Financing - Injection 2'!J45&gt;='5-Year Monthly P&amp;L'!AZ$2,5)))))</f>
        <v>4</v>
      </c>
      <c r="R45" s="215">
        <f t="shared" si="6"/>
        <v>4493.6363959183509</v>
      </c>
      <c r="S45" s="215">
        <f t="shared" si="7"/>
        <v>103235.88138450237</v>
      </c>
    </row>
    <row r="46" spans="1:19" x14ac:dyDescent="0.2">
      <c r="A46" s="12">
        <v>35</v>
      </c>
      <c r="B46" s="228">
        <f>IF(I46&gt;($B$4*$B$6),"0",PMT(H46/$B$6,COUNT(I46:$I$1000),-E45))</f>
        <v>103235.88138450237</v>
      </c>
      <c r="C46" s="228">
        <f t="shared" si="8"/>
        <v>98697.308624624842</v>
      </c>
      <c r="D46" s="228">
        <f t="shared" si="2"/>
        <v>4538.5727598775266</v>
      </c>
      <c r="E46" s="225">
        <f t="shared" si="0"/>
        <v>9865192.2897026055</v>
      </c>
      <c r="F46" s="228">
        <f t="shared" si="3"/>
        <v>3478448.1381601864</v>
      </c>
      <c r="G46" s="228">
        <f t="shared" si="4"/>
        <v>3613255.8484575804</v>
      </c>
      <c r="H46" s="230">
        <f t="shared" si="9"/>
        <v>0.12</v>
      </c>
      <c r="I46" s="226">
        <f t="shared" si="1"/>
        <v>35</v>
      </c>
      <c r="J46" s="227">
        <f t="shared" si="10"/>
        <v>46054</v>
      </c>
      <c r="K46" s="231">
        <f t="shared" si="5"/>
        <v>103235.88138450237</v>
      </c>
      <c r="Q46" s="11">
        <f>IF(J46&lt;'5-Year Monthly P&amp;L'!P$2,1,IF(AND('Financing - Injection 2'!J46&gt;='5-Year Monthly P&amp;L'!P$2,'Financing - Injection 2'!J46&lt;'5-Year Monthly P&amp;L'!AB$2),2,IF(AND('Financing - Injection 2'!J46&gt;='5-Year Monthly P&amp;L'!AB$2,'Financing - Injection 2'!J46&lt;'5-Year Monthly P&amp;L'!AN$2),3,IF(AND('Financing - Injection 2'!J46&gt;='5-Year Monthly P&amp;L'!AN$2,'Financing - Injection 2'!J46&lt;'5-Year Monthly P&amp;L'!AZ$2),4,IF('Financing - Injection 2'!J46&gt;='5-Year Monthly P&amp;L'!AZ$2,5)))))</f>
        <v>4</v>
      </c>
      <c r="R46" s="215">
        <f t="shared" si="6"/>
        <v>4538.5727598775266</v>
      </c>
      <c r="S46" s="215">
        <f t="shared" si="7"/>
        <v>103235.88138450237</v>
      </c>
    </row>
    <row r="47" spans="1:19" x14ac:dyDescent="0.2">
      <c r="A47" s="12">
        <v>36</v>
      </c>
      <c r="B47" s="228">
        <f>IF(I47&gt;($B$4*$B$6),"0",PMT(H47/$B$6,COUNT(I47:$I$1000),-E46))</f>
        <v>103235.88138450237</v>
      </c>
      <c r="C47" s="228">
        <f t="shared" si="8"/>
        <v>98651.922897026059</v>
      </c>
      <c r="D47" s="228">
        <f t="shared" si="2"/>
        <v>4583.9584874763095</v>
      </c>
      <c r="E47" s="225">
        <f t="shared" si="0"/>
        <v>9860608.3312151283</v>
      </c>
      <c r="F47" s="228">
        <f t="shared" si="3"/>
        <v>3577100.0610572123</v>
      </c>
      <c r="G47" s="228">
        <f t="shared" si="4"/>
        <v>3716491.7298420826</v>
      </c>
      <c r="H47" s="230">
        <f t="shared" si="9"/>
        <v>0.12</v>
      </c>
      <c r="I47" s="226">
        <f t="shared" si="1"/>
        <v>36</v>
      </c>
      <c r="J47" s="227">
        <f t="shared" si="10"/>
        <v>46082</v>
      </c>
      <c r="K47" s="231">
        <f t="shared" si="5"/>
        <v>103235.88138450237</v>
      </c>
      <c r="Q47" s="11">
        <f>IF(J47&lt;'5-Year Monthly P&amp;L'!P$2,1,IF(AND('Financing - Injection 2'!J47&gt;='5-Year Monthly P&amp;L'!P$2,'Financing - Injection 2'!J47&lt;'5-Year Monthly P&amp;L'!AB$2),2,IF(AND('Financing - Injection 2'!J47&gt;='5-Year Monthly P&amp;L'!AB$2,'Financing - Injection 2'!J47&lt;'5-Year Monthly P&amp;L'!AN$2),3,IF(AND('Financing - Injection 2'!J47&gt;='5-Year Monthly P&amp;L'!AN$2,'Financing - Injection 2'!J47&lt;'5-Year Monthly P&amp;L'!AZ$2),4,IF('Financing - Injection 2'!J47&gt;='5-Year Monthly P&amp;L'!AZ$2,5)))))</f>
        <v>4</v>
      </c>
      <c r="R47" s="215">
        <f t="shared" si="6"/>
        <v>4583.9584874763095</v>
      </c>
      <c r="S47" s="215">
        <f t="shared" si="7"/>
        <v>103235.88138450237</v>
      </c>
    </row>
    <row r="48" spans="1:19" x14ac:dyDescent="0.2">
      <c r="A48" s="12">
        <v>37</v>
      </c>
      <c r="B48" s="228">
        <f>IF(I48&gt;($B$4*$B$6),"0",PMT(H48/$B$6,COUNT(I48:$I$1000),-E47))</f>
        <v>103235.88138450235</v>
      </c>
      <c r="C48" s="228">
        <f t="shared" si="8"/>
        <v>98606.08331215127</v>
      </c>
      <c r="D48" s="228">
        <f t="shared" si="2"/>
        <v>4629.7980723510846</v>
      </c>
      <c r="E48" s="225">
        <f t="shared" si="0"/>
        <v>9855978.5331427772</v>
      </c>
      <c r="F48" s="228">
        <f t="shared" si="3"/>
        <v>3675706.1443693638</v>
      </c>
      <c r="G48" s="228">
        <f t="shared" si="4"/>
        <v>3819727.6112265848</v>
      </c>
      <c r="H48" s="230">
        <f t="shared" si="9"/>
        <v>0.12</v>
      </c>
      <c r="I48" s="226">
        <f t="shared" si="1"/>
        <v>37</v>
      </c>
      <c r="J48" s="227">
        <f t="shared" si="10"/>
        <v>46113</v>
      </c>
      <c r="K48" s="231">
        <f t="shared" si="5"/>
        <v>103235.88138450235</v>
      </c>
      <c r="Q48" s="11">
        <f>IF(J48&lt;'5-Year Monthly P&amp;L'!P$2,1,IF(AND('Financing - Injection 2'!J48&gt;='5-Year Monthly P&amp;L'!P$2,'Financing - Injection 2'!J48&lt;'5-Year Monthly P&amp;L'!AB$2),2,IF(AND('Financing - Injection 2'!J48&gt;='5-Year Monthly P&amp;L'!AB$2,'Financing - Injection 2'!J48&lt;'5-Year Monthly P&amp;L'!AN$2),3,IF(AND('Financing - Injection 2'!J48&gt;='5-Year Monthly P&amp;L'!AN$2,'Financing - Injection 2'!J48&lt;'5-Year Monthly P&amp;L'!AZ$2),4,IF('Financing - Injection 2'!J48&gt;='5-Year Monthly P&amp;L'!AZ$2,5)))))</f>
        <v>5</v>
      </c>
      <c r="R48" s="215">
        <f t="shared" si="6"/>
        <v>4629.7980723510846</v>
      </c>
      <c r="S48" s="215">
        <f>B48</f>
        <v>103235.88138450235</v>
      </c>
    </row>
    <row r="49" spans="1:19" x14ac:dyDescent="0.2">
      <c r="A49" s="12">
        <v>38</v>
      </c>
      <c r="B49" s="228">
        <f>IF(I49&gt;($B$4*$B$6),"0",PMT(H49/$B$6,COUNT(I49:$I$1000),-E48))</f>
        <v>103235.88138450237</v>
      </c>
      <c r="C49" s="228">
        <f t="shared" si="8"/>
        <v>98559.78533142776</v>
      </c>
      <c r="D49" s="228">
        <f t="shared" si="2"/>
        <v>4676.0960530746088</v>
      </c>
      <c r="E49" s="225">
        <f t="shared" si="0"/>
        <v>9851302.4370897021</v>
      </c>
      <c r="F49" s="228">
        <f t="shared" si="3"/>
        <v>3774265.9297007914</v>
      </c>
      <c r="G49" s="228">
        <f t="shared" si="4"/>
        <v>3922963.4926110869</v>
      </c>
      <c r="H49" s="230">
        <f t="shared" si="9"/>
        <v>0.12</v>
      </c>
      <c r="I49" s="226">
        <f t="shared" si="1"/>
        <v>38</v>
      </c>
      <c r="J49" s="227">
        <f t="shared" si="10"/>
        <v>46143</v>
      </c>
      <c r="K49" s="231">
        <f t="shared" si="5"/>
        <v>103235.88138450237</v>
      </c>
      <c r="Q49" s="11">
        <f>IF(J49&lt;'5-Year Monthly P&amp;L'!P$2,1,IF(AND('Financing - Injection 2'!J49&gt;='5-Year Monthly P&amp;L'!P$2,'Financing - Injection 2'!J49&lt;'5-Year Monthly P&amp;L'!AB$2),2,IF(AND('Financing - Injection 2'!J49&gt;='5-Year Monthly P&amp;L'!AB$2,'Financing - Injection 2'!J49&lt;'5-Year Monthly P&amp;L'!AN$2),3,IF(AND('Financing - Injection 2'!J49&gt;='5-Year Monthly P&amp;L'!AN$2,'Financing - Injection 2'!J49&lt;'5-Year Monthly P&amp;L'!AZ$2),4,IF('Financing - Injection 2'!J49&gt;='5-Year Monthly P&amp;L'!AZ$2,5)))))</f>
        <v>5</v>
      </c>
      <c r="R49" s="215">
        <f t="shared" si="6"/>
        <v>4676.0960530746088</v>
      </c>
      <c r="S49" s="215">
        <f t="shared" si="7"/>
        <v>103235.88138450237</v>
      </c>
    </row>
    <row r="50" spans="1:19" x14ac:dyDescent="0.2">
      <c r="A50" s="12">
        <v>39</v>
      </c>
      <c r="B50" s="228">
        <f>IF(I50&gt;($B$4*$B$6),"0",PMT(H50/$B$6,COUNT(I50:$I$1000),-E49))</f>
        <v>103235.88138450235</v>
      </c>
      <c r="C50" s="228">
        <f t="shared" si="8"/>
        <v>98513.024370897023</v>
      </c>
      <c r="D50" s="228">
        <f t="shared" si="2"/>
        <v>4722.8570136053313</v>
      </c>
      <c r="E50" s="225">
        <f t="shared" si="0"/>
        <v>9846579.5800760966</v>
      </c>
      <c r="F50" s="228">
        <f t="shared" si="3"/>
        <v>3872778.9540716885</v>
      </c>
      <c r="G50" s="228">
        <f t="shared" si="4"/>
        <v>4026199.3739955891</v>
      </c>
      <c r="H50" s="230">
        <f t="shared" si="9"/>
        <v>0.12</v>
      </c>
      <c r="I50" s="226">
        <f t="shared" si="1"/>
        <v>39</v>
      </c>
      <c r="J50" s="227">
        <f t="shared" si="10"/>
        <v>46174</v>
      </c>
      <c r="K50" s="231">
        <f t="shared" si="5"/>
        <v>103235.88138450235</v>
      </c>
      <c r="Q50" s="11">
        <f>IF(J50&lt;'5-Year Monthly P&amp;L'!P$2,1,IF(AND('Financing - Injection 2'!J50&gt;='5-Year Monthly P&amp;L'!P$2,'Financing - Injection 2'!J50&lt;'5-Year Monthly P&amp;L'!AB$2),2,IF(AND('Financing - Injection 2'!J50&gt;='5-Year Monthly P&amp;L'!AB$2,'Financing - Injection 2'!J50&lt;'5-Year Monthly P&amp;L'!AN$2),3,IF(AND('Financing - Injection 2'!J50&gt;='5-Year Monthly P&amp;L'!AN$2,'Financing - Injection 2'!J50&lt;'5-Year Monthly P&amp;L'!AZ$2),4,IF('Financing - Injection 2'!J50&gt;='5-Year Monthly P&amp;L'!AZ$2,5)))))</f>
        <v>5</v>
      </c>
      <c r="R50" s="215">
        <f>D50</f>
        <v>4722.8570136053313</v>
      </c>
      <c r="S50" s="215">
        <f t="shared" si="7"/>
        <v>103235.88138450235</v>
      </c>
    </row>
    <row r="51" spans="1:19" x14ac:dyDescent="0.2">
      <c r="A51" s="12">
        <v>40</v>
      </c>
      <c r="B51" s="228">
        <f>IF(I51&gt;($B$4*$B$6),"0",PMT(H51/$B$6,COUNT(I51:$I$1000),-E50))</f>
        <v>103235.88138450235</v>
      </c>
      <c r="C51" s="228">
        <f t="shared" si="8"/>
        <v>98465.79580076097</v>
      </c>
      <c r="D51" s="228">
        <f t="shared" si="2"/>
        <v>4770.0855837413837</v>
      </c>
      <c r="E51" s="225">
        <f t="shared" si="0"/>
        <v>9841809.4944923557</v>
      </c>
      <c r="F51" s="228">
        <f t="shared" si="3"/>
        <v>3971244.7498724493</v>
      </c>
      <c r="G51" s="228">
        <f t="shared" si="4"/>
        <v>4129435.2553800913</v>
      </c>
      <c r="H51" s="230">
        <f t="shared" si="9"/>
        <v>0.12</v>
      </c>
      <c r="I51" s="226">
        <f t="shared" si="1"/>
        <v>40</v>
      </c>
      <c r="J51" s="227">
        <f t="shared" si="10"/>
        <v>46204</v>
      </c>
      <c r="K51" s="231">
        <f t="shared" si="5"/>
        <v>103235.88138450235</v>
      </c>
      <c r="Q51" s="11">
        <f>IF(J51&lt;'5-Year Monthly P&amp;L'!P$2,1,IF(AND('Financing - Injection 2'!J51&gt;='5-Year Monthly P&amp;L'!P$2,'Financing - Injection 2'!J51&lt;'5-Year Monthly P&amp;L'!AB$2),2,IF(AND('Financing - Injection 2'!J51&gt;='5-Year Monthly P&amp;L'!AB$2,'Financing - Injection 2'!J51&lt;'5-Year Monthly P&amp;L'!AN$2),3,IF(AND('Financing - Injection 2'!J51&gt;='5-Year Monthly P&amp;L'!AN$2,'Financing - Injection 2'!J51&lt;'5-Year Monthly P&amp;L'!AZ$2),4,IF('Financing - Injection 2'!J51&gt;='5-Year Monthly P&amp;L'!AZ$2,5)))))</f>
        <v>5</v>
      </c>
      <c r="R51" s="215">
        <f t="shared" si="6"/>
        <v>4770.0855837413837</v>
      </c>
      <c r="S51" s="215">
        <f t="shared" si="7"/>
        <v>103235.88138450235</v>
      </c>
    </row>
    <row r="52" spans="1:19" x14ac:dyDescent="0.2">
      <c r="A52" s="12">
        <v>41</v>
      </c>
      <c r="B52" s="228">
        <f>IF(I52&gt;($B$4*$B$6),"0",PMT(H52/$B$6,COUNT(I52:$I$1000),-E51))</f>
        <v>103235.88138450237</v>
      </c>
      <c r="C52" s="228">
        <f t="shared" si="8"/>
        <v>98418.094944923549</v>
      </c>
      <c r="D52" s="228">
        <f t="shared" si="2"/>
        <v>4817.7864395788201</v>
      </c>
      <c r="E52" s="225">
        <f t="shared" si="0"/>
        <v>9836991.7080527768</v>
      </c>
      <c r="F52" s="228">
        <f t="shared" si="3"/>
        <v>4069662.844817373</v>
      </c>
      <c r="G52" s="228">
        <f t="shared" si="4"/>
        <v>4232671.1367645934</v>
      </c>
      <c r="H52" s="230">
        <f t="shared" si="9"/>
        <v>0.12</v>
      </c>
      <c r="I52" s="226">
        <f t="shared" si="1"/>
        <v>41</v>
      </c>
      <c r="J52" s="227">
        <f t="shared" si="10"/>
        <v>46235</v>
      </c>
      <c r="K52" s="231">
        <f t="shared" si="5"/>
        <v>103235.88138450237</v>
      </c>
      <c r="Q52" s="11">
        <f>IF(J52&lt;'5-Year Monthly P&amp;L'!P$2,1,IF(AND('Financing - Injection 2'!J52&gt;='5-Year Monthly P&amp;L'!P$2,'Financing - Injection 2'!J52&lt;'5-Year Monthly P&amp;L'!AB$2),2,IF(AND('Financing - Injection 2'!J52&gt;='5-Year Monthly P&amp;L'!AB$2,'Financing - Injection 2'!J52&lt;'5-Year Monthly P&amp;L'!AN$2),3,IF(AND('Financing - Injection 2'!J52&gt;='5-Year Monthly P&amp;L'!AN$2,'Financing - Injection 2'!J52&lt;'5-Year Monthly P&amp;L'!AZ$2),4,IF('Financing - Injection 2'!J52&gt;='5-Year Monthly P&amp;L'!AZ$2,5)))))</f>
        <v>5</v>
      </c>
      <c r="R52" s="215">
        <f t="shared" si="6"/>
        <v>4817.7864395788201</v>
      </c>
      <c r="S52" s="215">
        <f t="shared" si="7"/>
        <v>103235.88138450237</v>
      </c>
    </row>
    <row r="53" spans="1:19" x14ac:dyDescent="0.2">
      <c r="A53" s="12">
        <v>42</v>
      </c>
      <c r="B53" s="228">
        <f>IF(I53&gt;($B$4*$B$6),"0",PMT(H53/$B$6,COUNT(I53:$I$1000),-E52))</f>
        <v>103235.88138450235</v>
      </c>
      <c r="C53" s="228">
        <f t="shared" si="8"/>
        <v>98369.917080527768</v>
      </c>
      <c r="D53" s="228">
        <f t="shared" si="2"/>
        <v>4865.9643039745861</v>
      </c>
      <c r="E53" s="225">
        <f t="shared" si="0"/>
        <v>9832125.7437488027</v>
      </c>
      <c r="F53" s="228">
        <f t="shared" si="3"/>
        <v>4168032.7618979006</v>
      </c>
      <c r="G53" s="228">
        <f t="shared" si="4"/>
        <v>4335907.0181490956</v>
      </c>
      <c r="H53" s="230">
        <f t="shared" si="9"/>
        <v>0.12</v>
      </c>
      <c r="I53" s="226">
        <f t="shared" si="1"/>
        <v>42</v>
      </c>
      <c r="J53" s="227">
        <f t="shared" si="10"/>
        <v>46266</v>
      </c>
      <c r="K53" s="231">
        <f t="shared" si="5"/>
        <v>103235.88138450235</v>
      </c>
      <c r="Q53" s="11">
        <f>IF(J53&lt;'5-Year Monthly P&amp;L'!P$2,1,IF(AND('Financing - Injection 2'!J53&gt;='5-Year Monthly P&amp;L'!P$2,'Financing - Injection 2'!J53&lt;'5-Year Monthly P&amp;L'!AB$2),2,IF(AND('Financing - Injection 2'!J53&gt;='5-Year Monthly P&amp;L'!AB$2,'Financing - Injection 2'!J53&lt;'5-Year Monthly P&amp;L'!AN$2),3,IF(AND('Financing - Injection 2'!J53&gt;='5-Year Monthly P&amp;L'!AN$2,'Financing - Injection 2'!J53&lt;'5-Year Monthly P&amp;L'!AZ$2),4,IF('Financing - Injection 2'!J53&gt;='5-Year Monthly P&amp;L'!AZ$2,5)))))</f>
        <v>5</v>
      </c>
      <c r="R53" s="215">
        <f t="shared" si="6"/>
        <v>4865.9643039745861</v>
      </c>
      <c r="S53" s="215">
        <f t="shared" si="7"/>
        <v>103235.88138450235</v>
      </c>
    </row>
    <row r="54" spans="1:19" x14ac:dyDescent="0.2">
      <c r="A54" s="12">
        <v>43</v>
      </c>
      <c r="B54" s="228">
        <f>IF(I54&gt;($B$4*$B$6),"0",PMT(H54/$B$6,COUNT(I54:$I$1000),-E53))</f>
        <v>103235.88138450237</v>
      </c>
      <c r="C54" s="228">
        <f t="shared" si="8"/>
        <v>98321.257437488021</v>
      </c>
      <c r="D54" s="228">
        <f t="shared" si="2"/>
        <v>4914.6239470143482</v>
      </c>
      <c r="E54" s="225">
        <f t="shared" si="0"/>
        <v>9827211.1198017877</v>
      </c>
      <c r="F54" s="228">
        <f t="shared" si="3"/>
        <v>4266354.0193353882</v>
      </c>
      <c r="G54" s="228">
        <f t="shared" si="4"/>
        <v>4439142.8995335978</v>
      </c>
      <c r="H54" s="230">
        <f t="shared" si="9"/>
        <v>0.12</v>
      </c>
      <c r="I54" s="226">
        <f t="shared" si="1"/>
        <v>43</v>
      </c>
      <c r="J54" s="227">
        <f t="shared" si="10"/>
        <v>46296</v>
      </c>
      <c r="K54" s="231">
        <f t="shared" si="5"/>
        <v>103235.88138450237</v>
      </c>
      <c r="Q54" s="11">
        <f>IF(J54&lt;'5-Year Monthly P&amp;L'!P$2,1,IF(AND('Financing - Injection 2'!J54&gt;='5-Year Monthly P&amp;L'!P$2,'Financing - Injection 2'!J54&lt;'5-Year Monthly P&amp;L'!AB$2),2,IF(AND('Financing - Injection 2'!J54&gt;='5-Year Monthly P&amp;L'!AB$2,'Financing - Injection 2'!J54&lt;'5-Year Monthly P&amp;L'!AN$2),3,IF(AND('Financing - Injection 2'!J54&gt;='5-Year Monthly P&amp;L'!AN$2,'Financing - Injection 2'!J54&lt;'5-Year Monthly P&amp;L'!AZ$2),4,IF('Financing - Injection 2'!J54&gt;='5-Year Monthly P&amp;L'!AZ$2,5)))))</f>
        <v>5</v>
      </c>
      <c r="R54" s="215">
        <f t="shared" si="6"/>
        <v>4914.6239470143482</v>
      </c>
      <c r="S54" s="215">
        <f t="shared" si="7"/>
        <v>103235.88138450237</v>
      </c>
    </row>
    <row r="55" spans="1:19" x14ac:dyDescent="0.2">
      <c r="A55" s="12">
        <v>44</v>
      </c>
      <c r="B55" s="228">
        <f>IF(I55&gt;($B$4*$B$6),"0",PMT(H55/$B$6,COUNT(I55:$I$1000),-E54))</f>
        <v>103235.88138450235</v>
      </c>
      <c r="C55" s="228">
        <f t="shared" si="8"/>
        <v>98272.111198017883</v>
      </c>
      <c r="D55" s="228">
        <f t="shared" si="2"/>
        <v>4963.7701864844712</v>
      </c>
      <c r="E55" s="225">
        <f t="shared" si="0"/>
        <v>9822247.3496153038</v>
      </c>
      <c r="F55" s="228">
        <f t="shared" si="3"/>
        <v>4364626.1305334065</v>
      </c>
      <c r="G55" s="228">
        <f t="shared" si="4"/>
        <v>4542378.7809180999</v>
      </c>
      <c r="H55" s="230">
        <f t="shared" si="9"/>
        <v>0.12</v>
      </c>
      <c r="I55" s="226">
        <f t="shared" si="1"/>
        <v>44</v>
      </c>
      <c r="J55" s="227">
        <f t="shared" si="10"/>
        <v>46327</v>
      </c>
      <c r="K55" s="231">
        <f t="shared" si="5"/>
        <v>103235.88138450235</v>
      </c>
      <c r="Q55" s="11">
        <f>IF(J55&lt;'5-Year Monthly P&amp;L'!P$2,1,IF(AND('Financing - Injection 2'!J55&gt;='5-Year Monthly P&amp;L'!P$2,'Financing - Injection 2'!J55&lt;'5-Year Monthly P&amp;L'!AB$2),2,IF(AND('Financing - Injection 2'!J55&gt;='5-Year Monthly P&amp;L'!AB$2,'Financing - Injection 2'!J55&lt;'5-Year Monthly P&amp;L'!AN$2),3,IF(AND('Financing - Injection 2'!J55&gt;='5-Year Monthly P&amp;L'!AN$2,'Financing - Injection 2'!J55&lt;'5-Year Monthly P&amp;L'!AZ$2),4,IF('Financing - Injection 2'!J55&gt;='5-Year Monthly P&amp;L'!AZ$2,5)))))</f>
        <v>5</v>
      </c>
      <c r="R55" s="215">
        <f t="shared" si="6"/>
        <v>4963.7701864844712</v>
      </c>
      <c r="S55" s="215">
        <f t="shared" si="7"/>
        <v>103235.88138450235</v>
      </c>
    </row>
    <row r="56" spans="1:19" x14ac:dyDescent="0.2">
      <c r="A56" s="12">
        <v>45</v>
      </c>
      <c r="B56" s="228">
        <f>IF(I56&gt;($B$4*$B$6),"0",PMT(H56/$B$6,COUNT(I56:$I$1000),-E55))</f>
        <v>103235.88138450235</v>
      </c>
      <c r="C56" s="228">
        <f t="shared" si="8"/>
        <v>98222.473496153034</v>
      </c>
      <c r="D56" s="228">
        <f t="shared" si="2"/>
        <v>5013.4078883493203</v>
      </c>
      <c r="E56" s="225">
        <f t="shared" si="0"/>
        <v>9817233.9417269547</v>
      </c>
      <c r="F56" s="228">
        <f t="shared" si="3"/>
        <v>4462848.6040295595</v>
      </c>
      <c r="G56" s="228">
        <f t="shared" si="4"/>
        <v>4645614.6623026021</v>
      </c>
      <c r="H56" s="230">
        <f t="shared" si="9"/>
        <v>0.12</v>
      </c>
      <c r="I56" s="226">
        <f t="shared" si="1"/>
        <v>45</v>
      </c>
      <c r="J56" s="227">
        <f t="shared" si="10"/>
        <v>46357</v>
      </c>
      <c r="K56" s="231">
        <f t="shared" si="5"/>
        <v>103235.88138450235</v>
      </c>
      <c r="Q56" s="11">
        <f>IF(J56&lt;'5-Year Monthly P&amp;L'!P$2,1,IF(AND('Financing - Injection 2'!J56&gt;='5-Year Monthly P&amp;L'!P$2,'Financing - Injection 2'!J56&lt;'5-Year Monthly P&amp;L'!AB$2),2,IF(AND('Financing - Injection 2'!J56&gt;='5-Year Monthly P&amp;L'!AB$2,'Financing - Injection 2'!J56&lt;'5-Year Monthly P&amp;L'!AN$2),3,IF(AND('Financing - Injection 2'!J56&gt;='5-Year Monthly P&amp;L'!AN$2,'Financing - Injection 2'!J56&lt;'5-Year Monthly P&amp;L'!AZ$2),4,IF('Financing - Injection 2'!J56&gt;='5-Year Monthly P&amp;L'!AZ$2,5)))))</f>
        <v>5</v>
      </c>
      <c r="R56" s="215">
        <f t="shared" si="6"/>
        <v>5013.4078883493203</v>
      </c>
      <c r="S56" s="215">
        <f t="shared" si="7"/>
        <v>103235.88138450235</v>
      </c>
    </row>
    <row r="57" spans="1:19" x14ac:dyDescent="0.2">
      <c r="A57" s="12">
        <v>46</v>
      </c>
      <c r="B57" s="228">
        <f>IF(I57&gt;($B$4*$B$6),"0",PMT(H57/$B$6,COUNT(I57:$I$1000),-E56))</f>
        <v>103235.88138450237</v>
      </c>
      <c r="C57" s="228">
        <f t="shared" si="8"/>
        <v>98172.339417269555</v>
      </c>
      <c r="D57" s="228">
        <f t="shared" si="2"/>
        <v>5063.5419672328135</v>
      </c>
      <c r="E57" s="225">
        <f t="shared" si="0"/>
        <v>9812170.399759721</v>
      </c>
      <c r="F57" s="228">
        <f t="shared" si="3"/>
        <v>4561020.943446829</v>
      </c>
      <c r="G57" s="228">
        <f t="shared" si="4"/>
        <v>4748850.5436871042</v>
      </c>
      <c r="H57" s="230">
        <f t="shared" si="9"/>
        <v>0.12</v>
      </c>
      <c r="I57" s="226">
        <f t="shared" si="1"/>
        <v>46</v>
      </c>
      <c r="J57" s="227">
        <f t="shared" si="10"/>
        <v>46388</v>
      </c>
      <c r="K57" s="231">
        <f t="shared" si="5"/>
        <v>103235.88138450237</v>
      </c>
      <c r="Q57" s="11">
        <f>IF(J57&lt;'5-Year Monthly P&amp;L'!P$2,1,IF(AND('Financing - Injection 2'!J57&gt;='5-Year Monthly P&amp;L'!P$2,'Financing - Injection 2'!J57&lt;'5-Year Monthly P&amp;L'!AB$2),2,IF(AND('Financing - Injection 2'!J57&gt;='5-Year Monthly P&amp;L'!AB$2,'Financing - Injection 2'!J57&lt;'5-Year Monthly P&amp;L'!AN$2),3,IF(AND('Financing - Injection 2'!J57&gt;='5-Year Monthly P&amp;L'!AN$2,'Financing - Injection 2'!J57&lt;'5-Year Monthly P&amp;L'!AZ$2),4,IF('Financing - Injection 2'!J57&gt;='5-Year Monthly P&amp;L'!AZ$2,5)))))</f>
        <v>5</v>
      </c>
      <c r="R57" s="215">
        <f t="shared" si="6"/>
        <v>5063.5419672328135</v>
      </c>
      <c r="S57" s="215">
        <f t="shared" si="7"/>
        <v>103235.88138450237</v>
      </c>
    </row>
    <row r="58" spans="1:19" x14ac:dyDescent="0.2">
      <c r="A58" s="12">
        <v>47</v>
      </c>
      <c r="B58" s="228">
        <f>IF(I58&gt;($B$4*$B$6),"0",PMT(H58/$B$6,COUNT(I58:$I$1000),-E57))</f>
        <v>103235.88138450235</v>
      </c>
      <c r="C58" s="228">
        <f t="shared" si="8"/>
        <v>98121.703997597215</v>
      </c>
      <c r="D58" s="228">
        <f t="shared" si="2"/>
        <v>5114.1773869051394</v>
      </c>
      <c r="E58" s="225">
        <f t="shared" si="0"/>
        <v>9807056.222372815</v>
      </c>
      <c r="F58" s="228">
        <f t="shared" si="3"/>
        <v>4659142.6474444261</v>
      </c>
      <c r="G58" s="228">
        <f t="shared" si="4"/>
        <v>4852086.4250716064</v>
      </c>
      <c r="H58" s="230">
        <f t="shared" si="9"/>
        <v>0.12</v>
      </c>
      <c r="I58" s="226">
        <f t="shared" si="1"/>
        <v>47</v>
      </c>
      <c r="J58" s="227">
        <f t="shared" si="10"/>
        <v>46419</v>
      </c>
      <c r="K58" s="231">
        <f t="shared" si="5"/>
        <v>103235.88138450235</v>
      </c>
      <c r="Q58" s="11">
        <f>IF(J58&lt;'5-Year Monthly P&amp;L'!P$2,1,IF(AND('Financing - Injection 2'!J58&gt;='5-Year Monthly P&amp;L'!P$2,'Financing - Injection 2'!J58&lt;'5-Year Monthly P&amp;L'!AB$2),2,IF(AND('Financing - Injection 2'!J58&gt;='5-Year Monthly P&amp;L'!AB$2,'Financing - Injection 2'!J58&lt;'5-Year Monthly P&amp;L'!AN$2),3,IF(AND('Financing - Injection 2'!J58&gt;='5-Year Monthly P&amp;L'!AN$2,'Financing - Injection 2'!J58&lt;'5-Year Monthly P&amp;L'!AZ$2),4,IF('Financing - Injection 2'!J58&gt;='5-Year Monthly P&amp;L'!AZ$2,5)))))</f>
        <v>5</v>
      </c>
      <c r="R58" s="215">
        <f t="shared" si="6"/>
        <v>5114.1773869051394</v>
      </c>
      <c r="S58" s="215">
        <f t="shared" si="7"/>
        <v>103235.88138450235</v>
      </c>
    </row>
    <row r="59" spans="1:19" x14ac:dyDescent="0.2">
      <c r="A59" s="12">
        <v>48</v>
      </c>
      <c r="B59" s="228">
        <f>IF(I59&gt;($B$4*$B$6),"0",PMT(H59/$B$6,COUNT(I59:$I$1000),-E58))</f>
        <v>103235.88138450235</v>
      </c>
      <c r="C59" s="228">
        <f t="shared" si="8"/>
        <v>98070.56222372815</v>
      </c>
      <c r="D59" s="228">
        <f t="shared" si="2"/>
        <v>5165.3191607742046</v>
      </c>
      <c r="E59" s="225">
        <f t="shared" si="0"/>
        <v>9801890.9032120407</v>
      </c>
      <c r="F59" s="228">
        <f t="shared" si="3"/>
        <v>4757213.2096681539</v>
      </c>
      <c r="G59" s="228">
        <f t="shared" si="4"/>
        <v>4955322.3064561086</v>
      </c>
      <c r="H59" s="230">
        <f t="shared" si="9"/>
        <v>0.12</v>
      </c>
      <c r="I59" s="226">
        <f t="shared" si="1"/>
        <v>48</v>
      </c>
      <c r="J59" s="227">
        <f t="shared" si="10"/>
        <v>46447</v>
      </c>
      <c r="K59" s="231">
        <f t="shared" si="5"/>
        <v>103235.88138450235</v>
      </c>
      <c r="Q59" s="11">
        <f>IF(J59&lt;'5-Year Monthly P&amp;L'!P$2,1,IF(AND('Financing - Injection 2'!J59&gt;='5-Year Monthly P&amp;L'!P$2,'Financing - Injection 2'!J59&lt;'5-Year Monthly P&amp;L'!AB$2),2,IF(AND('Financing - Injection 2'!J59&gt;='5-Year Monthly P&amp;L'!AB$2,'Financing - Injection 2'!J59&lt;'5-Year Monthly P&amp;L'!AN$2),3,IF(AND('Financing - Injection 2'!J59&gt;='5-Year Monthly P&amp;L'!AN$2,'Financing - Injection 2'!J59&lt;'5-Year Monthly P&amp;L'!AZ$2),4,IF('Financing - Injection 2'!J59&gt;='5-Year Monthly P&amp;L'!AZ$2,5)))))</f>
        <v>5</v>
      </c>
      <c r="R59" s="215">
        <f t="shared" si="6"/>
        <v>5165.3191607742046</v>
      </c>
      <c r="S59" s="215">
        <f t="shared" si="7"/>
        <v>103235.88138450235</v>
      </c>
    </row>
    <row r="60" spans="1:19" x14ac:dyDescent="0.2">
      <c r="A60" s="12">
        <v>49</v>
      </c>
      <c r="B60" s="228">
        <f>IF(I60&gt;($B$4*$B$6),"0",PMT(H60/$B$6,COUNT(I60:$I$1000),-E59))</f>
        <v>103235.88138450234</v>
      </c>
      <c r="C60" s="228">
        <f t="shared" si="8"/>
        <v>98018.909032120413</v>
      </c>
      <c r="D60" s="228">
        <f t="shared" si="2"/>
        <v>5216.9723523819266</v>
      </c>
      <c r="E60" s="225">
        <f t="shared" si="0"/>
        <v>9796673.9308596589</v>
      </c>
      <c r="F60" s="228">
        <f t="shared" si="3"/>
        <v>4855232.1187002743</v>
      </c>
      <c r="G60" s="228">
        <f t="shared" si="4"/>
        <v>5058558.1878406107</v>
      </c>
      <c r="H60" s="230">
        <f t="shared" si="9"/>
        <v>0.12</v>
      </c>
      <c r="I60" s="226">
        <f t="shared" si="1"/>
        <v>49</v>
      </c>
      <c r="J60" s="227">
        <f t="shared" si="10"/>
        <v>46478</v>
      </c>
      <c r="K60" s="231">
        <f t="shared" si="5"/>
        <v>103235.88138450234</v>
      </c>
      <c r="Q60" s="11">
        <f>IF(J60&lt;'5-Year Monthly P&amp;L'!P$2,1,IF(AND('Financing - Injection 2'!J60&gt;='5-Year Monthly P&amp;L'!P$2,'Financing - Injection 2'!J60&lt;'5-Year Monthly P&amp;L'!AB$2),2,IF(AND('Financing - Injection 2'!J60&gt;='5-Year Monthly P&amp;L'!AB$2,'Financing - Injection 2'!J60&lt;'5-Year Monthly P&amp;L'!AN$2),3,IF(AND('Financing - Injection 2'!J60&gt;='5-Year Monthly P&amp;L'!AN$2,'Financing - Injection 2'!J60&lt;'5-Year Monthly P&amp;L'!AZ$2),4,IF('Financing - Injection 2'!J60&gt;='5-Year Monthly P&amp;L'!AZ$2,5)))))</f>
        <v>5</v>
      </c>
      <c r="R60" s="215">
        <f t="shared" si="6"/>
        <v>5216.9723523819266</v>
      </c>
      <c r="S60" s="215">
        <f t="shared" si="7"/>
        <v>103235.88138450234</v>
      </c>
    </row>
    <row r="61" spans="1:19" x14ac:dyDescent="0.2">
      <c r="A61" s="12">
        <v>50</v>
      </c>
      <c r="B61" s="228">
        <f>IF(I61&gt;($B$4*$B$6),"0",PMT(H61/$B$6,COUNT(I61:$I$1000),-E60))</f>
        <v>103235.88138450235</v>
      </c>
      <c r="C61" s="228">
        <f t="shared" si="8"/>
        <v>97966.739308596589</v>
      </c>
      <c r="D61" s="228">
        <f t="shared" si="2"/>
        <v>5269.1420759057655</v>
      </c>
      <c r="E61" s="225">
        <f t="shared" si="0"/>
        <v>9791404.7887837533</v>
      </c>
      <c r="F61" s="228">
        <f t="shared" si="3"/>
        <v>4953198.8580088709</v>
      </c>
      <c r="G61" s="228">
        <f t="shared" si="4"/>
        <v>5161794.0692251129</v>
      </c>
      <c r="H61" s="230">
        <f t="shared" si="9"/>
        <v>0.12</v>
      </c>
      <c r="I61" s="226">
        <f t="shared" si="1"/>
        <v>50</v>
      </c>
      <c r="J61" s="227">
        <f t="shared" si="10"/>
        <v>46508</v>
      </c>
      <c r="K61" s="231">
        <f t="shared" si="5"/>
        <v>103235.88138450235</v>
      </c>
      <c r="Q61" s="11">
        <f>IF(J61&lt;'5-Year Monthly P&amp;L'!P$2,1,IF(AND('Financing - Injection 2'!J61&gt;='5-Year Monthly P&amp;L'!P$2,'Financing - Injection 2'!J61&lt;'5-Year Monthly P&amp;L'!AB$2),2,IF(AND('Financing - Injection 2'!J61&gt;='5-Year Monthly P&amp;L'!AB$2,'Financing - Injection 2'!J61&lt;'5-Year Monthly P&amp;L'!AN$2),3,IF(AND('Financing - Injection 2'!J61&gt;='5-Year Monthly P&amp;L'!AN$2,'Financing - Injection 2'!J61&lt;'5-Year Monthly P&amp;L'!AZ$2),4,IF('Financing - Injection 2'!J61&gt;='5-Year Monthly P&amp;L'!AZ$2,5)))))</f>
        <v>5</v>
      </c>
      <c r="R61" s="215">
        <f t="shared" si="6"/>
        <v>5269.1420759057655</v>
      </c>
      <c r="S61" s="215">
        <f t="shared" si="7"/>
        <v>103235.88138450235</v>
      </c>
    </row>
    <row r="62" spans="1:19" x14ac:dyDescent="0.2">
      <c r="A62" s="12">
        <v>51</v>
      </c>
      <c r="B62" s="228">
        <f>IF(I62&gt;($B$4*$B$6),"0",PMT(H62/$B$6,COUNT(I62:$I$1000),-E61))</f>
        <v>103235.88138450235</v>
      </c>
      <c r="C62" s="228">
        <f t="shared" si="8"/>
        <v>97914.047887837529</v>
      </c>
      <c r="D62" s="228">
        <f t="shared" si="2"/>
        <v>5321.8334966648254</v>
      </c>
      <c r="E62" s="225">
        <f t="shared" si="0"/>
        <v>9786082.9552870877</v>
      </c>
      <c r="F62" s="228">
        <f t="shared" si="3"/>
        <v>5051112.9058967084</v>
      </c>
      <c r="G62" s="228">
        <f t="shared" si="4"/>
        <v>5265029.9506096151</v>
      </c>
      <c r="H62" s="230">
        <f t="shared" si="9"/>
        <v>0.12</v>
      </c>
      <c r="I62" s="226">
        <f t="shared" si="1"/>
        <v>51</v>
      </c>
      <c r="J62" s="227">
        <f t="shared" si="10"/>
        <v>46539</v>
      </c>
      <c r="K62" s="231">
        <f t="shared" si="5"/>
        <v>103235.88138450235</v>
      </c>
      <c r="Q62" s="11">
        <f>IF(J62&lt;'5-Year Monthly P&amp;L'!P$2,1,IF(AND('Financing - Injection 2'!J62&gt;='5-Year Monthly P&amp;L'!P$2,'Financing - Injection 2'!J62&lt;'5-Year Monthly P&amp;L'!AB$2),2,IF(AND('Financing - Injection 2'!J62&gt;='5-Year Monthly P&amp;L'!AB$2,'Financing - Injection 2'!J62&lt;'5-Year Monthly P&amp;L'!AN$2),3,IF(AND('Financing - Injection 2'!J62&gt;='5-Year Monthly P&amp;L'!AN$2,'Financing - Injection 2'!J62&lt;'5-Year Monthly P&amp;L'!AZ$2),4,IF('Financing - Injection 2'!J62&gt;='5-Year Monthly P&amp;L'!AZ$2,5)))))</f>
        <v>5</v>
      </c>
      <c r="R62" s="215">
        <f t="shared" si="6"/>
        <v>5321.8334966648254</v>
      </c>
      <c r="S62" s="215">
        <f t="shared" si="7"/>
        <v>103235.88138450235</v>
      </c>
    </row>
    <row r="63" spans="1:19" x14ac:dyDescent="0.2">
      <c r="A63" s="12">
        <v>52</v>
      </c>
      <c r="B63" s="228">
        <f>IF(I63&gt;($B$4*$B$6),"0",PMT(H63/$B$6,COUNT(I63:$I$1000),-E62))</f>
        <v>103235.88138450234</v>
      </c>
      <c r="C63" s="228">
        <f t="shared" si="8"/>
        <v>97860.82955287087</v>
      </c>
      <c r="D63" s="228">
        <f t="shared" si="2"/>
        <v>5375.0518316314701</v>
      </c>
      <c r="E63" s="225">
        <f t="shared" si="0"/>
        <v>9780707.9034554567</v>
      </c>
      <c r="F63" s="228">
        <f t="shared" si="3"/>
        <v>5148973.7354495795</v>
      </c>
      <c r="G63" s="228">
        <f t="shared" si="4"/>
        <v>5368265.8319941172</v>
      </c>
      <c r="H63" s="230">
        <f t="shared" si="9"/>
        <v>0.12</v>
      </c>
      <c r="I63" s="226">
        <f t="shared" si="1"/>
        <v>52</v>
      </c>
      <c r="J63" s="227">
        <f t="shared" si="10"/>
        <v>46569</v>
      </c>
      <c r="K63" s="231">
        <f t="shared" si="5"/>
        <v>103235.88138450234</v>
      </c>
      <c r="Q63" s="11">
        <f>IF(J63&lt;'5-Year Monthly P&amp;L'!P$2,1,IF(AND('Financing - Injection 2'!J63&gt;='5-Year Monthly P&amp;L'!P$2,'Financing - Injection 2'!J63&lt;'5-Year Monthly P&amp;L'!AB$2),2,IF(AND('Financing - Injection 2'!J63&gt;='5-Year Monthly P&amp;L'!AB$2,'Financing - Injection 2'!J63&lt;'5-Year Monthly P&amp;L'!AN$2),3,IF(AND('Financing - Injection 2'!J63&gt;='5-Year Monthly P&amp;L'!AN$2,'Financing - Injection 2'!J63&lt;'5-Year Monthly P&amp;L'!AZ$2),4,IF('Financing - Injection 2'!J63&gt;='5-Year Monthly P&amp;L'!AZ$2,5)))))</f>
        <v>5</v>
      </c>
      <c r="R63" s="215">
        <f t="shared" si="6"/>
        <v>5375.0518316314701</v>
      </c>
      <c r="S63" s="215">
        <f t="shared" si="7"/>
        <v>103235.88138450234</v>
      </c>
    </row>
    <row r="64" spans="1:19" x14ac:dyDescent="0.2">
      <c r="A64" s="12">
        <v>53</v>
      </c>
      <c r="B64" s="228">
        <f>IF(I64&gt;($B$4*$B$6),"0",PMT(H64/$B$6,COUNT(I64:$I$1000),-E63))</f>
        <v>103235.88138450235</v>
      </c>
      <c r="C64" s="228">
        <f t="shared" si="8"/>
        <v>97807.079034554554</v>
      </c>
      <c r="D64" s="228">
        <f t="shared" si="2"/>
        <v>5428.8023499478004</v>
      </c>
      <c r="E64" s="225">
        <f t="shared" si="0"/>
        <v>9775279.1011055093</v>
      </c>
      <c r="F64" s="228">
        <f t="shared" si="3"/>
        <v>5246780.8144841343</v>
      </c>
      <c r="G64" s="228">
        <f t="shared" si="4"/>
        <v>5471501.7133786194</v>
      </c>
      <c r="H64" s="230">
        <f t="shared" si="9"/>
        <v>0.12</v>
      </c>
      <c r="I64" s="226">
        <f t="shared" si="1"/>
        <v>53</v>
      </c>
      <c r="J64" s="227">
        <f t="shared" si="10"/>
        <v>46600</v>
      </c>
      <c r="K64" s="231">
        <f t="shared" si="5"/>
        <v>103235.88138450235</v>
      </c>
      <c r="Q64" s="11">
        <f>IF(J64&lt;'5-Year Monthly P&amp;L'!P$2,1,IF(AND('Financing - Injection 2'!J64&gt;='5-Year Monthly P&amp;L'!P$2,'Financing - Injection 2'!J64&lt;'5-Year Monthly P&amp;L'!AB$2),2,IF(AND('Financing - Injection 2'!J64&gt;='5-Year Monthly P&amp;L'!AB$2,'Financing - Injection 2'!J64&lt;'5-Year Monthly P&amp;L'!AN$2),3,IF(AND('Financing - Injection 2'!J64&gt;='5-Year Monthly P&amp;L'!AN$2,'Financing - Injection 2'!J64&lt;'5-Year Monthly P&amp;L'!AZ$2),4,IF('Financing - Injection 2'!J64&gt;='5-Year Monthly P&amp;L'!AZ$2,5)))))</f>
        <v>5</v>
      </c>
      <c r="R64" s="215">
        <f t="shared" si="6"/>
        <v>5428.8023499478004</v>
      </c>
      <c r="S64" s="215">
        <f t="shared" si="7"/>
        <v>103235.88138450235</v>
      </c>
    </row>
    <row r="65" spans="1:19" x14ac:dyDescent="0.2">
      <c r="A65" s="12">
        <v>54</v>
      </c>
      <c r="B65" s="228">
        <f>IF(I65&gt;($B$4*$B$6),"0",PMT(H65/$B$6,COUNT(I65:$I$1000),-E64))</f>
        <v>103235.88138450235</v>
      </c>
      <c r="C65" s="228">
        <f t="shared" si="8"/>
        <v>97752.791011055102</v>
      </c>
      <c r="D65" s="228">
        <f t="shared" si="2"/>
        <v>5483.0903734472522</v>
      </c>
      <c r="E65" s="225">
        <f t="shared" si="0"/>
        <v>9769796.0107320622</v>
      </c>
      <c r="F65" s="228">
        <f t="shared" si="3"/>
        <v>5344533.6054951893</v>
      </c>
      <c r="G65" s="228">
        <f t="shared" si="4"/>
        <v>5574737.5947631216</v>
      </c>
      <c r="H65" s="230">
        <f t="shared" si="9"/>
        <v>0.12</v>
      </c>
      <c r="I65" s="226">
        <f t="shared" si="1"/>
        <v>54</v>
      </c>
      <c r="J65" s="227">
        <f t="shared" si="10"/>
        <v>46631</v>
      </c>
      <c r="K65" s="231">
        <f t="shared" si="5"/>
        <v>103235.88138450235</v>
      </c>
      <c r="Q65" s="11">
        <f>IF(J65&lt;'5-Year Monthly P&amp;L'!P$2,1,IF(AND('Financing - Injection 2'!J65&gt;='5-Year Monthly P&amp;L'!P$2,'Financing - Injection 2'!J65&lt;'5-Year Monthly P&amp;L'!AB$2),2,IF(AND('Financing - Injection 2'!J65&gt;='5-Year Monthly P&amp;L'!AB$2,'Financing - Injection 2'!J65&lt;'5-Year Monthly P&amp;L'!AN$2),3,IF(AND('Financing - Injection 2'!J65&gt;='5-Year Monthly P&amp;L'!AN$2,'Financing - Injection 2'!J65&lt;'5-Year Monthly P&amp;L'!AZ$2),4,IF('Financing - Injection 2'!J65&gt;='5-Year Monthly P&amp;L'!AZ$2,5)))))</f>
        <v>5</v>
      </c>
      <c r="R65" s="215">
        <f t="shared" si="6"/>
        <v>5483.0903734472522</v>
      </c>
      <c r="S65" s="215">
        <f t="shared" si="7"/>
        <v>103235.88138450235</v>
      </c>
    </row>
    <row r="66" spans="1:19" x14ac:dyDescent="0.2">
      <c r="A66" s="12">
        <v>55</v>
      </c>
      <c r="B66" s="228">
        <f>IF(I66&gt;($B$4*$B$6),"0",PMT(H66/$B$6,COUNT(I66:$I$1000),-E65))</f>
        <v>103235.88138450235</v>
      </c>
      <c r="C66" s="228">
        <f t="shared" si="8"/>
        <v>97697.960107320614</v>
      </c>
      <c r="D66" s="228">
        <f t="shared" si="2"/>
        <v>5537.9212771817402</v>
      </c>
      <c r="E66" s="225">
        <f t="shared" si="0"/>
        <v>9764258.08945488</v>
      </c>
      <c r="F66" s="228">
        <f t="shared" si="3"/>
        <v>5442231.5656025102</v>
      </c>
      <c r="G66" s="228">
        <f t="shared" si="4"/>
        <v>5677973.4761476237</v>
      </c>
      <c r="H66" s="230">
        <f t="shared" si="9"/>
        <v>0.12</v>
      </c>
      <c r="I66" s="226">
        <f t="shared" si="1"/>
        <v>55</v>
      </c>
      <c r="J66" s="227">
        <f t="shared" si="10"/>
        <v>46661</v>
      </c>
      <c r="K66" s="231">
        <f t="shared" si="5"/>
        <v>103235.88138450235</v>
      </c>
      <c r="Q66" s="11">
        <f>IF(J66&lt;'5-Year Monthly P&amp;L'!P$2,1,IF(AND('Financing - Injection 2'!J66&gt;='5-Year Monthly P&amp;L'!P$2,'Financing - Injection 2'!J66&lt;'5-Year Monthly P&amp;L'!AB$2),2,IF(AND('Financing - Injection 2'!J66&gt;='5-Year Monthly P&amp;L'!AB$2,'Financing - Injection 2'!J66&lt;'5-Year Monthly P&amp;L'!AN$2),3,IF(AND('Financing - Injection 2'!J66&gt;='5-Year Monthly P&amp;L'!AN$2,'Financing - Injection 2'!J66&lt;'5-Year Monthly P&amp;L'!AZ$2),4,IF('Financing - Injection 2'!J66&gt;='5-Year Monthly P&amp;L'!AZ$2,5)))))</f>
        <v>5</v>
      </c>
      <c r="R66" s="215">
        <f t="shared" si="6"/>
        <v>5537.9212771817402</v>
      </c>
      <c r="S66" s="215">
        <f t="shared" si="7"/>
        <v>103235.88138450235</v>
      </c>
    </row>
    <row r="67" spans="1:19" x14ac:dyDescent="0.2">
      <c r="A67" s="12">
        <v>56</v>
      </c>
      <c r="B67" s="228">
        <f>IF(I67&gt;($B$4*$B$6),"0",PMT(H67/$B$6,COUNT(I67:$I$1000),-E66))</f>
        <v>103235.88138450235</v>
      </c>
      <c r="C67" s="228">
        <f t="shared" si="8"/>
        <v>97642.580894548795</v>
      </c>
      <c r="D67" s="228">
        <f t="shared" si="2"/>
        <v>5593.300489953559</v>
      </c>
      <c r="E67" s="225">
        <f t="shared" si="0"/>
        <v>9758664.7889649272</v>
      </c>
      <c r="F67" s="228">
        <f t="shared" si="3"/>
        <v>5539874.1464970587</v>
      </c>
      <c r="G67" s="228">
        <f t="shared" si="4"/>
        <v>5781209.3575321259</v>
      </c>
      <c r="H67" s="230">
        <f t="shared" si="9"/>
        <v>0.12</v>
      </c>
      <c r="I67" s="226">
        <f t="shared" si="1"/>
        <v>56</v>
      </c>
      <c r="J67" s="227">
        <f t="shared" si="10"/>
        <v>46692</v>
      </c>
      <c r="K67" s="231">
        <f t="shared" si="5"/>
        <v>103235.88138450235</v>
      </c>
      <c r="Q67" s="11">
        <f>IF(J67&lt;'5-Year Monthly P&amp;L'!P$2,1,IF(AND('Financing - Injection 2'!J67&gt;='5-Year Monthly P&amp;L'!P$2,'Financing - Injection 2'!J67&lt;'5-Year Monthly P&amp;L'!AB$2),2,IF(AND('Financing - Injection 2'!J67&gt;='5-Year Monthly P&amp;L'!AB$2,'Financing - Injection 2'!J67&lt;'5-Year Monthly P&amp;L'!AN$2),3,IF(AND('Financing - Injection 2'!J67&gt;='5-Year Monthly P&amp;L'!AN$2,'Financing - Injection 2'!J67&lt;'5-Year Monthly P&amp;L'!AZ$2),4,IF('Financing - Injection 2'!J67&gt;='5-Year Monthly P&amp;L'!AZ$2,5)))))</f>
        <v>5</v>
      </c>
      <c r="R67" s="215">
        <f t="shared" si="6"/>
        <v>5593.300489953559</v>
      </c>
      <c r="S67" s="215">
        <f t="shared" si="7"/>
        <v>103235.88138450235</v>
      </c>
    </row>
    <row r="68" spans="1:19" x14ac:dyDescent="0.2">
      <c r="A68" s="12">
        <v>57</v>
      </c>
      <c r="B68" s="228">
        <f>IF(I68&gt;($B$4*$B$6),"0",PMT(H68/$B$6,COUNT(I68:$I$1000),-E67))</f>
        <v>103235.88138450235</v>
      </c>
      <c r="C68" s="228">
        <f t="shared" si="8"/>
        <v>97586.647889649263</v>
      </c>
      <c r="D68" s="228">
        <f t="shared" si="2"/>
        <v>5649.2334948530915</v>
      </c>
      <c r="E68" s="225">
        <f t="shared" si="0"/>
        <v>9753015.5554700736</v>
      </c>
      <c r="F68" s="228">
        <f t="shared" si="3"/>
        <v>5637460.7943867082</v>
      </c>
      <c r="G68" s="228">
        <f t="shared" si="4"/>
        <v>5884445.2389166281</v>
      </c>
      <c r="H68" s="230">
        <f t="shared" si="9"/>
        <v>0.12</v>
      </c>
      <c r="I68" s="226">
        <f t="shared" si="1"/>
        <v>57</v>
      </c>
      <c r="J68" s="227">
        <f t="shared" si="10"/>
        <v>46722</v>
      </c>
      <c r="K68" s="231">
        <f t="shared" si="5"/>
        <v>103235.88138450235</v>
      </c>
      <c r="Q68" s="11">
        <f>IF(J68&lt;'5-Year Monthly P&amp;L'!P$2,1,IF(AND('Financing - Injection 2'!J68&gt;='5-Year Monthly P&amp;L'!P$2,'Financing - Injection 2'!J68&lt;'5-Year Monthly P&amp;L'!AB$2),2,IF(AND('Financing - Injection 2'!J68&gt;='5-Year Monthly P&amp;L'!AB$2,'Financing - Injection 2'!J68&lt;'5-Year Monthly P&amp;L'!AN$2),3,IF(AND('Financing - Injection 2'!J68&gt;='5-Year Monthly P&amp;L'!AN$2,'Financing - Injection 2'!J68&lt;'5-Year Monthly P&amp;L'!AZ$2),4,IF('Financing - Injection 2'!J68&gt;='5-Year Monthly P&amp;L'!AZ$2,5)))))</f>
        <v>5</v>
      </c>
      <c r="R68" s="215">
        <f t="shared" si="6"/>
        <v>5649.2334948530915</v>
      </c>
      <c r="S68" s="215">
        <f t="shared" si="7"/>
        <v>103235.88138450235</v>
      </c>
    </row>
    <row r="69" spans="1:19" x14ac:dyDescent="0.2">
      <c r="A69" s="12">
        <v>58</v>
      </c>
      <c r="B69" s="228">
        <f>IF(I69&gt;($B$4*$B$6),"0",PMT(H69/$B$6,COUNT(I69:$I$1000),-E68))</f>
        <v>103235.88138450234</v>
      </c>
      <c r="C69" s="228">
        <f t="shared" si="8"/>
        <v>97530.155554700745</v>
      </c>
      <c r="D69" s="228">
        <f t="shared" si="2"/>
        <v>5705.725829801595</v>
      </c>
      <c r="E69" s="225">
        <f t="shared" si="0"/>
        <v>9747309.8296402711</v>
      </c>
      <c r="F69" s="228">
        <f t="shared" si="3"/>
        <v>5734990.9499414088</v>
      </c>
      <c r="G69" s="228">
        <f t="shared" si="4"/>
        <v>5987681.1203011302</v>
      </c>
      <c r="H69" s="230">
        <f t="shared" si="9"/>
        <v>0.12</v>
      </c>
      <c r="I69" s="226">
        <f t="shared" si="1"/>
        <v>58</v>
      </c>
      <c r="J69" s="227">
        <f t="shared" si="10"/>
        <v>46753</v>
      </c>
      <c r="K69" s="231">
        <f t="shared" si="5"/>
        <v>103235.88138450234</v>
      </c>
      <c r="Q69" s="11">
        <f>IF(J69&lt;'5-Year Monthly P&amp;L'!P$2,1,IF(AND('Financing - Injection 2'!J69&gt;='5-Year Monthly P&amp;L'!P$2,'Financing - Injection 2'!J69&lt;'5-Year Monthly P&amp;L'!AB$2),2,IF(AND('Financing - Injection 2'!J69&gt;='5-Year Monthly P&amp;L'!AB$2,'Financing - Injection 2'!J69&lt;'5-Year Monthly P&amp;L'!AN$2),3,IF(AND('Financing - Injection 2'!J69&gt;='5-Year Monthly P&amp;L'!AN$2,'Financing - Injection 2'!J69&lt;'5-Year Monthly P&amp;L'!AZ$2),4,IF('Financing - Injection 2'!J69&gt;='5-Year Monthly P&amp;L'!AZ$2,5)))))</f>
        <v>5</v>
      </c>
      <c r="R69" s="215">
        <f t="shared" si="6"/>
        <v>5705.725829801595</v>
      </c>
      <c r="S69" s="215">
        <f t="shared" si="7"/>
        <v>103235.88138450234</v>
      </c>
    </row>
    <row r="70" spans="1:19" x14ac:dyDescent="0.2">
      <c r="A70" s="12">
        <v>59</v>
      </c>
      <c r="B70" s="228">
        <f>IF(I70&gt;($B$4*$B$6),"0",PMT(H70/$B$6,COUNT(I70:$I$1000),-E69))</f>
        <v>103235.88138450234</v>
      </c>
      <c r="C70" s="228">
        <f t="shared" si="8"/>
        <v>97473.098296402706</v>
      </c>
      <c r="D70" s="228">
        <f t="shared" si="2"/>
        <v>5762.7830880996335</v>
      </c>
      <c r="E70" s="225">
        <f t="shared" si="0"/>
        <v>9741547.0465521719</v>
      </c>
      <c r="F70" s="228">
        <f t="shared" si="3"/>
        <v>5832464.0482378118</v>
      </c>
      <c r="G70" s="228">
        <f t="shared" si="4"/>
        <v>6090917.0016856324</v>
      </c>
      <c r="H70" s="230">
        <f t="shared" si="9"/>
        <v>0.12</v>
      </c>
      <c r="I70" s="226">
        <f t="shared" si="1"/>
        <v>59</v>
      </c>
      <c r="J70" s="227">
        <f t="shared" si="10"/>
        <v>46784</v>
      </c>
      <c r="K70" s="231">
        <f t="shared" si="5"/>
        <v>103235.88138450234</v>
      </c>
      <c r="Q70" s="11">
        <f>IF(J70&lt;'5-Year Monthly P&amp;L'!P$2,1,IF(AND('Financing - Injection 2'!J70&gt;='5-Year Monthly P&amp;L'!P$2,'Financing - Injection 2'!J70&lt;'5-Year Monthly P&amp;L'!AB$2),2,IF(AND('Financing - Injection 2'!J70&gt;='5-Year Monthly P&amp;L'!AB$2,'Financing - Injection 2'!J70&lt;'5-Year Monthly P&amp;L'!AN$2),3,IF(AND('Financing - Injection 2'!J70&gt;='5-Year Monthly P&amp;L'!AN$2,'Financing - Injection 2'!J70&lt;'5-Year Monthly P&amp;L'!AZ$2),4,IF('Financing - Injection 2'!J70&gt;='5-Year Monthly P&amp;L'!AZ$2,5)))))</f>
        <v>5</v>
      </c>
      <c r="R70" s="215">
        <f t="shared" si="6"/>
        <v>5762.7830880996335</v>
      </c>
      <c r="S70" s="215">
        <f t="shared" si="7"/>
        <v>103235.88138450234</v>
      </c>
    </row>
    <row r="71" spans="1:19" x14ac:dyDescent="0.2">
      <c r="A71" s="12">
        <v>60</v>
      </c>
      <c r="B71" s="228">
        <f>IF(I71&gt;($B$4*$B$6),"0",PMT(H71/$B$6,COUNT(I71:$I$1000),-E70))</f>
        <v>103235.88138450234</v>
      </c>
      <c r="C71" s="228">
        <f t="shared" si="8"/>
        <v>97415.470465521721</v>
      </c>
      <c r="D71" s="228">
        <f t="shared" si="2"/>
        <v>5820.4109189806186</v>
      </c>
      <c r="E71" s="225">
        <f t="shared" si="0"/>
        <v>9735726.6356331911</v>
      </c>
      <c r="F71" s="228">
        <f t="shared" si="3"/>
        <v>5929879.5187033331</v>
      </c>
      <c r="G71" s="228">
        <f t="shared" si="4"/>
        <v>6194152.8830701346</v>
      </c>
      <c r="H71" s="230">
        <f t="shared" si="9"/>
        <v>0.12</v>
      </c>
      <c r="I71" s="226">
        <f t="shared" si="1"/>
        <v>60</v>
      </c>
      <c r="J71" s="227">
        <f t="shared" si="10"/>
        <v>46813</v>
      </c>
      <c r="K71" s="231">
        <f t="shared" si="5"/>
        <v>103235.88138450234</v>
      </c>
      <c r="Q71" s="11">
        <f>IF(J71&lt;'5-Year Monthly P&amp;L'!P$2,1,IF(AND('Financing - Injection 2'!J71&gt;='5-Year Monthly P&amp;L'!P$2,'Financing - Injection 2'!J71&lt;'5-Year Monthly P&amp;L'!AB$2),2,IF(AND('Financing - Injection 2'!J71&gt;='5-Year Monthly P&amp;L'!AB$2,'Financing - Injection 2'!J71&lt;'5-Year Monthly P&amp;L'!AN$2),3,IF(AND('Financing - Injection 2'!J71&gt;='5-Year Monthly P&amp;L'!AN$2,'Financing - Injection 2'!J71&lt;'5-Year Monthly P&amp;L'!AZ$2),4,IF('Financing - Injection 2'!J71&gt;='5-Year Monthly P&amp;L'!AZ$2,5)))))</f>
        <v>5</v>
      </c>
      <c r="R71" s="215">
        <f t="shared" si="6"/>
        <v>5820.4109189806186</v>
      </c>
      <c r="S71" s="215">
        <f t="shared" si="7"/>
        <v>103235.88138450234</v>
      </c>
    </row>
    <row r="72" spans="1:19" x14ac:dyDescent="0.2">
      <c r="A72" s="12">
        <v>61</v>
      </c>
      <c r="B72" s="228">
        <f>IF(I72&gt;($B$4*$B$6),"0",PMT(H72/$B$6,COUNT(I72:$I$1000),-E71))</f>
        <v>103235.88138450234</v>
      </c>
      <c r="C72" s="228">
        <f t="shared" si="8"/>
        <v>97357.266356331893</v>
      </c>
      <c r="D72" s="228">
        <f t="shared" si="2"/>
        <v>5878.6150281704467</v>
      </c>
      <c r="E72" s="225">
        <f t="shared" si="0"/>
        <v>9729848.0206050202</v>
      </c>
      <c r="F72" s="228">
        <f t="shared" si="3"/>
        <v>6027236.7850596653</v>
      </c>
      <c r="G72" s="228">
        <f t="shared" si="4"/>
        <v>6297388.7644546367</v>
      </c>
      <c r="H72" s="230">
        <f t="shared" si="9"/>
        <v>0.12</v>
      </c>
      <c r="I72" s="226">
        <f t="shared" si="1"/>
        <v>61</v>
      </c>
      <c r="J72" s="227">
        <f t="shared" si="10"/>
        <v>46844</v>
      </c>
      <c r="K72" s="231">
        <f t="shared" si="5"/>
        <v>103235.88138450234</v>
      </c>
      <c r="Q72" s="11">
        <f>IF(J72&lt;'5-Year Monthly P&amp;L'!P$2,1,IF(AND('Financing - Injection 2'!J72&gt;='5-Year Monthly P&amp;L'!P$2,'Financing - Injection 2'!J72&lt;'5-Year Monthly P&amp;L'!AB$2),2,IF(AND('Financing - Injection 2'!J72&gt;='5-Year Monthly P&amp;L'!AB$2,'Financing - Injection 2'!J72&lt;'5-Year Monthly P&amp;L'!AN$2),3,IF(AND('Financing - Injection 2'!J72&gt;='5-Year Monthly P&amp;L'!AN$2,'Financing - Injection 2'!J72&lt;'5-Year Monthly P&amp;L'!AZ$2),4,IF('Financing - Injection 2'!J72&gt;='5-Year Monthly P&amp;L'!AZ$2,5)))))</f>
        <v>5</v>
      </c>
      <c r="R72" s="215">
        <f t="shared" si="6"/>
        <v>5878.6150281704467</v>
      </c>
      <c r="S72" s="215">
        <f t="shared" si="7"/>
        <v>103235.88138450234</v>
      </c>
    </row>
    <row r="73" spans="1:19" x14ac:dyDescent="0.2">
      <c r="A73" s="12">
        <v>62</v>
      </c>
      <c r="B73" s="228">
        <f>IF(I73&gt;($B$4*$B$6),"0",PMT(H73/$B$6,COUNT(I73:$I$1000),-E72))</f>
        <v>103235.88138450234</v>
      </c>
      <c r="C73" s="228">
        <f t="shared" si="8"/>
        <v>97298.480206050197</v>
      </c>
      <c r="D73" s="228">
        <f t="shared" si="2"/>
        <v>5937.4011784521426</v>
      </c>
      <c r="E73" s="225">
        <f t="shared" si="0"/>
        <v>9723910.619426569</v>
      </c>
      <c r="F73" s="228">
        <f t="shared" si="3"/>
        <v>6124535.2652657153</v>
      </c>
      <c r="G73" s="228">
        <f t="shared" si="4"/>
        <v>6400624.6458391389</v>
      </c>
      <c r="H73" s="230">
        <f t="shared" si="9"/>
        <v>0.12</v>
      </c>
      <c r="I73" s="226">
        <f t="shared" si="1"/>
        <v>62</v>
      </c>
      <c r="J73" s="227">
        <f t="shared" si="10"/>
        <v>46874</v>
      </c>
      <c r="K73" s="231">
        <f t="shared" si="5"/>
        <v>103235.88138450234</v>
      </c>
      <c r="Q73" s="11">
        <f>IF(J73&lt;'5-Year Monthly P&amp;L'!P$2,1,IF(AND('Financing - Injection 2'!J73&gt;='5-Year Monthly P&amp;L'!P$2,'Financing - Injection 2'!J73&lt;'5-Year Monthly P&amp;L'!AB$2),2,IF(AND('Financing - Injection 2'!J73&gt;='5-Year Monthly P&amp;L'!AB$2,'Financing - Injection 2'!J73&lt;'5-Year Monthly P&amp;L'!AN$2),3,IF(AND('Financing - Injection 2'!J73&gt;='5-Year Monthly P&amp;L'!AN$2,'Financing - Injection 2'!J73&lt;'5-Year Monthly P&amp;L'!AZ$2),4,IF('Financing - Injection 2'!J73&gt;='5-Year Monthly P&amp;L'!AZ$2,5)))))</f>
        <v>5</v>
      </c>
      <c r="R73" s="215">
        <f t="shared" si="6"/>
        <v>5937.4011784521426</v>
      </c>
      <c r="S73" s="215">
        <f t="shared" si="7"/>
        <v>103235.88138450234</v>
      </c>
    </row>
    <row r="74" spans="1:19" x14ac:dyDescent="0.2">
      <c r="A74" s="12">
        <v>63</v>
      </c>
      <c r="B74" s="228">
        <f>IF(I74&gt;($B$4*$B$6),"0",PMT(H74/$B$6,COUNT(I74:$I$1000),-E73))</f>
        <v>103235.88138450235</v>
      </c>
      <c r="C74" s="228">
        <f t="shared" si="8"/>
        <v>97239.106194265696</v>
      </c>
      <c r="D74" s="228">
        <f t="shared" si="2"/>
        <v>5996.7751902366581</v>
      </c>
      <c r="E74" s="225">
        <f t="shared" si="0"/>
        <v>9717913.8442363329</v>
      </c>
      <c r="F74" s="228">
        <f t="shared" si="3"/>
        <v>6221774.3714599814</v>
      </c>
      <c r="G74" s="228">
        <f t="shared" si="4"/>
        <v>6503860.5272236411</v>
      </c>
      <c r="H74" s="230">
        <f t="shared" si="9"/>
        <v>0.12</v>
      </c>
      <c r="I74" s="226">
        <f t="shared" si="1"/>
        <v>63</v>
      </c>
      <c r="J74" s="227">
        <f t="shared" si="10"/>
        <v>46905</v>
      </c>
      <c r="K74" s="231">
        <f t="shared" si="5"/>
        <v>103235.88138450235</v>
      </c>
      <c r="Q74" s="11">
        <f>IF(J74&lt;'5-Year Monthly P&amp;L'!P$2,1,IF(AND('Financing - Injection 2'!J74&gt;='5-Year Monthly P&amp;L'!P$2,'Financing - Injection 2'!J74&lt;'5-Year Monthly P&amp;L'!AB$2),2,IF(AND('Financing - Injection 2'!J74&gt;='5-Year Monthly P&amp;L'!AB$2,'Financing - Injection 2'!J74&lt;'5-Year Monthly P&amp;L'!AN$2),3,IF(AND('Financing - Injection 2'!J74&gt;='5-Year Monthly P&amp;L'!AN$2,'Financing - Injection 2'!J74&lt;'5-Year Monthly P&amp;L'!AZ$2),4,IF('Financing - Injection 2'!J74&gt;='5-Year Monthly P&amp;L'!AZ$2,5)))))</f>
        <v>5</v>
      </c>
      <c r="R74" s="215">
        <f t="shared" si="6"/>
        <v>5996.7751902366581</v>
      </c>
      <c r="S74" s="215">
        <f t="shared" si="7"/>
        <v>103235.88138450235</v>
      </c>
    </row>
    <row r="75" spans="1:19" x14ac:dyDescent="0.2">
      <c r="A75" s="12">
        <v>64</v>
      </c>
      <c r="B75" s="228">
        <f>IF(I75&gt;($B$4*$B$6),"0",PMT(H75/$B$6,COUNT(I75:$I$1000),-E74))</f>
        <v>103235.88138450235</v>
      </c>
      <c r="C75" s="228">
        <f t="shared" si="8"/>
        <v>97179.138442363314</v>
      </c>
      <c r="D75" s="228">
        <f t="shared" si="2"/>
        <v>6056.7429421390407</v>
      </c>
      <c r="E75" s="225">
        <f t="shared" si="0"/>
        <v>9711857.1012941934</v>
      </c>
      <c r="F75" s="228">
        <f t="shared" si="3"/>
        <v>6318953.509902345</v>
      </c>
      <c r="G75" s="228">
        <f t="shared" si="4"/>
        <v>6607096.4086081432</v>
      </c>
      <c r="H75" s="230">
        <f t="shared" si="9"/>
        <v>0.12</v>
      </c>
      <c r="I75" s="226">
        <f t="shared" si="1"/>
        <v>64</v>
      </c>
      <c r="J75" s="227">
        <f t="shared" si="10"/>
        <v>46935</v>
      </c>
      <c r="K75" s="231">
        <f t="shared" si="5"/>
        <v>103235.88138450235</v>
      </c>
      <c r="Q75" s="11">
        <f>IF(J75&lt;'5-Year Monthly P&amp;L'!P$2,1,IF(AND('Financing - Injection 2'!J75&gt;='5-Year Monthly P&amp;L'!P$2,'Financing - Injection 2'!J75&lt;'5-Year Monthly P&amp;L'!AB$2),2,IF(AND('Financing - Injection 2'!J75&gt;='5-Year Monthly P&amp;L'!AB$2,'Financing - Injection 2'!J75&lt;'5-Year Monthly P&amp;L'!AN$2),3,IF(AND('Financing - Injection 2'!J75&gt;='5-Year Monthly P&amp;L'!AN$2,'Financing - Injection 2'!J75&lt;'5-Year Monthly P&amp;L'!AZ$2),4,IF('Financing - Injection 2'!J75&gt;='5-Year Monthly P&amp;L'!AZ$2,5)))))</f>
        <v>5</v>
      </c>
      <c r="R75" s="215">
        <f t="shared" si="6"/>
        <v>6056.7429421390407</v>
      </c>
      <c r="S75" s="215">
        <f t="shared" si="7"/>
        <v>103235.88138450235</v>
      </c>
    </row>
    <row r="76" spans="1:19" x14ac:dyDescent="0.2">
      <c r="A76" s="12">
        <v>65</v>
      </c>
      <c r="B76" s="228">
        <f>IF(I76&gt;($B$4*$B$6),"0",PMT(H76/$B$6,COUNT(I76:$I$1000),-E75))</f>
        <v>103235.88138450235</v>
      </c>
      <c r="C76" s="228">
        <f t="shared" si="8"/>
        <v>97118.571012941931</v>
      </c>
      <c r="D76" s="228">
        <f t="shared" si="2"/>
        <v>6117.3103715604229</v>
      </c>
      <c r="E76" s="225">
        <f t="shared" ref="E76:E139" si="11">IF(A76&gt;($B$4*$B$6),"",E75-D76)</f>
        <v>9705739.7909226324</v>
      </c>
      <c r="F76" s="228">
        <f t="shared" si="3"/>
        <v>6416072.0809152871</v>
      </c>
      <c r="G76" s="228">
        <f t="shared" si="4"/>
        <v>6710332.2899926454</v>
      </c>
      <c r="H76" s="230">
        <f t="shared" si="9"/>
        <v>0.12</v>
      </c>
      <c r="I76" s="226">
        <f t="shared" ref="I76:I139" si="12">IF($B$4*$B$6&lt;A76,"",A76)</f>
        <v>65</v>
      </c>
      <c r="J76" s="227">
        <f t="shared" si="10"/>
        <v>46966</v>
      </c>
      <c r="K76" s="231">
        <f t="shared" si="5"/>
        <v>103235.88138450235</v>
      </c>
      <c r="Q76" s="11">
        <f>IF(J76&lt;'5-Year Monthly P&amp;L'!P$2,1,IF(AND('Financing - Injection 2'!J76&gt;='5-Year Monthly P&amp;L'!P$2,'Financing - Injection 2'!J76&lt;'5-Year Monthly P&amp;L'!AB$2),2,IF(AND('Financing - Injection 2'!J76&gt;='5-Year Monthly P&amp;L'!AB$2,'Financing - Injection 2'!J76&lt;'5-Year Monthly P&amp;L'!AN$2),3,IF(AND('Financing - Injection 2'!J76&gt;='5-Year Monthly P&amp;L'!AN$2,'Financing - Injection 2'!J76&lt;'5-Year Monthly P&amp;L'!AZ$2),4,IF('Financing - Injection 2'!J76&gt;='5-Year Monthly P&amp;L'!AZ$2,5)))))</f>
        <v>5</v>
      </c>
      <c r="R76" s="215">
        <f t="shared" si="6"/>
        <v>6117.3103715604229</v>
      </c>
      <c r="S76" s="215">
        <f t="shared" si="7"/>
        <v>103235.88138450235</v>
      </c>
    </row>
    <row r="77" spans="1:19" x14ac:dyDescent="0.2">
      <c r="A77" s="12">
        <v>66</v>
      </c>
      <c r="B77" s="228">
        <f>IF(I77&gt;($B$4*$B$6),"0",PMT(H77/$B$6,COUNT(I77:$I$1000),-E76))</f>
        <v>103235.88138450235</v>
      </c>
      <c r="C77" s="228">
        <f t="shared" si="8"/>
        <v>97057.397909226318</v>
      </c>
      <c r="D77" s="228">
        <f t="shared" ref="D77:D140" si="13">IF(A77&gt;($B$4*$B$6),"0",B77-C77)</f>
        <v>6178.4834752760362</v>
      </c>
      <c r="E77" s="225">
        <f t="shared" si="11"/>
        <v>9699561.3074473571</v>
      </c>
      <c r="F77" s="228">
        <f t="shared" ref="F77:F140" si="14">IF(A76&gt;=($B$4*$B$6),"",F76+C77)</f>
        <v>6513129.478824513</v>
      </c>
      <c r="G77" s="228">
        <f t="shared" ref="G77:G140" si="15">IF(A76&gt;=($B$4*$B$6),"",G76+B77)</f>
        <v>6813568.1713771475</v>
      </c>
      <c r="H77" s="230">
        <f t="shared" si="9"/>
        <v>0.12</v>
      </c>
      <c r="I77" s="226">
        <f t="shared" si="12"/>
        <v>66</v>
      </c>
      <c r="J77" s="227">
        <f t="shared" si="10"/>
        <v>46997</v>
      </c>
      <c r="K77" s="231">
        <f t="shared" ref="K77:K140" si="16">B77</f>
        <v>103235.88138450235</v>
      </c>
      <c r="Q77" s="11">
        <f>IF(J77&lt;'5-Year Monthly P&amp;L'!P$2,1,IF(AND('Financing - Injection 2'!J77&gt;='5-Year Monthly P&amp;L'!P$2,'Financing - Injection 2'!J77&lt;'5-Year Monthly P&amp;L'!AB$2),2,IF(AND('Financing - Injection 2'!J77&gt;='5-Year Monthly P&amp;L'!AB$2,'Financing - Injection 2'!J77&lt;'5-Year Monthly P&amp;L'!AN$2),3,IF(AND('Financing - Injection 2'!J77&gt;='5-Year Monthly P&amp;L'!AN$2,'Financing - Injection 2'!J77&lt;'5-Year Monthly P&amp;L'!AZ$2),4,IF('Financing - Injection 2'!J77&gt;='5-Year Monthly P&amp;L'!AZ$2,5)))))</f>
        <v>5</v>
      </c>
      <c r="R77" s="215">
        <f t="shared" ref="R77:R140" si="17">D77</f>
        <v>6178.4834752760362</v>
      </c>
      <c r="S77" s="215">
        <f t="shared" ref="S77:S140" si="18">B77</f>
        <v>103235.88138450235</v>
      </c>
    </row>
    <row r="78" spans="1:19" x14ac:dyDescent="0.2">
      <c r="A78" s="12">
        <v>67</v>
      </c>
      <c r="B78" s="228">
        <f>IF(I78&gt;($B$4*$B$6),"0",PMT(H78/$B$6,COUNT(I78:$I$1000),-E77))</f>
        <v>103235.88138450235</v>
      </c>
      <c r="C78" s="228">
        <f t="shared" ref="C78:C141" si="19">IFERROR(E77*H78/$B$6,0)</f>
        <v>96995.613074473571</v>
      </c>
      <c r="D78" s="228">
        <f t="shared" si="13"/>
        <v>6240.2683100287832</v>
      </c>
      <c r="E78" s="225">
        <f t="shared" si="11"/>
        <v>9693321.039137328</v>
      </c>
      <c r="F78" s="228">
        <f t="shared" si="14"/>
        <v>6610125.0918989871</v>
      </c>
      <c r="G78" s="228">
        <f t="shared" si="15"/>
        <v>6916804.0527616497</v>
      </c>
      <c r="H78" s="230">
        <f t="shared" ref="H78:H141" si="20">H77</f>
        <v>0.12</v>
      </c>
      <c r="I78" s="226">
        <f t="shared" si="12"/>
        <v>67</v>
      </c>
      <c r="J78" s="227">
        <f t="shared" ref="J78:J141" si="21">EDATE(J77,1)</f>
        <v>47027</v>
      </c>
      <c r="K78" s="231">
        <f t="shared" si="16"/>
        <v>103235.88138450235</v>
      </c>
      <c r="Q78" s="11">
        <f>IF(J78&lt;'5-Year Monthly P&amp;L'!P$2,1,IF(AND('Financing - Injection 2'!J78&gt;='5-Year Monthly P&amp;L'!P$2,'Financing - Injection 2'!J78&lt;'5-Year Monthly P&amp;L'!AB$2),2,IF(AND('Financing - Injection 2'!J78&gt;='5-Year Monthly P&amp;L'!AB$2,'Financing - Injection 2'!J78&lt;'5-Year Monthly P&amp;L'!AN$2),3,IF(AND('Financing - Injection 2'!J78&gt;='5-Year Monthly P&amp;L'!AN$2,'Financing - Injection 2'!J78&lt;'5-Year Monthly P&amp;L'!AZ$2),4,IF('Financing - Injection 2'!J78&gt;='5-Year Monthly P&amp;L'!AZ$2,5)))))</f>
        <v>5</v>
      </c>
      <c r="R78" s="215">
        <f t="shared" si="17"/>
        <v>6240.2683100287832</v>
      </c>
      <c r="S78" s="215">
        <f t="shared" si="18"/>
        <v>103235.88138450235</v>
      </c>
    </row>
    <row r="79" spans="1:19" x14ac:dyDescent="0.2">
      <c r="A79" s="12">
        <v>68</v>
      </c>
      <c r="B79" s="228">
        <f>IF(I79&gt;($B$4*$B$6),"0",PMT(H79/$B$6,COUNT(I79:$I$1000),-E78))</f>
        <v>103235.88138450235</v>
      </c>
      <c r="C79" s="228">
        <f t="shared" si="19"/>
        <v>96933.210391373272</v>
      </c>
      <c r="D79" s="228">
        <f t="shared" si="13"/>
        <v>6302.6709931290825</v>
      </c>
      <c r="E79" s="225">
        <f t="shared" si="11"/>
        <v>9687018.3681441993</v>
      </c>
      <c r="F79" s="228">
        <f t="shared" si="14"/>
        <v>6707058.3022903604</v>
      </c>
      <c r="G79" s="228">
        <f t="shared" si="15"/>
        <v>7020039.9341461519</v>
      </c>
      <c r="H79" s="230">
        <f t="shared" si="20"/>
        <v>0.12</v>
      </c>
      <c r="I79" s="226">
        <f t="shared" si="12"/>
        <v>68</v>
      </c>
      <c r="J79" s="227">
        <f t="shared" si="21"/>
        <v>47058</v>
      </c>
      <c r="K79" s="231">
        <f t="shared" si="16"/>
        <v>103235.88138450235</v>
      </c>
      <c r="Q79" s="11">
        <f>IF(J79&lt;'5-Year Monthly P&amp;L'!P$2,1,IF(AND('Financing - Injection 2'!J79&gt;='5-Year Monthly P&amp;L'!P$2,'Financing - Injection 2'!J79&lt;'5-Year Monthly P&amp;L'!AB$2),2,IF(AND('Financing - Injection 2'!J79&gt;='5-Year Monthly P&amp;L'!AB$2,'Financing - Injection 2'!J79&lt;'5-Year Monthly P&amp;L'!AN$2),3,IF(AND('Financing - Injection 2'!J79&gt;='5-Year Monthly P&amp;L'!AN$2,'Financing - Injection 2'!J79&lt;'5-Year Monthly P&amp;L'!AZ$2),4,IF('Financing - Injection 2'!J79&gt;='5-Year Monthly P&amp;L'!AZ$2,5)))))</f>
        <v>5</v>
      </c>
      <c r="R79" s="215">
        <f t="shared" si="17"/>
        <v>6302.6709931290825</v>
      </c>
      <c r="S79" s="215">
        <f t="shared" si="18"/>
        <v>103235.88138450235</v>
      </c>
    </row>
    <row r="80" spans="1:19" x14ac:dyDescent="0.2">
      <c r="A80" s="12">
        <v>69</v>
      </c>
      <c r="B80" s="228">
        <f>IF(I80&gt;($B$4*$B$6),"0",PMT(H80/$B$6,COUNT(I80:$I$1000),-E79))</f>
        <v>103235.88138450235</v>
      </c>
      <c r="C80" s="228">
        <f t="shared" si="19"/>
        <v>96870.183681441995</v>
      </c>
      <c r="D80" s="228">
        <f t="shared" si="13"/>
        <v>6365.6977030603593</v>
      </c>
      <c r="E80" s="225">
        <f t="shared" si="11"/>
        <v>9680652.6704411395</v>
      </c>
      <c r="F80" s="228">
        <f t="shared" si="14"/>
        <v>6803928.4859718028</v>
      </c>
      <c r="G80" s="228">
        <f t="shared" si="15"/>
        <v>7123275.815530654</v>
      </c>
      <c r="H80" s="230">
        <f t="shared" si="20"/>
        <v>0.12</v>
      </c>
      <c r="I80" s="226">
        <f t="shared" si="12"/>
        <v>69</v>
      </c>
      <c r="J80" s="227">
        <f t="shared" si="21"/>
        <v>47088</v>
      </c>
      <c r="K80" s="231">
        <f t="shared" si="16"/>
        <v>103235.88138450235</v>
      </c>
      <c r="Q80" s="11">
        <f>IF(J80&lt;'5-Year Monthly P&amp;L'!P$2,1,IF(AND('Financing - Injection 2'!J80&gt;='5-Year Monthly P&amp;L'!P$2,'Financing - Injection 2'!J80&lt;'5-Year Monthly P&amp;L'!AB$2),2,IF(AND('Financing - Injection 2'!J80&gt;='5-Year Monthly P&amp;L'!AB$2,'Financing - Injection 2'!J80&lt;'5-Year Monthly P&amp;L'!AN$2),3,IF(AND('Financing - Injection 2'!J80&gt;='5-Year Monthly P&amp;L'!AN$2,'Financing - Injection 2'!J80&lt;'5-Year Monthly P&amp;L'!AZ$2),4,IF('Financing - Injection 2'!J80&gt;='5-Year Monthly P&amp;L'!AZ$2,5)))))</f>
        <v>5</v>
      </c>
      <c r="R80" s="215">
        <f t="shared" si="17"/>
        <v>6365.6977030603593</v>
      </c>
      <c r="S80" s="215">
        <f t="shared" si="18"/>
        <v>103235.88138450235</v>
      </c>
    </row>
    <row r="81" spans="1:19" x14ac:dyDescent="0.2">
      <c r="A81" s="12">
        <v>70</v>
      </c>
      <c r="B81" s="228">
        <f>IF(I81&gt;($B$4*$B$6),"0",PMT(H81/$B$6,COUNT(I81:$I$1000),-E80))</f>
        <v>103235.88138450235</v>
      </c>
      <c r="C81" s="228">
        <f t="shared" si="19"/>
        <v>96806.526704411386</v>
      </c>
      <c r="D81" s="228">
        <f t="shared" si="13"/>
        <v>6429.354680090968</v>
      </c>
      <c r="E81" s="225">
        <f t="shared" si="11"/>
        <v>9674223.3157610483</v>
      </c>
      <c r="F81" s="228">
        <f t="shared" si="14"/>
        <v>6900735.0126762139</v>
      </c>
      <c r="G81" s="228">
        <f t="shared" si="15"/>
        <v>7226511.6969151562</v>
      </c>
      <c r="H81" s="230">
        <f t="shared" si="20"/>
        <v>0.12</v>
      </c>
      <c r="I81" s="226">
        <f t="shared" si="12"/>
        <v>70</v>
      </c>
      <c r="J81" s="227">
        <f t="shared" si="21"/>
        <v>47119</v>
      </c>
      <c r="K81" s="231">
        <f t="shared" si="16"/>
        <v>103235.88138450235</v>
      </c>
      <c r="Q81" s="11">
        <f>IF(J81&lt;'5-Year Monthly P&amp;L'!P$2,1,IF(AND('Financing - Injection 2'!J81&gt;='5-Year Monthly P&amp;L'!P$2,'Financing - Injection 2'!J81&lt;'5-Year Monthly P&amp;L'!AB$2),2,IF(AND('Financing - Injection 2'!J81&gt;='5-Year Monthly P&amp;L'!AB$2,'Financing - Injection 2'!J81&lt;'5-Year Monthly P&amp;L'!AN$2),3,IF(AND('Financing - Injection 2'!J81&gt;='5-Year Monthly P&amp;L'!AN$2,'Financing - Injection 2'!J81&lt;'5-Year Monthly P&amp;L'!AZ$2),4,IF('Financing - Injection 2'!J81&gt;='5-Year Monthly P&amp;L'!AZ$2,5)))))</f>
        <v>5</v>
      </c>
      <c r="R81" s="215">
        <f t="shared" si="17"/>
        <v>6429.354680090968</v>
      </c>
      <c r="S81" s="215">
        <f t="shared" si="18"/>
        <v>103235.88138450235</v>
      </c>
    </row>
    <row r="82" spans="1:19" x14ac:dyDescent="0.2">
      <c r="A82" s="12">
        <v>71</v>
      </c>
      <c r="B82" s="228">
        <f>IF(I82&gt;($B$4*$B$6),"0",PMT(H82/$B$6,COUNT(I82:$I$1000),-E81))</f>
        <v>103235.88138450235</v>
      </c>
      <c r="C82" s="228">
        <f t="shared" si="19"/>
        <v>96742.233157610477</v>
      </c>
      <c r="D82" s="228">
        <f t="shared" si="13"/>
        <v>6493.6482268918771</v>
      </c>
      <c r="E82" s="225">
        <f t="shared" si="11"/>
        <v>9667729.6675341558</v>
      </c>
      <c r="F82" s="228">
        <f t="shared" si="14"/>
        <v>6997477.2458338244</v>
      </c>
      <c r="G82" s="228">
        <f t="shared" si="15"/>
        <v>7329747.5782996584</v>
      </c>
      <c r="H82" s="230">
        <f t="shared" si="20"/>
        <v>0.12</v>
      </c>
      <c r="I82" s="226">
        <f t="shared" si="12"/>
        <v>71</v>
      </c>
      <c r="J82" s="227">
        <f t="shared" si="21"/>
        <v>47150</v>
      </c>
      <c r="K82" s="231">
        <f t="shared" si="16"/>
        <v>103235.88138450235</v>
      </c>
      <c r="Q82" s="11">
        <f>IF(J82&lt;'5-Year Monthly P&amp;L'!P$2,1,IF(AND('Financing - Injection 2'!J82&gt;='5-Year Monthly P&amp;L'!P$2,'Financing - Injection 2'!J82&lt;'5-Year Monthly P&amp;L'!AB$2),2,IF(AND('Financing - Injection 2'!J82&gt;='5-Year Monthly P&amp;L'!AB$2,'Financing - Injection 2'!J82&lt;'5-Year Monthly P&amp;L'!AN$2),3,IF(AND('Financing - Injection 2'!J82&gt;='5-Year Monthly P&amp;L'!AN$2,'Financing - Injection 2'!J82&lt;'5-Year Monthly P&amp;L'!AZ$2),4,IF('Financing - Injection 2'!J82&gt;='5-Year Monthly P&amp;L'!AZ$2,5)))))</f>
        <v>5</v>
      </c>
      <c r="R82" s="215">
        <f t="shared" si="17"/>
        <v>6493.6482268918771</v>
      </c>
      <c r="S82" s="215">
        <f t="shared" si="18"/>
        <v>103235.88138450235</v>
      </c>
    </row>
    <row r="83" spans="1:19" x14ac:dyDescent="0.2">
      <c r="A83" s="12">
        <v>72</v>
      </c>
      <c r="B83" s="228">
        <f>IF(I83&gt;($B$4*$B$6),"0",PMT(H83/$B$6,COUNT(I83:$I$1000),-E82))</f>
        <v>103235.88138450235</v>
      </c>
      <c r="C83" s="228">
        <f t="shared" si="19"/>
        <v>96677.296675341553</v>
      </c>
      <c r="D83" s="228">
        <f t="shared" si="13"/>
        <v>6558.5847091608011</v>
      </c>
      <c r="E83" s="225">
        <f t="shared" si="11"/>
        <v>9661171.0828249957</v>
      </c>
      <c r="F83" s="228">
        <f t="shared" si="14"/>
        <v>7094154.5425091656</v>
      </c>
      <c r="G83" s="228">
        <f t="shared" si="15"/>
        <v>7432983.4596841605</v>
      </c>
      <c r="H83" s="230">
        <f t="shared" si="20"/>
        <v>0.12</v>
      </c>
      <c r="I83" s="226">
        <f t="shared" si="12"/>
        <v>72</v>
      </c>
      <c r="J83" s="227">
        <f t="shared" si="21"/>
        <v>47178</v>
      </c>
      <c r="K83" s="231">
        <f t="shared" si="16"/>
        <v>103235.88138450235</v>
      </c>
      <c r="Q83" s="11">
        <f>IF(J83&lt;'5-Year Monthly P&amp;L'!P$2,1,IF(AND('Financing - Injection 2'!J83&gt;='5-Year Monthly P&amp;L'!P$2,'Financing - Injection 2'!J83&lt;'5-Year Monthly P&amp;L'!AB$2),2,IF(AND('Financing - Injection 2'!J83&gt;='5-Year Monthly P&amp;L'!AB$2,'Financing - Injection 2'!J83&lt;'5-Year Monthly P&amp;L'!AN$2),3,IF(AND('Financing - Injection 2'!J83&gt;='5-Year Monthly P&amp;L'!AN$2,'Financing - Injection 2'!J83&lt;'5-Year Monthly P&amp;L'!AZ$2),4,IF('Financing - Injection 2'!J83&gt;='5-Year Monthly P&amp;L'!AZ$2,5)))))</f>
        <v>5</v>
      </c>
      <c r="R83" s="215">
        <f t="shared" si="17"/>
        <v>6558.5847091608011</v>
      </c>
      <c r="S83" s="215">
        <f t="shared" si="18"/>
        <v>103235.88138450235</v>
      </c>
    </row>
    <row r="84" spans="1:19" x14ac:dyDescent="0.2">
      <c r="A84" s="12">
        <v>73</v>
      </c>
      <c r="B84" s="228">
        <f>IF(I84&gt;($B$4*$B$6),"0",PMT(H84/$B$6,COUNT(I84:$I$1000),-E83))</f>
        <v>103235.88138450235</v>
      </c>
      <c r="C84" s="228">
        <f t="shared" si="19"/>
        <v>96611.710828249939</v>
      </c>
      <c r="D84" s="228">
        <f t="shared" si="13"/>
        <v>6624.1705562524148</v>
      </c>
      <c r="E84" s="225">
        <f t="shared" si="11"/>
        <v>9654546.9122687429</v>
      </c>
      <c r="F84" s="228">
        <f t="shared" si="14"/>
        <v>7190766.2533374159</v>
      </c>
      <c r="G84" s="228">
        <f t="shared" si="15"/>
        <v>7536219.3410686627</v>
      </c>
      <c r="H84" s="230">
        <f t="shared" si="20"/>
        <v>0.12</v>
      </c>
      <c r="I84" s="226">
        <f t="shared" si="12"/>
        <v>73</v>
      </c>
      <c r="J84" s="227">
        <f t="shared" si="21"/>
        <v>47209</v>
      </c>
      <c r="K84" s="231">
        <f t="shared" si="16"/>
        <v>103235.88138450235</v>
      </c>
      <c r="Q84" s="11">
        <f>IF(J84&lt;'5-Year Monthly P&amp;L'!P$2,1,IF(AND('Financing - Injection 2'!J84&gt;='5-Year Monthly P&amp;L'!P$2,'Financing - Injection 2'!J84&lt;'5-Year Monthly P&amp;L'!AB$2),2,IF(AND('Financing - Injection 2'!J84&gt;='5-Year Monthly P&amp;L'!AB$2,'Financing - Injection 2'!J84&lt;'5-Year Monthly P&amp;L'!AN$2),3,IF(AND('Financing - Injection 2'!J84&gt;='5-Year Monthly P&amp;L'!AN$2,'Financing - Injection 2'!J84&lt;'5-Year Monthly P&amp;L'!AZ$2),4,IF('Financing - Injection 2'!J84&gt;='5-Year Monthly P&amp;L'!AZ$2,5)))))</f>
        <v>5</v>
      </c>
      <c r="R84" s="215">
        <f t="shared" si="17"/>
        <v>6624.1705562524148</v>
      </c>
      <c r="S84" s="215">
        <f t="shared" si="18"/>
        <v>103235.88138450235</v>
      </c>
    </row>
    <row r="85" spans="1:19" x14ac:dyDescent="0.2">
      <c r="A85" s="12">
        <v>74</v>
      </c>
      <c r="B85" s="228">
        <f>IF(I85&gt;($B$4*$B$6),"0",PMT(H85/$B$6,COUNT(I85:$I$1000),-E84))</f>
        <v>103235.88138450234</v>
      </c>
      <c r="C85" s="228">
        <f t="shared" si="19"/>
        <v>96545.469122687427</v>
      </c>
      <c r="D85" s="228">
        <f t="shared" si="13"/>
        <v>6690.4122618149122</v>
      </c>
      <c r="E85" s="225">
        <f t="shared" si="11"/>
        <v>9647856.5000069272</v>
      </c>
      <c r="F85" s="228">
        <f t="shared" si="14"/>
        <v>7287311.7224601032</v>
      </c>
      <c r="G85" s="228">
        <f t="shared" si="15"/>
        <v>7639455.2224531649</v>
      </c>
      <c r="H85" s="230">
        <f t="shared" si="20"/>
        <v>0.12</v>
      </c>
      <c r="I85" s="226">
        <f t="shared" si="12"/>
        <v>74</v>
      </c>
      <c r="J85" s="227">
        <f t="shared" si="21"/>
        <v>47239</v>
      </c>
      <c r="K85" s="231">
        <f t="shared" si="16"/>
        <v>103235.88138450234</v>
      </c>
      <c r="Q85" s="11">
        <f>IF(J85&lt;'5-Year Monthly P&amp;L'!P$2,1,IF(AND('Financing - Injection 2'!J85&gt;='5-Year Monthly P&amp;L'!P$2,'Financing - Injection 2'!J85&lt;'5-Year Monthly P&amp;L'!AB$2),2,IF(AND('Financing - Injection 2'!J85&gt;='5-Year Monthly P&amp;L'!AB$2,'Financing - Injection 2'!J85&lt;'5-Year Monthly P&amp;L'!AN$2),3,IF(AND('Financing - Injection 2'!J85&gt;='5-Year Monthly P&amp;L'!AN$2,'Financing - Injection 2'!J85&lt;'5-Year Monthly P&amp;L'!AZ$2),4,IF('Financing - Injection 2'!J85&gt;='5-Year Monthly P&amp;L'!AZ$2,5)))))</f>
        <v>5</v>
      </c>
      <c r="R85" s="215">
        <f t="shared" si="17"/>
        <v>6690.4122618149122</v>
      </c>
      <c r="S85" s="215">
        <f t="shared" si="18"/>
        <v>103235.88138450234</v>
      </c>
    </row>
    <row r="86" spans="1:19" x14ac:dyDescent="0.2">
      <c r="A86" s="12">
        <v>75</v>
      </c>
      <c r="B86" s="228">
        <f>IF(I86&gt;($B$4*$B$6),"0",PMT(H86/$B$6,COUNT(I86:$I$1000),-E85))</f>
        <v>103235.88138450234</v>
      </c>
      <c r="C86" s="228">
        <f t="shared" si="19"/>
        <v>96478.565000069269</v>
      </c>
      <c r="D86" s="228">
        <f t="shared" si="13"/>
        <v>6757.3163844330702</v>
      </c>
      <c r="E86" s="225">
        <f t="shared" si="11"/>
        <v>9641099.1836224943</v>
      </c>
      <c r="F86" s="228">
        <f t="shared" si="14"/>
        <v>7383790.2874601725</v>
      </c>
      <c r="G86" s="228">
        <f t="shared" si="15"/>
        <v>7742691.103837667</v>
      </c>
      <c r="H86" s="230">
        <f t="shared" si="20"/>
        <v>0.12</v>
      </c>
      <c r="I86" s="226">
        <f t="shared" si="12"/>
        <v>75</v>
      </c>
      <c r="J86" s="227">
        <f t="shared" si="21"/>
        <v>47270</v>
      </c>
      <c r="K86" s="231">
        <f t="shared" si="16"/>
        <v>103235.88138450234</v>
      </c>
      <c r="Q86" s="11">
        <f>IF(J86&lt;'5-Year Monthly P&amp;L'!P$2,1,IF(AND('Financing - Injection 2'!J86&gt;='5-Year Monthly P&amp;L'!P$2,'Financing - Injection 2'!J86&lt;'5-Year Monthly P&amp;L'!AB$2),2,IF(AND('Financing - Injection 2'!J86&gt;='5-Year Monthly P&amp;L'!AB$2,'Financing - Injection 2'!J86&lt;'5-Year Monthly P&amp;L'!AN$2),3,IF(AND('Financing - Injection 2'!J86&gt;='5-Year Monthly P&amp;L'!AN$2,'Financing - Injection 2'!J86&lt;'5-Year Monthly P&amp;L'!AZ$2),4,IF('Financing - Injection 2'!J86&gt;='5-Year Monthly P&amp;L'!AZ$2,5)))))</f>
        <v>5</v>
      </c>
      <c r="R86" s="215">
        <f t="shared" si="17"/>
        <v>6757.3163844330702</v>
      </c>
      <c r="S86" s="215">
        <f t="shared" si="18"/>
        <v>103235.88138450234</v>
      </c>
    </row>
    <row r="87" spans="1:19" x14ac:dyDescent="0.2">
      <c r="A87" s="12">
        <v>76</v>
      </c>
      <c r="B87" s="228">
        <f>IF(I87&gt;($B$4*$B$6),"0",PMT(H87/$B$6,COUNT(I87:$I$1000),-E86))</f>
        <v>103235.88138450234</v>
      </c>
      <c r="C87" s="228">
        <f t="shared" si="19"/>
        <v>96410.99183622493</v>
      </c>
      <c r="D87" s="228">
        <f t="shared" si="13"/>
        <v>6824.8895482774096</v>
      </c>
      <c r="E87" s="225">
        <f t="shared" si="11"/>
        <v>9634274.2940742169</v>
      </c>
      <c r="F87" s="228">
        <f t="shared" si="14"/>
        <v>7480201.2792963972</v>
      </c>
      <c r="G87" s="228">
        <f t="shared" si="15"/>
        <v>7845926.9852221692</v>
      </c>
      <c r="H87" s="230">
        <f t="shared" si="20"/>
        <v>0.12</v>
      </c>
      <c r="I87" s="226">
        <f t="shared" si="12"/>
        <v>76</v>
      </c>
      <c r="J87" s="227">
        <f t="shared" si="21"/>
        <v>47300</v>
      </c>
      <c r="K87" s="231">
        <f t="shared" si="16"/>
        <v>103235.88138450234</v>
      </c>
      <c r="Q87" s="11">
        <f>IF(J87&lt;'5-Year Monthly P&amp;L'!P$2,1,IF(AND('Financing - Injection 2'!J87&gt;='5-Year Monthly P&amp;L'!P$2,'Financing - Injection 2'!J87&lt;'5-Year Monthly P&amp;L'!AB$2),2,IF(AND('Financing - Injection 2'!J87&gt;='5-Year Monthly P&amp;L'!AB$2,'Financing - Injection 2'!J87&lt;'5-Year Monthly P&amp;L'!AN$2),3,IF(AND('Financing - Injection 2'!J87&gt;='5-Year Monthly P&amp;L'!AN$2,'Financing - Injection 2'!J87&lt;'5-Year Monthly P&amp;L'!AZ$2),4,IF('Financing - Injection 2'!J87&gt;='5-Year Monthly P&amp;L'!AZ$2,5)))))</f>
        <v>5</v>
      </c>
      <c r="R87" s="215">
        <f t="shared" si="17"/>
        <v>6824.8895482774096</v>
      </c>
      <c r="S87" s="215">
        <f t="shared" si="18"/>
        <v>103235.88138450234</v>
      </c>
    </row>
    <row r="88" spans="1:19" x14ac:dyDescent="0.2">
      <c r="A88" s="12">
        <v>77</v>
      </c>
      <c r="B88" s="228">
        <f>IF(I88&gt;($B$4*$B$6),"0",PMT(H88/$B$6,COUNT(I88:$I$1000),-E87))</f>
        <v>103235.88138450234</v>
      </c>
      <c r="C88" s="228">
        <f t="shared" si="19"/>
        <v>96342.742940742173</v>
      </c>
      <c r="D88" s="228">
        <f t="shared" si="13"/>
        <v>6893.1384437601664</v>
      </c>
      <c r="E88" s="225">
        <f t="shared" si="11"/>
        <v>9627381.1556304563</v>
      </c>
      <c r="F88" s="228">
        <f t="shared" si="14"/>
        <v>7576544.0222371398</v>
      </c>
      <c r="G88" s="228">
        <f t="shared" si="15"/>
        <v>7949162.8666066714</v>
      </c>
      <c r="H88" s="230">
        <f t="shared" si="20"/>
        <v>0.12</v>
      </c>
      <c r="I88" s="226">
        <f t="shared" si="12"/>
        <v>77</v>
      </c>
      <c r="J88" s="227">
        <f t="shared" si="21"/>
        <v>47331</v>
      </c>
      <c r="K88" s="231">
        <f t="shared" si="16"/>
        <v>103235.88138450234</v>
      </c>
      <c r="Q88" s="11">
        <f>IF(J88&lt;'5-Year Monthly P&amp;L'!P$2,1,IF(AND('Financing - Injection 2'!J88&gt;='5-Year Monthly P&amp;L'!P$2,'Financing - Injection 2'!J88&lt;'5-Year Monthly P&amp;L'!AB$2),2,IF(AND('Financing - Injection 2'!J88&gt;='5-Year Monthly P&amp;L'!AB$2,'Financing - Injection 2'!J88&lt;'5-Year Monthly P&amp;L'!AN$2),3,IF(AND('Financing - Injection 2'!J88&gt;='5-Year Monthly P&amp;L'!AN$2,'Financing - Injection 2'!J88&lt;'5-Year Monthly P&amp;L'!AZ$2),4,IF('Financing - Injection 2'!J88&gt;='5-Year Monthly P&amp;L'!AZ$2,5)))))</f>
        <v>5</v>
      </c>
      <c r="R88" s="215">
        <f t="shared" si="17"/>
        <v>6893.1384437601664</v>
      </c>
      <c r="S88" s="215">
        <f t="shared" si="18"/>
        <v>103235.88138450234</v>
      </c>
    </row>
    <row r="89" spans="1:19" x14ac:dyDescent="0.2">
      <c r="A89" s="12">
        <v>78</v>
      </c>
      <c r="B89" s="228">
        <f>IF(I89&gt;($B$4*$B$6),"0",PMT(H89/$B$6,COUNT(I89:$I$1000),-E88))</f>
        <v>103235.88138450234</v>
      </c>
      <c r="C89" s="228">
        <f t="shared" si="19"/>
        <v>96273.811556304558</v>
      </c>
      <c r="D89" s="228">
        <f t="shared" si="13"/>
        <v>6962.069828197782</v>
      </c>
      <c r="E89" s="225">
        <f t="shared" si="11"/>
        <v>9620419.0858022589</v>
      </c>
      <c r="F89" s="228">
        <f t="shared" si="14"/>
        <v>7672817.8337934446</v>
      </c>
      <c r="G89" s="228">
        <f t="shared" si="15"/>
        <v>8052398.7479911735</v>
      </c>
      <c r="H89" s="230">
        <f t="shared" si="20"/>
        <v>0.12</v>
      </c>
      <c r="I89" s="226">
        <f t="shared" si="12"/>
        <v>78</v>
      </c>
      <c r="J89" s="227">
        <f t="shared" si="21"/>
        <v>47362</v>
      </c>
      <c r="K89" s="231">
        <f t="shared" si="16"/>
        <v>103235.88138450234</v>
      </c>
      <c r="Q89" s="11">
        <f>IF(J89&lt;'5-Year Monthly P&amp;L'!P$2,1,IF(AND('Financing - Injection 2'!J89&gt;='5-Year Monthly P&amp;L'!P$2,'Financing - Injection 2'!J89&lt;'5-Year Monthly P&amp;L'!AB$2),2,IF(AND('Financing - Injection 2'!J89&gt;='5-Year Monthly P&amp;L'!AB$2,'Financing - Injection 2'!J89&lt;'5-Year Monthly P&amp;L'!AN$2),3,IF(AND('Financing - Injection 2'!J89&gt;='5-Year Monthly P&amp;L'!AN$2,'Financing - Injection 2'!J89&lt;'5-Year Monthly P&amp;L'!AZ$2),4,IF('Financing - Injection 2'!J89&gt;='5-Year Monthly P&amp;L'!AZ$2,5)))))</f>
        <v>5</v>
      </c>
      <c r="R89" s="215">
        <f t="shared" si="17"/>
        <v>6962.069828197782</v>
      </c>
      <c r="S89" s="215">
        <f t="shared" si="18"/>
        <v>103235.88138450234</v>
      </c>
    </row>
    <row r="90" spans="1:19" x14ac:dyDescent="0.2">
      <c r="A90" s="12">
        <v>79</v>
      </c>
      <c r="B90" s="228">
        <f>IF(I90&gt;($B$4*$B$6),"0",PMT(H90/$B$6,COUNT(I90:$I$1000),-E89))</f>
        <v>103235.88138450235</v>
      </c>
      <c r="C90" s="228">
        <f t="shared" si="19"/>
        <v>96204.190858022586</v>
      </c>
      <c r="D90" s="228">
        <f t="shared" si="13"/>
        <v>7031.6905264797679</v>
      </c>
      <c r="E90" s="225">
        <f t="shared" si="11"/>
        <v>9613387.3952757791</v>
      </c>
      <c r="F90" s="228">
        <f t="shared" si="14"/>
        <v>7769022.0246514669</v>
      </c>
      <c r="G90" s="228">
        <f t="shared" si="15"/>
        <v>8155634.6293756757</v>
      </c>
      <c r="H90" s="230">
        <f t="shared" si="20"/>
        <v>0.12</v>
      </c>
      <c r="I90" s="226">
        <f t="shared" si="12"/>
        <v>79</v>
      </c>
      <c r="J90" s="227">
        <f t="shared" si="21"/>
        <v>47392</v>
      </c>
      <c r="K90" s="231">
        <f t="shared" si="16"/>
        <v>103235.88138450235</v>
      </c>
      <c r="Q90" s="11">
        <f>IF(J90&lt;'5-Year Monthly P&amp;L'!P$2,1,IF(AND('Financing - Injection 2'!J90&gt;='5-Year Monthly P&amp;L'!P$2,'Financing - Injection 2'!J90&lt;'5-Year Monthly P&amp;L'!AB$2),2,IF(AND('Financing - Injection 2'!J90&gt;='5-Year Monthly P&amp;L'!AB$2,'Financing - Injection 2'!J90&lt;'5-Year Monthly P&amp;L'!AN$2),3,IF(AND('Financing - Injection 2'!J90&gt;='5-Year Monthly P&amp;L'!AN$2,'Financing - Injection 2'!J90&lt;'5-Year Monthly P&amp;L'!AZ$2),4,IF('Financing - Injection 2'!J90&gt;='5-Year Monthly P&amp;L'!AZ$2,5)))))</f>
        <v>5</v>
      </c>
      <c r="R90" s="215">
        <f t="shared" si="17"/>
        <v>7031.6905264797679</v>
      </c>
      <c r="S90" s="215">
        <f t="shared" si="18"/>
        <v>103235.88138450235</v>
      </c>
    </row>
    <row r="91" spans="1:19" x14ac:dyDescent="0.2">
      <c r="A91" s="12">
        <v>80</v>
      </c>
      <c r="B91" s="228">
        <f>IF(I91&gt;($B$4*$B$6),"0",PMT(H91/$B$6,COUNT(I91:$I$1000),-E90))</f>
        <v>103235.88138450234</v>
      </c>
      <c r="C91" s="228">
        <f t="shared" si="19"/>
        <v>96133.873952757785</v>
      </c>
      <c r="D91" s="228">
        <f t="shared" si="13"/>
        <v>7102.0074317445542</v>
      </c>
      <c r="E91" s="225">
        <f t="shared" si="11"/>
        <v>9606285.3878440354</v>
      </c>
      <c r="F91" s="228">
        <f t="shared" si="14"/>
        <v>7865155.8986042244</v>
      </c>
      <c r="G91" s="228">
        <f t="shared" si="15"/>
        <v>8258870.5107601779</v>
      </c>
      <c r="H91" s="230">
        <f t="shared" si="20"/>
        <v>0.12</v>
      </c>
      <c r="I91" s="226">
        <f t="shared" si="12"/>
        <v>80</v>
      </c>
      <c r="J91" s="227">
        <f t="shared" si="21"/>
        <v>47423</v>
      </c>
      <c r="K91" s="231">
        <f t="shared" si="16"/>
        <v>103235.88138450234</v>
      </c>
      <c r="Q91" s="11">
        <f>IF(J91&lt;'5-Year Monthly P&amp;L'!P$2,1,IF(AND('Financing - Injection 2'!J91&gt;='5-Year Monthly P&amp;L'!P$2,'Financing - Injection 2'!J91&lt;'5-Year Monthly P&amp;L'!AB$2),2,IF(AND('Financing - Injection 2'!J91&gt;='5-Year Monthly P&amp;L'!AB$2,'Financing - Injection 2'!J91&lt;'5-Year Monthly P&amp;L'!AN$2),3,IF(AND('Financing - Injection 2'!J91&gt;='5-Year Monthly P&amp;L'!AN$2,'Financing - Injection 2'!J91&lt;'5-Year Monthly P&amp;L'!AZ$2),4,IF('Financing - Injection 2'!J91&gt;='5-Year Monthly P&amp;L'!AZ$2,5)))))</f>
        <v>5</v>
      </c>
      <c r="R91" s="215">
        <f t="shared" si="17"/>
        <v>7102.0074317445542</v>
      </c>
      <c r="S91" s="215">
        <f t="shared" si="18"/>
        <v>103235.88138450234</v>
      </c>
    </row>
    <row r="92" spans="1:19" x14ac:dyDescent="0.2">
      <c r="A92" s="12">
        <v>81</v>
      </c>
      <c r="B92" s="228">
        <f>IF(I92&gt;($B$4*$B$6),"0",PMT(H92/$B$6,COUNT(I92:$I$1000),-E91))</f>
        <v>103235.88138450235</v>
      </c>
      <c r="C92" s="228">
        <f t="shared" si="19"/>
        <v>96062.85387844035</v>
      </c>
      <c r="D92" s="228">
        <f t="shared" si="13"/>
        <v>7173.0275060620042</v>
      </c>
      <c r="E92" s="225">
        <f t="shared" si="11"/>
        <v>9599112.3603379726</v>
      </c>
      <c r="F92" s="228">
        <f t="shared" si="14"/>
        <v>7961218.7524826648</v>
      </c>
      <c r="G92" s="228">
        <f t="shared" si="15"/>
        <v>8362106.39214468</v>
      </c>
      <c r="H92" s="230">
        <f t="shared" si="20"/>
        <v>0.12</v>
      </c>
      <c r="I92" s="226">
        <f t="shared" si="12"/>
        <v>81</v>
      </c>
      <c r="J92" s="227">
        <f t="shared" si="21"/>
        <v>47453</v>
      </c>
      <c r="K92" s="231">
        <f t="shared" si="16"/>
        <v>103235.88138450235</v>
      </c>
      <c r="Q92" s="11">
        <f>IF(J92&lt;'5-Year Monthly P&amp;L'!P$2,1,IF(AND('Financing - Injection 2'!J92&gt;='5-Year Monthly P&amp;L'!P$2,'Financing - Injection 2'!J92&lt;'5-Year Monthly P&amp;L'!AB$2),2,IF(AND('Financing - Injection 2'!J92&gt;='5-Year Monthly P&amp;L'!AB$2,'Financing - Injection 2'!J92&lt;'5-Year Monthly P&amp;L'!AN$2),3,IF(AND('Financing - Injection 2'!J92&gt;='5-Year Monthly P&amp;L'!AN$2,'Financing - Injection 2'!J92&lt;'5-Year Monthly P&amp;L'!AZ$2),4,IF('Financing - Injection 2'!J92&gt;='5-Year Monthly P&amp;L'!AZ$2,5)))))</f>
        <v>5</v>
      </c>
      <c r="R92" s="215">
        <f t="shared" si="17"/>
        <v>7173.0275060620042</v>
      </c>
      <c r="S92" s="215">
        <f t="shared" si="18"/>
        <v>103235.88138450235</v>
      </c>
    </row>
    <row r="93" spans="1:19" x14ac:dyDescent="0.2">
      <c r="A93" s="12">
        <v>82</v>
      </c>
      <c r="B93" s="228">
        <f>IF(I93&gt;($B$4*$B$6),"0",PMT(H93/$B$6,COUNT(I93:$I$1000),-E92))</f>
        <v>103235.88138450234</v>
      </c>
      <c r="C93" s="228">
        <f t="shared" si="19"/>
        <v>95991.123603379718</v>
      </c>
      <c r="D93" s="228">
        <f t="shared" si="13"/>
        <v>7244.757781122622</v>
      </c>
      <c r="E93" s="225">
        <f t="shared" si="11"/>
        <v>9591867.6025568508</v>
      </c>
      <c r="F93" s="228">
        <f t="shared" si="14"/>
        <v>8057209.8760860441</v>
      </c>
      <c r="G93" s="228">
        <f t="shared" si="15"/>
        <v>8465342.2735291831</v>
      </c>
      <c r="H93" s="230">
        <f t="shared" si="20"/>
        <v>0.12</v>
      </c>
      <c r="I93" s="226">
        <f t="shared" si="12"/>
        <v>82</v>
      </c>
      <c r="J93" s="227">
        <f t="shared" si="21"/>
        <v>47484</v>
      </c>
      <c r="K93" s="231">
        <f t="shared" si="16"/>
        <v>103235.88138450234</v>
      </c>
      <c r="Q93" s="11">
        <f>IF(J93&lt;'5-Year Monthly P&amp;L'!P$2,1,IF(AND('Financing - Injection 2'!J93&gt;='5-Year Monthly P&amp;L'!P$2,'Financing - Injection 2'!J93&lt;'5-Year Monthly P&amp;L'!AB$2),2,IF(AND('Financing - Injection 2'!J93&gt;='5-Year Monthly P&amp;L'!AB$2,'Financing - Injection 2'!J93&lt;'5-Year Monthly P&amp;L'!AN$2),3,IF(AND('Financing - Injection 2'!J93&gt;='5-Year Monthly P&amp;L'!AN$2,'Financing - Injection 2'!J93&lt;'5-Year Monthly P&amp;L'!AZ$2),4,IF('Financing - Injection 2'!J93&gt;='5-Year Monthly P&amp;L'!AZ$2,5)))))</f>
        <v>5</v>
      </c>
      <c r="R93" s="215">
        <f t="shared" si="17"/>
        <v>7244.757781122622</v>
      </c>
      <c r="S93" s="215">
        <f t="shared" si="18"/>
        <v>103235.88138450234</v>
      </c>
    </row>
    <row r="94" spans="1:19" x14ac:dyDescent="0.2">
      <c r="A94" s="12">
        <v>83</v>
      </c>
      <c r="B94" s="228">
        <f>IF(I94&gt;($B$4*$B$6),"0",PMT(H94/$B$6,COUNT(I94:$I$1000),-E93))</f>
        <v>103235.88138450235</v>
      </c>
      <c r="C94" s="228">
        <f t="shared" si="19"/>
        <v>95918.676025568508</v>
      </c>
      <c r="D94" s="228">
        <f t="shared" si="13"/>
        <v>7317.2053589338466</v>
      </c>
      <c r="E94" s="225">
        <f t="shared" si="11"/>
        <v>9584550.3971979171</v>
      </c>
      <c r="F94" s="228">
        <f t="shared" si="14"/>
        <v>8153128.5521116126</v>
      </c>
      <c r="G94" s="228">
        <f t="shared" si="15"/>
        <v>8568578.1549136862</v>
      </c>
      <c r="H94" s="230">
        <f t="shared" si="20"/>
        <v>0.12</v>
      </c>
      <c r="I94" s="226">
        <f t="shared" si="12"/>
        <v>83</v>
      </c>
      <c r="J94" s="227">
        <f t="shared" si="21"/>
        <v>47515</v>
      </c>
      <c r="K94" s="231">
        <f t="shared" si="16"/>
        <v>103235.88138450235</v>
      </c>
      <c r="Q94" s="11">
        <f>IF(J94&lt;'5-Year Monthly P&amp;L'!P$2,1,IF(AND('Financing - Injection 2'!J94&gt;='5-Year Monthly P&amp;L'!P$2,'Financing - Injection 2'!J94&lt;'5-Year Monthly P&amp;L'!AB$2),2,IF(AND('Financing - Injection 2'!J94&gt;='5-Year Monthly P&amp;L'!AB$2,'Financing - Injection 2'!J94&lt;'5-Year Monthly P&amp;L'!AN$2),3,IF(AND('Financing - Injection 2'!J94&gt;='5-Year Monthly P&amp;L'!AN$2,'Financing - Injection 2'!J94&lt;'5-Year Monthly P&amp;L'!AZ$2),4,IF('Financing - Injection 2'!J94&gt;='5-Year Monthly P&amp;L'!AZ$2,5)))))</f>
        <v>5</v>
      </c>
      <c r="R94" s="215">
        <f t="shared" si="17"/>
        <v>7317.2053589338466</v>
      </c>
      <c r="S94" s="215">
        <f t="shared" si="18"/>
        <v>103235.88138450235</v>
      </c>
    </row>
    <row r="95" spans="1:19" x14ac:dyDescent="0.2">
      <c r="A95" s="12">
        <v>84</v>
      </c>
      <c r="B95" s="228">
        <f>IF(I95&gt;($B$4*$B$6),"0",PMT(H95/$B$6,COUNT(I95:$I$1000),-E94))</f>
        <v>103235.88138450235</v>
      </c>
      <c r="C95" s="228">
        <f t="shared" si="19"/>
        <v>95845.503971979153</v>
      </c>
      <c r="D95" s="228">
        <f t="shared" si="13"/>
        <v>7390.3774125232012</v>
      </c>
      <c r="E95" s="225">
        <f t="shared" si="11"/>
        <v>9577160.019785393</v>
      </c>
      <c r="F95" s="228">
        <f t="shared" si="14"/>
        <v>8248974.0560835917</v>
      </c>
      <c r="G95" s="228">
        <f t="shared" si="15"/>
        <v>8671814.0362981893</v>
      </c>
      <c r="H95" s="230">
        <f t="shared" si="20"/>
        <v>0.12</v>
      </c>
      <c r="I95" s="226">
        <f t="shared" si="12"/>
        <v>84</v>
      </c>
      <c r="J95" s="227">
        <f t="shared" si="21"/>
        <v>47543</v>
      </c>
      <c r="K95" s="231">
        <f t="shared" si="16"/>
        <v>103235.88138450235</v>
      </c>
      <c r="Q95" s="11">
        <f>IF(J95&lt;'5-Year Monthly P&amp;L'!P$2,1,IF(AND('Financing - Injection 2'!J95&gt;='5-Year Monthly P&amp;L'!P$2,'Financing - Injection 2'!J95&lt;'5-Year Monthly P&amp;L'!AB$2),2,IF(AND('Financing - Injection 2'!J95&gt;='5-Year Monthly P&amp;L'!AB$2,'Financing - Injection 2'!J95&lt;'5-Year Monthly P&amp;L'!AN$2),3,IF(AND('Financing - Injection 2'!J95&gt;='5-Year Monthly P&amp;L'!AN$2,'Financing - Injection 2'!J95&lt;'5-Year Monthly P&amp;L'!AZ$2),4,IF('Financing - Injection 2'!J95&gt;='5-Year Monthly P&amp;L'!AZ$2,5)))))</f>
        <v>5</v>
      </c>
      <c r="R95" s="215">
        <f t="shared" si="17"/>
        <v>7390.3774125232012</v>
      </c>
      <c r="S95" s="215">
        <f t="shared" si="18"/>
        <v>103235.88138450235</v>
      </c>
    </row>
    <row r="96" spans="1:19" x14ac:dyDescent="0.2">
      <c r="A96" s="12">
        <v>85</v>
      </c>
      <c r="B96" s="228">
        <f>IF(I96&gt;($B$4*$B$6),"0",PMT(H96/$B$6,COUNT(I96:$I$1000),-E95))</f>
        <v>103235.88138450235</v>
      </c>
      <c r="C96" s="228">
        <f t="shared" si="19"/>
        <v>95771.600197853928</v>
      </c>
      <c r="D96" s="228">
        <f t="shared" si="13"/>
        <v>7464.2811866484262</v>
      </c>
      <c r="E96" s="225">
        <f t="shared" si="11"/>
        <v>9569695.7385987453</v>
      </c>
      <c r="F96" s="228">
        <f t="shared" si="14"/>
        <v>8344745.6562814452</v>
      </c>
      <c r="G96" s="228">
        <f t="shared" si="15"/>
        <v>8775049.9176826924</v>
      </c>
      <c r="H96" s="230">
        <f t="shared" si="20"/>
        <v>0.12</v>
      </c>
      <c r="I96" s="226">
        <f t="shared" si="12"/>
        <v>85</v>
      </c>
      <c r="J96" s="227">
        <f t="shared" si="21"/>
        <v>47574</v>
      </c>
      <c r="K96" s="231">
        <f t="shared" si="16"/>
        <v>103235.88138450235</v>
      </c>
      <c r="Q96" s="11">
        <f>IF(J96&lt;'5-Year Monthly P&amp;L'!P$2,1,IF(AND('Financing - Injection 2'!J96&gt;='5-Year Monthly P&amp;L'!P$2,'Financing - Injection 2'!J96&lt;'5-Year Monthly P&amp;L'!AB$2),2,IF(AND('Financing - Injection 2'!J96&gt;='5-Year Monthly P&amp;L'!AB$2,'Financing - Injection 2'!J96&lt;'5-Year Monthly P&amp;L'!AN$2),3,IF(AND('Financing - Injection 2'!J96&gt;='5-Year Monthly P&amp;L'!AN$2,'Financing - Injection 2'!J96&lt;'5-Year Monthly P&amp;L'!AZ$2),4,IF('Financing - Injection 2'!J96&gt;='5-Year Monthly P&amp;L'!AZ$2,5)))))</f>
        <v>5</v>
      </c>
      <c r="R96" s="215">
        <f t="shared" si="17"/>
        <v>7464.2811866484262</v>
      </c>
      <c r="S96" s="215">
        <f t="shared" si="18"/>
        <v>103235.88138450235</v>
      </c>
    </row>
    <row r="97" spans="1:19" x14ac:dyDescent="0.2">
      <c r="A97" s="12">
        <v>86</v>
      </c>
      <c r="B97" s="228">
        <f>IF(I97&gt;($B$4*$B$6),"0",PMT(H97/$B$6,COUNT(I97:$I$1000),-E96))</f>
        <v>103235.88138450235</v>
      </c>
      <c r="C97" s="228">
        <f t="shared" si="19"/>
        <v>95696.957385987451</v>
      </c>
      <c r="D97" s="228">
        <f t="shared" si="13"/>
        <v>7538.9239985149034</v>
      </c>
      <c r="E97" s="225">
        <f t="shared" si="11"/>
        <v>9562156.8146002311</v>
      </c>
      <c r="F97" s="228">
        <f t="shared" si="14"/>
        <v>8440442.6136674322</v>
      </c>
      <c r="G97" s="228">
        <f t="shared" si="15"/>
        <v>8878285.7990671955</v>
      </c>
      <c r="H97" s="230">
        <f t="shared" si="20"/>
        <v>0.12</v>
      </c>
      <c r="I97" s="226">
        <f t="shared" si="12"/>
        <v>86</v>
      </c>
      <c r="J97" s="227">
        <f t="shared" si="21"/>
        <v>47604</v>
      </c>
      <c r="K97" s="231">
        <f t="shared" si="16"/>
        <v>103235.88138450235</v>
      </c>
      <c r="Q97" s="11">
        <f>IF(J97&lt;'5-Year Monthly P&amp;L'!P$2,1,IF(AND('Financing - Injection 2'!J97&gt;='5-Year Monthly P&amp;L'!P$2,'Financing - Injection 2'!J97&lt;'5-Year Monthly P&amp;L'!AB$2),2,IF(AND('Financing - Injection 2'!J97&gt;='5-Year Monthly P&amp;L'!AB$2,'Financing - Injection 2'!J97&lt;'5-Year Monthly P&amp;L'!AN$2),3,IF(AND('Financing - Injection 2'!J97&gt;='5-Year Monthly P&amp;L'!AN$2,'Financing - Injection 2'!J97&lt;'5-Year Monthly P&amp;L'!AZ$2),4,IF('Financing - Injection 2'!J97&gt;='5-Year Monthly P&amp;L'!AZ$2,5)))))</f>
        <v>5</v>
      </c>
      <c r="R97" s="215">
        <f t="shared" si="17"/>
        <v>7538.9239985149034</v>
      </c>
      <c r="S97" s="215">
        <f t="shared" si="18"/>
        <v>103235.88138450235</v>
      </c>
    </row>
    <row r="98" spans="1:19" x14ac:dyDescent="0.2">
      <c r="A98" s="12">
        <v>87</v>
      </c>
      <c r="B98" s="228">
        <f>IF(I98&gt;($B$4*$B$6),"0",PMT(H98/$B$6,COUNT(I98:$I$1000),-E97))</f>
        <v>103235.88138450235</v>
      </c>
      <c r="C98" s="228">
        <f t="shared" si="19"/>
        <v>95621.568146002304</v>
      </c>
      <c r="D98" s="228">
        <f t="shared" si="13"/>
        <v>7614.3132385000499</v>
      </c>
      <c r="E98" s="225">
        <f t="shared" si="11"/>
        <v>9554542.5013617314</v>
      </c>
      <c r="F98" s="228">
        <f t="shared" si="14"/>
        <v>8536064.1818134338</v>
      </c>
      <c r="G98" s="228">
        <f t="shared" si="15"/>
        <v>8981521.6804516986</v>
      </c>
      <c r="H98" s="230">
        <f t="shared" si="20"/>
        <v>0.12</v>
      </c>
      <c r="I98" s="226">
        <f t="shared" si="12"/>
        <v>87</v>
      </c>
      <c r="J98" s="227">
        <f t="shared" si="21"/>
        <v>47635</v>
      </c>
      <c r="K98" s="231">
        <f t="shared" si="16"/>
        <v>103235.88138450235</v>
      </c>
      <c r="Q98" s="11">
        <f>IF(J98&lt;'5-Year Monthly P&amp;L'!P$2,1,IF(AND('Financing - Injection 2'!J98&gt;='5-Year Monthly P&amp;L'!P$2,'Financing - Injection 2'!J98&lt;'5-Year Monthly P&amp;L'!AB$2),2,IF(AND('Financing - Injection 2'!J98&gt;='5-Year Monthly P&amp;L'!AB$2,'Financing - Injection 2'!J98&lt;'5-Year Monthly P&amp;L'!AN$2),3,IF(AND('Financing - Injection 2'!J98&gt;='5-Year Monthly P&amp;L'!AN$2,'Financing - Injection 2'!J98&lt;'5-Year Monthly P&amp;L'!AZ$2),4,IF('Financing - Injection 2'!J98&gt;='5-Year Monthly P&amp;L'!AZ$2,5)))))</f>
        <v>5</v>
      </c>
      <c r="R98" s="215">
        <f t="shared" si="17"/>
        <v>7614.3132385000499</v>
      </c>
      <c r="S98" s="215">
        <f t="shared" si="18"/>
        <v>103235.88138450235</v>
      </c>
    </row>
    <row r="99" spans="1:19" x14ac:dyDescent="0.2">
      <c r="A99" s="12">
        <v>88</v>
      </c>
      <c r="B99" s="228">
        <f>IF(I99&gt;($B$4*$B$6),"0",PMT(H99/$B$6,COUNT(I99:$I$1000),-E98))</f>
        <v>103235.88138450237</v>
      </c>
      <c r="C99" s="228">
        <f t="shared" si="19"/>
        <v>95545.425013617307</v>
      </c>
      <c r="D99" s="228">
        <f t="shared" si="13"/>
        <v>7690.4563708850619</v>
      </c>
      <c r="E99" s="225">
        <f t="shared" si="11"/>
        <v>9546852.0449908469</v>
      </c>
      <c r="F99" s="228">
        <f t="shared" si="14"/>
        <v>8631609.6068270504</v>
      </c>
      <c r="G99" s="228">
        <f t="shared" si="15"/>
        <v>9084757.5618362017</v>
      </c>
      <c r="H99" s="230">
        <f t="shared" si="20"/>
        <v>0.12</v>
      </c>
      <c r="I99" s="226">
        <f t="shared" si="12"/>
        <v>88</v>
      </c>
      <c r="J99" s="227">
        <f t="shared" si="21"/>
        <v>47665</v>
      </c>
      <c r="K99" s="231">
        <f t="shared" si="16"/>
        <v>103235.88138450237</v>
      </c>
      <c r="Q99" s="11">
        <f>IF(J99&lt;'5-Year Monthly P&amp;L'!P$2,1,IF(AND('Financing - Injection 2'!J99&gt;='5-Year Monthly P&amp;L'!P$2,'Financing - Injection 2'!J99&lt;'5-Year Monthly P&amp;L'!AB$2),2,IF(AND('Financing - Injection 2'!J99&gt;='5-Year Monthly P&amp;L'!AB$2,'Financing - Injection 2'!J99&lt;'5-Year Monthly P&amp;L'!AN$2),3,IF(AND('Financing - Injection 2'!J99&gt;='5-Year Monthly P&amp;L'!AN$2,'Financing - Injection 2'!J99&lt;'5-Year Monthly P&amp;L'!AZ$2),4,IF('Financing - Injection 2'!J99&gt;='5-Year Monthly P&amp;L'!AZ$2,5)))))</f>
        <v>5</v>
      </c>
      <c r="R99" s="215">
        <f t="shared" si="17"/>
        <v>7690.4563708850619</v>
      </c>
      <c r="S99" s="215">
        <f t="shared" si="18"/>
        <v>103235.88138450237</v>
      </c>
    </row>
    <row r="100" spans="1:19" x14ac:dyDescent="0.2">
      <c r="A100" s="12">
        <v>89</v>
      </c>
      <c r="B100" s="228">
        <f>IF(I100&gt;($B$4*$B$6),"0",PMT(H100/$B$6,COUNT(I100:$I$1000),-E99))</f>
        <v>103235.88138450237</v>
      </c>
      <c r="C100" s="228">
        <f t="shared" si="19"/>
        <v>95468.520449908465</v>
      </c>
      <c r="D100" s="228">
        <f t="shared" si="13"/>
        <v>7767.3609345939039</v>
      </c>
      <c r="E100" s="225">
        <f t="shared" si="11"/>
        <v>9539084.6840562522</v>
      </c>
      <c r="F100" s="228">
        <f t="shared" si="14"/>
        <v>8727078.1272769589</v>
      </c>
      <c r="G100" s="228">
        <f t="shared" si="15"/>
        <v>9187993.4432207048</v>
      </c>
      <c r="H100" s="230">
        <f t="shared" si="20"/>
        <v>0.12</v>
      </c>
      <c r="I100" s="226">
        <f t="shared" si="12"/>
        <v>89</v>
      </c>
      <c r="J100" s="227">
        <f t="shared" si="21"/>
        <v>47696</v>
      </c>
      <c r="K100" s="231">
        <f t="shared" si="16"/>
        <v>103235.88138450237</v>
      </c>
      <c r="Q100" s="11">
        <f>IF(J100&lt;'5-Year Monthly P&amp;L'!P$2,1,IF(AND('Financing - Injection 2'!J100&gt;='5-Year Monthly P&amp;L'!P$2,'Financing - Injection 2'!J100&lt;'5-Year Monthly P&amp;L'!AB$2),2,IF(AND('Financing - Injection 2'!J100&gt;='5-Year Monthly P&amp;L'!AB$2,'Financing - Injection 2'!J100&lt;'5-Year Monthly P&amp;L'!AN$2),3,IF(AND('Financing - Injection 2'!J100&gt;='5-Year Monthly P&amp;L'!AN$2,'Financing - Injection 2'!J100&lt;'5-Year Monthly P&amp;L'!AZ$2),4,IF('Financing - Injection 2'!J100&gt;='5-Year Monthly P&amp;L'!AZ$2,5)))))</f>
        <v>5</v>
      </c>
      <c r="R100" s="215">
        <f t="shared" si="17"/>
        <v>7767.3609345939039</v>
      </c>
      <c r="S100" s="215">
        <f t="shared" si="18"/>
        <v>103235.88138450237</v>
      </c>
    </row>
    <row r="101" spans="1:19" x14ac:dyDescent="0.2">
      <c r="A101" s="12">
        <v>90</v>
      </c>
      <c r="B101" s="228">
        <f>IF(I101&gt;($B$4*$B$6),"0",PMT(H101/$B$6,COUNT(I101:$I$1000),-E100))</f>
        <v>103235.88138450235</v>
      </c>
      <c r="C101" s="228">
        <f t="shared" si="19"/>
        <v>95390.846840562517</v>
      </c>
      <c r="D101" s="228">
        <f t="shared" si="13"/>
        <v>7845.034543939837</v>
      </c>
      <c r="E101" s="225">
        <f t="shared" si="11"/>
        <v>9531239.6495123133</v>
      </c>
      <c r="F101" s="228">
        <f t="shared" si="14"/>
        <v>8822468.9741175212</v>
      </c>
      <c r="G101" s="228">
        <f t="shared" si="15"/>
        <v>9291229.3246052079</v>
      </c>
      <c r="H101" s="230">
        <f t="shared" si="20"/>
        <v>0.12</v>
      </c>
      <c r="I101" s="226">
        <f t="shared" si="12"/>
        <v>90</v>
      </c>
      <c r="J101" s="227">
        <f t="shared" si="21"/>
        <v>47727</v>
      </c>
      <c r="K101" s="231">
        <f t="shared" si="16"/>
        <v>103235.88138450235</v>
      </c>
      <c r="Q101" s="11">
        <f>IF(J101&lt;'5-Year Monthly P&amp;L'!P$2,1,IF(AND('Financing - Injection 2'!J101&gt;='5-Year Monthly P&amp;L'!P$2,'Financing - Injection 2'!J101&lt;'5-Year Monthly P&amp;L'!AB$2),2,IF(AND('Financing - Injection 2'!J101&gt;='5-Year Monthly P&amp;L'!AB$2,'Financing - Injection 2'!J101&lt;'5-Year Monthly P&amp;L'!AN$2),3,IF(AND('Financing - Injection 2'!J101&gt;='5-Year Monthly P&amp;L'!AN$2,'Financing - Injection 2'!J101&lt;'5-Year Monthly P&amp;L'!AZ$2),4,IF('Financing - Injection 2'!J101&gt;='5-Year Monthly P&amp;L'!AZ$2,5)))))</f>
        <v>5</v>
      </c>
      <c r="R101" s="215">
        <f t="shared" si="17"/>
        <v>7845.034543939837</v>
      </c>
      <c r="S101" s="215">
        <f t="shared" si="18"/>
        <v>103235.88138450235</v>
      </c>
    </row>
    <row r="102" spans="1:19" x14ac:dyDescent="0.2">
      <c r="A102" s="12">
        <v>91</v>
      </c>
      <c r="B102" s="228">
        <f>IF(I102&gt;($B$4*$B$6),"0",PMT(H102/$B$6,COUNT(I102:$I$1000),-E101))</f>
        <v>103235.88138450237</v>
      </c>
      <c r="C102" s="228">
        <f t="shared" si="19"/>
        <v>95312.396495123117</v>
      </c>
      <c r="D102" s="228">
        <f t="shared" si="13"/>
        <v>7923.4848893792514</v>
      </c>
      <c r="E102" s="225">
        <f t="shared" si="11"/>
        <v>9523316.1646229345</v>
      </c>
      <c r="F102" s="228">
        <f t="shared" si="14"/>
        <v>8917781.3706126437</v>
      </c>
      <c r="G102" s="228">
        <f t="shared" si="15"/>
        <v>9394465.205989711</v>
      </c>
      <c r="H102" s="230">
        <f t="shared" si="20"/>
        <v>0.12</v>
      </c>
      <c r="I102" s="226">
        <f t="shared" si="12"/>
        <v>91</v>
      </c>
      <c r="J102" s="227">
        <f t="shared" si="21"/>
        <v>47757</v>
      </c>
      <c r="K102" s="231">
        <f t="shared" si="16"/>
        <v>103235.88138450237</v>
      </c>
      <c r="Q102" s="11">
        <f>IF(J102&lt;'5-Year Monthly P&amp;L'!P$2,1,IF(AND('Financing - Injection 2'!J102&gt;='5-Year Monthly P&amp;L'!P$2,'Financing - Injection 2'!J102&lt;'5-Year Monthly P&amp;L'!AB$2),2,IF(AND('Financing - Injection 2'!J102&gt;='5-Year Monthly P&amp;L'!AB$2,'Financing - Injection 2'!J102&lt;'5-Year Monthly P&amp;L'!AN$2),3,IF(AND('Financing - Injection 2'!J102&gt;='5-Year Monthly P&amp;L'!AN$2,'Financing - Injection 2'!J102&lt;'5-Year Monthly P&amp;L'!AZ$2),4,IF('Financing - Injection 2'!J102&gt;='5-Year Monthly P&amp;L'!AZ$2,5)))))</f>
        <v>5</v>
      </c>
      <c r="R102" s="215">
        <f t="shared" si="17"/>
        <v>7923.4848893792514</v>
      </c>
      <c r="S102" s="215">
        <f t="shared" si="18"/>
        <v>103235.88138450237</v>
      </c>
    </row>
    <row r="103" spans="1:19" x14ac:dyDescent="0.2">
      <c r="A103" s="12">
        <v>92</v>
      </c>
      <c r="B103" s="228">
        <f>IF(I103&gt;($B$4*$B$6),"0",PMT(H103/$B$6,COUNT(I103:$I$1000),-E102))</f>
        <v>103235.88138450237</v>
      </c>
      <c r="C103" s="228">
        <f t="shared" si="19"/>
        <v>95233.161646229346</v>
      </c>
      <c r="D103" s="228">
        <f t="shared" si="13"/>
        <v>8002.7197382730228</v>
      </c>
      <c r="E103" s="225">
        <f t="shared" si="11"/>
        <v>9515313.4448846616</v>
      </c>
      <c r="F103" s="228">
        <f t="shared" si="14"/>
        <v>9013014.5322588738</v>
      </c>
      <c r="G103" s="228">
        <f t="shared" si="15"/>
        <v>9497701.0873742141</v>
      </c>
      <c r="H103" s="230">
        <f t="shared" si="20"/>
        <v>0.12</v>
      </c>
      <c r="I103" s="226">
        <f t="shared" si="12"/>
        <v>92</v>
      </c>
      <c r="J103" s="227">
        <f t="shared" si="21"/>
        <v>47788</v>
      </c>
      <c r="K103" s="231">
        <f t="shared" si="16"/>
        <v>103235.88138450237</v>
      </c>
      <c r="Q103" s="11">
        <f>IF(J103&lt;'5-Year Monthly P&amp;L'!P$2,1,IF(AND('Financing - Injection 2'!J103&gt;='5-Year Monthly P&amp;L'!P$2,'Financing - Injection 2'!J103&lt;'5-Year Monthly P&amp;L'!AB$2),2,IF(AND('Financing - Injection 2'!J103&gt;='5-Year Monthly P&amp;L'!AB$2,'Financing - Injection 2'!J103&lt;'5-Year Monthly P&amp;L'!AN$2),3,IF(AND('Financing - Injection 2'!J103&gt;='5-Year Monthly P&amp;L'!AN$2,'Financing - Injection 2'!J103&lt;'5-Year Monthly P&amp;L'!AZ$2),4,IF('Financing - Injection 2'!J103&gt;='5-Year Monthly P&amp;L'!AZ$2,5)))))</f>
        <v>5</v>
      </c>
      <c r="R103" s="215">
        <f t="shared" si="17"/>
        <v>8002.7197382730228</v>
      </c>
      <c r="S103" s="215">
        <f t="shared" si="18"/>
        <v>103235.88138450237</v>
      </c>
    </row>
    <row r="104" spans="1:19" x14ac:dyDescent="0.2">
      <c r="A104" s="12">
        <v>93</v>
      </c>
      <c r="B104" s="228">
        <f>IF(I104&gt;($B$4*$B$6),"0",PMT(H104/$B$6,COUNT(I104:$I$1000),-E103))</f>
        <v>103235.88138450237</v>
      </c>
      <c r="C104" s="228">
        <f t="shared" si="19"/>
        <v>95153.134448846613</v>
      </c>
      <c r="D104" s="228">
        <f t="shared" si="13"/>
        <v>8082.7469356557558</v>
      </c>
      <c r="E104" s="225">
        <f t="shared" si="11"/>
        <v>9507230.6979490053</v>
      </c>
      <c r="F104" s="228">
        <f t="shared" si="14"/>
        <v>9108167.6667077206</v>
      </c>
      <c r="G104" s="228">
        <f t="shared" si="15"/>
        <v>9600936.9687587172</v>
      </c>
      <c r="H104" s="230">
        <f t="shared" si="20"/>
        <v>0.12</v>
      </c>
      <c r="I104" s="226">
        <f t="shared" si="12"/>
        <v>93</v>
      </c>
      <c r="J104" s="227">
        <f t="shared" si="21"/>
        <v>47818</v>
      </c>
      <c r="K104" s="231">
        <f t="shared" si="16"/>
        <v>103235.88138450237</v>
      </c>
      <c r="Q104" s="11">
        <f>IF(J104&lt;'5-Year Monthly P&amp;L'!P$2,1,IF(AND('Financing - Injection 2'!J104&gt;='5-Year Monthly P&amp;L'!P$2,'Financing - Injection 2'!J104&lt;'5-Year Monthly P&amp;L'!AB$2),2,IF(AND('Financing - Injection 2'!J104&gt;='5-Year Monthly P&amp;L'!AB$2,'Financing - Injection 2'!J104&lt;'5-Year Monthly P&amp;L'!AN$2),3,IF(AND('Financing - Injection 2'!J104&gt;='5-Year Monthly P&amp;L'!AN$2,'Financing - Injection 2'!J104&lt;'5-Year Monthly P&amp;L'!AZ$2),4,IF('Financing - Injection 2'!J104&gt;='5-Year Monthly P&amp;L'!AZ$2,5)))))</f>
        <v>5</v>
      </c>
      <c r="R104" s="215">
        <f t="shared" si="17"/>
        <v>8082.7469356557558</v>
      </c>
      <c r="S104" s="215">
        <f t="shared" si="18"/>
        <v>103235.88138450237</v>
      </c>
    </row>
    <row r="105" spans="1:19" x14ac:dyDescent="0.2">
      <c r="A105" s="12">
        <v>94</v>
      </c>
      <c r="B105" s="228">
        <f>IF(I105&gt;($B$4*$B$6),"0",PMT(H105/$B$6,COUNT(I105:$I$1000),-E104))</f>
        <v>103235.88138450235</v>
      </c>
      <c r="C105" s="228">
        <f t="shared" si="19"/>
        <v>95072.306979490051</v>
      </c>
      <c r="D105" s="228">
        <f t="shared" si="13"/>
        <v>8163.574405012303</v>
      </c>
      <c r="E105" s="225">
        <f t="shared" si="11"/>
        <v>9499067.1235439926</v>
      </c>
      <c r="F105" s="228">
        <f t="shared" si="14"/>
        <v>9203239.9736872111</v>
      </c>
      <c r="G105" s="228">
        <f t="shared" si="15"/>
        <v>9704172.8501432203</v>
      </c>
      <c r="H105" s="230">
        <f t="shared" si="20"/>
        <v>0.12</v>
      </c>
      <c r="I105" s="226">
        <f t="shared" si="12"/>
        <v>94</v>
      </c>
      <c r="J105" s="227">
        <f t="shared" si="21"/>
        <v>47849</v>
      </c>
      <c r="K105" s="231">
        <f t="shared" si="16"/>
        <v>103235.88138450235</v>
      </c>
      <c r="Q105" s="11">
        <f>IF(J105&lt;'5-Year Monthly P&amp;L'!P$2,1,IF(AND('Financing - Injection 2'!J105&gt;='5-Year Monthly P&amp;L'!P$2,'Financing - Injection 2'!J105&lt;'5-Year Monthly P&amp;L'!AB$2),2,IF(AND('Financing - Injection 2'!J105&gt;='5-Year Monthly P&amp;L'!AB$2,'Financing - Injection 2'!J105&lt;'5-Year Monthly P&amp;L'!AN$2),3,IF(AND('Financing - Injection 2'!J105&gt;='5-Year Monthly P&amp;L'!AN$2,'Financing - Injection 2'!J105&lt;'5-Year Monthly P&amp;L'!AZ$2),4,IF('Financing - Injection 2'!J105&gt;='5-Year Monthly P&amp;L'!AZ$2,5)))))</f>
        <v>5</v>
      </c>
      <c r="R105" s="215">
        <f t="shared" si="17"/>
        <v>8163.574405012303</v>
      </c>
      <c r="S105" s="215">
        <f t="shared" si="18"/>
        <v>103235.88138450235</v>
      </c>
    </row>
    <row r="106" spans="1:19" x14ac:dyDescent="0.2">
      <c r="A106" s="12">
        <v>95</v>
      </c>
      <c r="B106" s="228">
        <f>IF(I106&gt;($B$4*$B$6),"0",PMT(H106/$B$6,COUNT(I106:$I$1000),-E105))</f>
        <v>103235.88138450235</v>
      </c>
      <c r="C106" s="228">
        <f t="shared" si="19"/>
        <v>94990.671235439935</v>
      </c>
      <c r="D106" s="228">
        <f t="shared" si="13"/>
        <v>8245.2101490624191</v>
      </c>
      <c r="E106" s="225">
        <f t="shared" si="11"/>
        <v>9490821.9133949298</v>
      </c>
      <c r="F106" s="228">
        <f t="shared" si="14"/>
        <v>9298230.6449226514</v>
      </c>
      <c r="G106" s="228">
        <f t="shared" si="15"/>
        <v>9807408.7315277234</v>
      </c>
      <c r="H106" s="230">
        <f t="shared" si="20"/>
        <v>0.12</v>
      </c>
      <c r="I106" s="226">
        <f t="shared" si="12"/>
        <v>95</v>
      </c>
      <c r="J106" s="227">
        <f t="shared" si="21"/>
        <v>47880</v>
      </c>
      <c r="K106" s="231">
        <f t="shared" si="16"/>
        <v>103235.88138450235</v>
      </c>
      <c r="Q106" s="11">
        <f>IF(J106&lt;'5-Year Monthly P&amp;L'!P$2,1,IF(AND('Financing - Injection 2'!J106&gt;='5-Year Monthly P&amp;L'!P$2,'Financing - Injection 2'!J106&lt;'5-Year Monthly P&amp;L'!AB$2),2,IF(AND('Financing - Injection 2'!J106&gt;='5-Year Monthly P&amp;L'!AB$2,'Financing - Injection 2'!J106&lt;'5-Year Monthly P&amp;L'!AN$2),3,IF(AND('Financing - Injection 2'!J106&gt;='5-Year Monthly P&amp;L'!AN$2,'Financing - Injection 2'!J106&lt;'5-Year Monthly P&amp;L'!AZ$2),4,IF('Financing - Injection 2'!J106&gt;='5-Year Monthly P&amp;L'!AZ$2,5)))))</f>
        <v>5</v>
      </c>
      <c r="R106" s="215">
        <f t="shared" si="17"/>
        <v>8245.2101490624191</v>
      </c>
      <c r="S106" s="215">
        <f t="shared" si="18"/>
        <v>103235.88138450235</v>
      </c>
    </row>
    <row r="107" spans="1:19" x14ac:dyDescent="0.2">
      <c r="A107" s="12">
        <v>96</v>
      </c>
      <c r="B107" s="228">
        <f>IF(I107&gt;($B$4*$B$6),"0",PMT(H107/$B$6,COUNT(I107:$I$1000),-E106))</f>
        <v>103235.88138450237</v>
      </c>
      <c r="C107" s="228">
        <f t="shared" si="19"/>
        <v>94908.2191339493</v>
      </c>
      <c r="D107" s="228">
        <f t="shared" si="13"/>
        <v>8327.6622505530686</v>
      </c>
      <c r="E107" s="225">
        <f t="shared" si="11"/>
        <v>9482494.2511443775</v>
      </c>
      <c r="F107" s="228">
        <f t="shared" si="14"/>
        <v>9393138.8640566003</v>
      </c>
      <c r="G107" s="228">
        <f t="shared" si="15"/>
        <v>9910644.6129122265</v>
      </c>
      <c r="H107" s="230">
        <f t="shared" si="20"/>
        <v>0.12</v>
      </c>
      <c r="I107" s="226">
        <f t="shared" si="12"/>
        <v>96</v>
      </c>
      <c r="J107" s="227">
        <f t="shared" si="21"/>
        <v>47908</v>
      </c>
      <c r="K107" s="231">
        <f t="shared" si="16"/>
        <v>103235.88138450237</v>
      </c>
      <c r="Q107" s="11">
        <f>IF(J107&lt;'5-Year Monthly P&amp;L'!P$2,1,IF(AND('Financing - Injection 2'!J107&gt;='5-Year Monthly P&amp;L'!P$2,'Financing - Injection 2'!J107&lt;'5-Year Monthly P&amp;L'!AB$2),2,IF(AND('Financing - Injection 2'!J107&gt;='5-Year Monthly P&amp;L'!AB$2,'Financing - Injection 2'!J107&lt;'5-Year Monthly P&amp;L'!AN$2),3,IF(AND('Financing - Injection 2'!J107&gt;='5-Year Monthly P&amp;L'!AN$2,'Financing - Injection 2'!J107&lt;'5-Year Monthly P&amp;L'!AZ$2),4,IF('Financing - Injection 2'!J107&gt;='5-Year Monthly P&amp;L'!AZ$2,5)))))</f>
        <v>5</v>
      </c>
      <c r="R107" s="215">
        <f t="shared" si="17"/>
        <v>8327.6622505530686</v>
      </c>
      <c r="S107" s="215">
        <f t="shared" si="18"/>
        <v>103235.88138450237</v>
      </c>
    </row>
    <row r="108" spans="1:19" x14ac:dyDescent="0.2">
      <c r="A108" s="12">
        <v>97</v>
      </c>
      <c r="B108" s="228">
        <f>IF(I108&gt;($B$4*$B$6),"0",PMT(H108/$B$6,COUNT(I108:$I$1000),-E107))</f>
        <v>103235.88138450237</v>
      </c>
      <c r="C108" s="228">
        <f t="shared" si="19"/>
        <v>94824.942511443762</v>
      </c>
      <c r="D108" s="228">
        <f t="shared" si="13"/>
        <v>8410.938873058607</v>
      </c>
      <c r="E108" s="225">
        <f t="shared" si="11"/>
        <v>9474083.3122713193</v>
      </c>
      <c r="F108" s="228">
        <f t="shared" si="14"/>
        <v>9487963.8065680433</v>
      </c>
      <c r="G108" s="228">
        <f t="shared" si="15"/>
        <v>10013880.49429673</v>
      </c>
      <c r="H108" s="230">
        <f t="shared" si="20"/>
        <v>0.12</v>
      </c>
      <c r="I108" s="226">
        <f t="shared" si="12"/>
        <v>97</v>
      </c>
      <c r="J108" s="227">
        <f t="shared" si="21"/>
        <v>47939</v>
      </c>
      <c r="K108" s="231">
        <f t="shared" si="16"/>
        <v>103235.88138450237</v>
      </c>
      <c r="Q108" s="11">
        <f>IF(J108&lt;'5-Year Monthly P&amp;L'!P$2,1,IF(AND('Financing - Injection 2'!J108&gt;='5-Year Monthly P&amp;L'!P$2,'Financing - Injection 2'!J108&lt;'5-Year Monthly P&amp;L'!AB$2),2,IF(AND('Financing - Injection 2'!J108&gt;='5-Year Monthly P&amp;L'!AB$2,'Financing - Injection 2'!J108&lt;'5-Year Monthly P&amp;L'!AN$2),3,IF(AND('Financing - Injection 2'!J108&gt;='5-Year Monthly P&amp;L'!AN$2,'Financing - Injection 2'!J108&lt;'5-Year Monthly P&amp;L'!AZ$2),4,IF('Financing - Injection 2'!J108&gt;='5-Year Monthly P&amp;L'!AZ$2,5)))))</f>
        <v>5</v>
      </c>
      <c r="R108" s="215">
        <f t="shared" si="17"/>
        <v>8410.938873058607</v>
      </c>
      <c r="S108" s="215">
        <f t="shared" si="18"/>
        <v>103235.88138450237</v>
      </c>
    </row>
    <row r="109" spans="1:19" x14ac:dyDescent="0.2">
      <c r="A109" s="12">
        <v>98</v>
      </c>
      <c r="B109" s="228">
        <f>IF(I109&gt;($B$4*$B$6),"0",PMT(H109/$B$6,COUNT(I109:$I$1000),-E108))</f>
        <v>103235.88138450237</v>
      </c>
      <c r="C109" s="228">
        <f t="shared" si="19"/>
        <v>94740.833122713186</v>
      </c>
      <c r="D109" s="228">
        <f t="shared" si="13"/>
        <v>8495.048261789183</v>
      </c>
      <c r="E109" s="225">
        <f t="shared" si="11"/>
        <v>9465588.2640095297</v>
      </c>
      <c r="F109" s="228">
        <f t="shared" si="14"/>
        <v>9582704.6396907568</v>
      </c>
      <c r="G109" s="228">
        <f t="shared" si="15"/>
        <v>10117116.375681233</v>
      </c>
      <c r="H109" s="230">
        <f t="shared" si="20"/>
        <v>0.12</v>
      </c>
      <c r="I109" s="226">
        <f t="shared" si="12"/>
        <v>98</v>
      </c>
      <c r="J109" s="227">
        <f t="shared" si="21"/>
        <v>47969</v>
      </c>
      <c r="K109" s="231">
        <f t="shared" si="16"/>
        <v>103235.88138450237</v>
      </c>
      <c r="Q109" s="11">
        <f>IF(J109&lt;'5-Year Monthly P&amp;L'!P$2,1,IF(AND('Financing - Injection 2'!J109&gt;='5-Year Monthly P&amp;L'!P$2,'Financing - Injection 2'!J109&lt;'5-Year Monthly P&amp;L'!AB$2),2,IF(AND('Financing - Injection 2'!J109&gt;='5-Year Monthly P&amp;L'!AB$2,'Financing - Injection 2'!J109&lt;'5-Year Monthly P&amp;L'!AN$2),3,IF(AND('Financing - Injection 2'!J109&gt;='5-Year Monthly P&amp;L'!AN$2,'Financing - Injection 2'!J109&lt;'5-Year Monthly P&amp;L'!AZ$2),4,IF('Financing - Injection 2'!J109&gt;='5-Year Monthly P&amp;L'!AZ$2,5)))))</f>
        <v>5</v>
      </c>
      <c r="R109" s="215">
        <f t="shared" si="17"/>
        <v>8495.048261789183</v>
      </c>
      <c r="S109" s="215">
        <f t="shared" si="18"/>
        <v>103235.88138450237</v>
      </c>
    </row>
    <row r="110" spans="1:19" x14ac:dyDescent="0.2">
      <c r="A110" s="12">
        <v>99</v>
      </c>
      <c r="B110" s="228">
        <f>IF(I110&gt;($B$4*$B$6),"0",PMT(H110/$B$6,COUNT(I110:$I$1000),-E109))</f>
        <v>103235.88138450237</v>
      </c>
      <c r="C110" s="228">
        <f t="shared" si="19"/>
        <v>94655.882640095297</v>
      </c>
      <c r="D110" s="228">
        <f t="shared" si="13"/>
        <v>8579.9987444070721</v>
      </c>
      <c r="E110" s="225">
        <f t="shared" si="11"/>
        <v>9457008.2652651221</v>
      </c>
      <c r="F110" s="228">
        <f t="shared" si="14"/>
        <v>9677360.5223308522</v>
      </c>
      <c r="G110" s="228">
        <f t="shared" si="15"/>
        <v>10220352.257065736</v>
      </c>
      <c r="H110" s="230">
        <f t="shared" si="20"/>
        <v>0.12</v>
      </c>
      <c r="I110" s="226">
        <f t="shared" si="12"/>
        <v>99</v>
      </c>
      <c r="J110" s="227">
        <f t="shared" si="21"/>
        <v>48000</v>
      </c>
      <c r="K110" s="231">
        <f t="shared" si="16"/>
        <v>103235.88138450237</v>
      </c>
      <c r="Q110" s="11">
        <f>IF(J110&lt;'5-Year Monthly P&amp;L'!P$2,1,IF(AND('Financing - Injection 2'!J110&gt;='5-Year Monthly P&amp;L'!P$2,'Financing - Injection 2'!J110&lt;'5-Year Monthly P&amp;L'!AB$2),2,IF(AND('Financing - Injection 2'!J110&gt;='5-Year Monthly P&amp;L'!AB$2,'Financing - Injection 2'!J110&lt;'5-Year Monthly P&amp;L'!AN$2),3,IF(AND('Financing - Injection 2'!J110&gt;='5-Year Monthly P&amp;L'!AN$2,'Financing - Injection 2'!J110&lt;'5-Year Monthly P&amp;L'!AZ$2),4,IF('Financing - Injection 2'!J110&gt;='5-Year Monthly P&amp;L'!AZ$2,5)))))</f>
        <v>5</v>
      </c>
      <c r="R110" s="215">
        <f t="shared" si="17"/>
        <v>8579.9987444070721</v>
      </c>
      <c r="S110" s="215">
        <f t="shared" si="18"/>
        <v>103235.88138450237</v>
      </c>
    </row>
    <row r="111" spans="1:19" x14ac:dyDescent="0.2">
      <c r="A111" s="12">
        <v>100</v>
      </c>
      <c r="B111" s="228">
        <f>IF(I111&gt;($B$4*$B$6),"0",PMT(H111/$B$6,COUNT(I111:$I$1000),-E110))</f>
        <v>103235.88138450235</v>
      </c>
      <c r="C111" s="228">
        <f t="shared" si="19"/>
        <v>94570.082652651225</v>
      </c>
      <c r="D111" s="228">
        <f t="shared" si="13"/>
        <v>8665.7987318511296</v>
      </c>
      <c r="E111" s="225">
        <f t="shared" si="11"/>
        <v>9448342.4665332716</v>
      </c>
      <c r="F111" s="228">
        <f t="shared" si="14"/>
        <v>9771930.604983503</v>
      </c>
      <c r="G111" s="228">
        <f t="shared" si="15"/>
        <v>10323588.138450239</v>
      </c>
      <c r="H111" s="230">
        <f t="shared" si="20"/>
        <v>0.12</v>
      </c>
      <c r="I111" s="226">
        <f t="shared" si="12"/>
        <v>100</v>
      </c>
      <c r="J111" s="227">
        <f t="shared" si="21"/>
        <v>48030</v>
      </c>
      <c r="K111" s="231">
        <f t="shared" si="16"/>
        <v>103235.88138450235</v>
      </c>
      <c r="Q111" s="11">
        <f>IF(J111&lt;'5-Year Monthly P&amp;L'!P$2,1,IF(AND('Financing - Injection 2'!J111&gt;='5-Year Monthly P&amp;L'!P$2,'Financing - Injection 2'!J111&lt;'5-Year Monthly P&amp;L'!AB$2),2,IF(AND('Financing - Injection 2'!J111&gt;='5-Year Monthly P&amp;L'!AB$2,'Financing - Injection 2'!J111&lt;'5-Year Monthly P&amp;L'!AN$2),3,IF(AND('Financing - Injection 2'!J111&gt;='5-Year Monthly P&amp;L'!AN$2,'Financing - Injection 2'!J111&lt;'5-Year Monthly P&amp;L'!AZ$2),4,IF('Financing - Injection 2'!J111&gt;='5-Year Monthly P&amp;L'!AZ$2,5)))))</f>
        <v>5</v>
      </c>
      <c r="R111" s="215">
        <f t="shared" si="17"/>
        <v>8665.7987318511296</v>
      </c>
      <c r="S111" s="215">
        <f t="shared" si="18"/>
        <v>103235.88138450235</v>
      </c>
    </row>
    <row r="112" spans="1:19" x14ac:dyDescent="0.2">
      <c r="A112" s="12">
        <v>101</v>
      </c>
      <c r="B112" s="228">
        <f>IF(I112&gt;($B$4*$B$6),"0",PMT(H112/$B$6,COUNT(I112:$I$1000),-E111))</f>
        <v>103235.88138450237</v>
      </c>
      <c r="C112" s="228">
        <f t="shared" si="19"/>
        <v>94483.424665332714</v>
      </c>
      <c r="D112" s="228">
        <f t="shared" si="13"/>
        <v>8752.4567191696551</v>
      </c>
      <c r="E112" s="225">
        <f t="shared" si="11"/>
        <v>9439590.0098141022</v>
      </c>
      <c r="F112" s="228">
        <f t="shared" si="14"/>
        <v>9866414.0296488348</v>
      </c>
      <c r="G112" s="228">
        <f t="shared" si="15"/>
        <v>10426824.019834742</v>
      </c>
      <c r="H112" s="230">
        <f t="shared" si="20"/>
        <v>0.12</v>
      </c>
      <c r="I112" s="226">
        <f t="shared" si="12"/>
        <v>101</v>
      </c>
      <c r="J112" s="227">
        <f t="shared" si="21"/>
        <v>48061</v>
      </c>
      <c r="K112" s="231">
        <f t="shared" si="16"/>
        <v>103235.88138450237</v>
      </c>
      <c r="Q112" s="11">
        <f>IF(J112&lt;'5-Year Monthly P&amp;L'!P$2,1,IF(AND('Financing - Injection 2'!J112&gt;='5-Year Monthly P&amp;L'!P$2,'Financing - Injection 2'!J112&lt;'5-Year Monthly P&amp;L'!AB$2),2,IF(AND('Financing - Injection 2'!J112&gt;='5-Year Monthly P&amp;L'!AB$2,'Financing - Injection 2'!J112&lt;'5-Year Monthly P&amp;L'!AN$2),3,IF(AND('Financing - Injection 2'!J112&gt;='5-Year Monthly P&amp;L'!AN$2,'Financing - Injection 2'!J112&lt;'5-Year Monthly P&amp;L'!AZ$2),4,IF('Financing - Injection 2'!J112&gt;='5-Year Monthly P&amp;L'!AZ$2,5)))))</f>
        <v>5</v>
      </c>
      <c r="R112" s="215">
        <f t="shared" si="17"/>
        <v>8752.4567191696551</v>
      </c>
      <c r="S112" s="215">
        <f t="shared" si="18"/>
        <v>103235.88138450237</v>
      </c>
    </row>
    <row r="113" spans="1:19" x14ac:dyDescent="0.2">
      <c r="A113" s="12">
        <v>102</v>
      </c>
      <c r="B113" s="228">
        <f>IF(I113&gt;($B$4*$B$6),"0",PMT(H113/$B$6,COUNT(I113:$I$1000),-E112))</f>
        <v>103235.88138450237</v>
      </c>
      <c r="C113" s="228">
        <f t="shared" si="19"/>
        <v>94395.900098141006</v>
      </c>
      <c r="D113" s="228">
        <f t="shared" si="13"/>
        <v>8839.9812863613624</v>
      </c>
      <c r="E113" s="225">
        <f t="shared" si="11"/>
        <v>9430750.0285277404</v>
      </c>
      <c r="F113" s="228">
        <f t="shared" si="14"/>
        <v>9960809.9297469761</v>
      </c>
      <c r="G113" s="228">
        <f t="shared" si="15"/>
        <v>10530059.901219245</v>
      </c>
      <c r="H113" s="230">
        <f t="shared" si="20"/>
        <v>0.12</v>
      </c>
      <c r="I113" s="226">
        <f t="shared" si="12"/>
        <v>102</v>
      </c>
      <c r="J113" s="227">
        <f t="shared" si="21"/>
        <v>48092</v>
      </c>
      <c r="K113" s="231">
        <f t="shared" si="16"/>
        <v>103235.88138450237</v>
      </c>
      <c r="Q113" s="11">
        <f>IF(J113&lt;'5-Year Monthly P&amp;L'!P$2,1,IF(AND('Financing - Injection 2'!J113&gt;='5-Year Monthly P&amp;L'!P$2,'Financing - Injection 2'!J113&lt;'5-Year Monthly P&amp;L'!AB$2),2,IF(AND('Financing - Injection 2'!J113&gt;='5-Year Monthly P&amp;L'!AB$2,'Financing - Injection 2'!J113&lt;'5-Year Monthly P&amp;L'!AN$2),3,IF(AND('Financing - Injection 2'!J113&gt;='5-Year Monthly P&amp;L'!AN$2,'Financing - Injection 2'!J113&lt;'5-Year Monthly P&amp;L'!AZ$2),4,IF('Financing - Injection 2'!J113&gt;='5-Year Monthly P&amp;L'!AZ$2,5)))))</f>
        <v>5</v>
      </c>
      <c r="R113" s="215">
        <f t="shared" si="17"/>
        <v>8839.9812863613624</v>
      </c>
      <c r="S113" s="215">
        <f t="shared" si="18"/>
        <v>103235.88138450237</v>
      </c>
    </row>
    <row r="114" spans="1:19" x14ac:dyDescent="0.2">
      <c r="A114" s="12">
        <v>103</v>
      </c>
      <c r="B114" s="228">
        <f>IF(I114&gt;($B$4*$B$6),"0",PMT(H114/$B$6,COUNT(I114:$I$1000),-E113))</f>
        <v>103235.88138450237</v>
      </c>
      <c r="C114" s="228">
        <f t="shared" si="19"/>
        <v>94307.500285277391</v>
      </c>
      <c r="D114" s="228">
        <f t="shared" si="13"/>
        <v>8928.3810992249782</v>
      </c>
      <c r="E114" s="225">
        <f t="shared" si="11"/>
        <v>9421821.6474285163</v>
      </c>
      <c r="F114" s="228">
        <f t="shared" si="14"/>
        <v>10055117.430032253</v>
      </c>
      <c r="G114" s="228">
        <f t="shared" si="15"/>
        <v>10633295.782603748</v>
      </c>
      <c r="H114" s="230">
        <f t="shared" si="20"/>
        <v>0.12</v>
      </c>
      <c r="I114" s="226">
        <f t="shared" si="12"/>
        <v>103</v>
      </c>
      <c r="J114" s="227">
        <f t="shared" si="21"/>
        <v>48122</v>
      </c>
      <c r="K114" s="231">
        <f t="shared" si="16"/>
        <v>103235.88138450237</v>
      </c>
      <c r="Q114" s="11">
        <f>IF(J114&lt;'5-Year Monthly P&amp;L'!P$2,1,IF(AND('Financing - Injection 2'!J114&gt;='5-Year Monthly P&amp;L'!P$2,'Financing - Injection 2'!J114&lt;'5-Year Monthly P&amp;L'!AB$2),2,IF(AND('Financing - Injection 2'!J114&gt;='5-Year Monthly P&amp;L'!AB$2,'Financing - Injection 2'!J114&lt;'5-Year Monthly P&amp;L'!AN$2),3,IF(AND('Financing - Injection 2'!J114&gt;='5-Year Monthly P&amp;L'!AN$2,'Financing - Injection 2'!J114&lt;'5-Year Monthly P&amp;L'!AZ$2),4,IF('Financing - Injection 2'!J114&gt;='5-Year Monthly P&amp;L'!AZ$2,5)))))</f>
        <v>5</v>
      </c>
      <c r="R114" s="215">
        <f t="shared" si="17"/>
        <v>8928.3810992249782</v>
      </c>
      <c r="S114" s="215">
        <f t="shared" si="18"/>
        <v>103235.88138450237</v>
      </c>
    </row>
    <row r="115" spans="1:19" x14ac:dyDescent="0.2">
      <c r="A115" s="12">
        <v>104</v>
      </c>
      <c r="B115" s="228">
        <f>IF(I115&gt;($B$4*$B$6),"0",PMT(H115/$B$6,COUNT(I115:$I$1000),-E114))</f>
        <v>103235.8813845024</v>
      </c>
      <c r="C115" s="228">
        <f t="shared" si="19"/>
        <v>94218.21647428516</v>
      </c>
      <c r="D115" s="228">
        <f t="shared" si="13"/>
        <v>9017.6649102172378</v>
      </c>
      <c r="E115" s="225">
        <f t="shared" si="11"/>
        <v>9412803.9825182986</v>
      </c>
      <c r="F115" s="228">
        <f t="shared" si="14"/>
        <v>10149335.646506539</v>
      </c>
      <c r="G115" s="228">
        <f t="shared" si="15"/>
        <v>10736531.663988251</v>
      </c>
      <c r="H115" s="230">
        <f t="shared" si="20"/>
        <v>0.12</v>
      </c>
      <c r="I115" s="226">
        <f t="shared" si="12"/>
        <v>104</v>
      </c>
      <c r="J115" s="227">
        <f t="shared" si="21"/>
        <v>48153</v>
      </c>
      <c r="K115" s="231">
        <f t="shared" si="16"/>
        <v>103235.8813845024</v>
      </c>
      <c r="Q115" s="11">
        <f>IF(J115&lt;'5-Year Monthly P&amp;L'!P$2,1,IF(AND('Financing - Injection 2'!J115&gt;='5-Year Monthly P&amp;L'!P$2,'Financing - Injection 2'!J115&lt;'5-Year Monthly P&amp;L'!AB$2),2,IF(AND('Financing - Injection 2'!J115&gt;='5-Year Monthly P&amp;L'!AB$2,'Financing - Injection 2'!J115&lt;'5-Year Monthly P&amp;L'!AN$2),3,IF(AND('Financing - Injection 2'!J115&gt;='5-Year Monthly P&amp;L'!AN$2,'Financing - Injection 2'!J115&lt;'5-Year Monthly P&amp;L'!AZ$2),4,IF('Financing - Injection 2'!J115&gt;='5-Year Monthly P&amp;L'!AZ$2,5)))))</f>
        <v>5</v>
      </c>
      <c r="R115" s="215">
        <f t="shared" si="17"/>
        <v>9017.6649102172378</v>
      </c>
      <c r="S115" s="215">
        <f t="shared" si="18"/>
        <v>103235.8813845024</v>
      </c>
    </row>
    <row r="116" spans="1:19" x14ac:dyDescent="0.2">
      <c r="A116" s="12">
        <v>105</v>
      </c>
      <c r="B116" s="228">
        <f>IF(I116&gt;($B$4*$B$6),"0",PMT(H116/$B$6,COUNT(I116:$I$1000),-E115))</f>
        <v>103235.88138450237</v>
      </c>
      <c r="C116" s="228">
        <f t="shared" si="19"/>
        <v>94128.03982518299</v>
      </c>
      <c r="D116" s="228">
        <f t="shared" si="13"/>
        <v>9107.8415593193786</v>
      </c>
      <c r="E116" s="225">
        <f t="shared" si="11"/>
        <v>9403696.1409589797</v>
      </c>
      <c r="F116" s="228">
        <f t="shared" si="14"/>
        <v>10243463.686331721</v>
      </c>
      <c r="G116" s="228">
        <f t="shared" si="15"/>
        <v>10839767.545372754</v>
      </c>
      <c r="H116" s="230">
        <f t="shared" si="20"/>
        <v>0.12</v>
      </c>
      <c r="I116" s="226">
        <f t="shared" si="12"/>
        <v>105</v>
      </c>
      <c r="J116" s="227">
        <f t="shared" si="21"/>
        <v>48183</v>
      </c>
      <c r="K116" s="231">
        <f t="shared" si="16"/>
        <v>103235.88138450237</v>
      </c>
      <c r="Q116" s="11">
        <f>IF(J116&lt;'5-Year Monthly P&amp;L'!P$2,1,IF(AND('Financing - Injection 2'!J116&gt;='5-Year Monthly P&amp;L'!P$2,'Financing - Injection 2'!J116&lt;'5-Year Monthly P&amp;L'!AB$2),2,IF(AND('Financing - Injection 2'!J116&gt;='5-Year Monthly P&amp;L'!AB$2,'Financing - Injection 2'!J116&lt;'5-Year Monthly P&amp;L'!AN$2),3,IF(AND('Financing - Injection 2'!J116&gt;='5-Year Monthly P&amp;L'!AN$2,'Financing - Injection 2'!J116&lt;'5-Year Monthly P&amp;L'!AZ$2),4,IF('Financing - Injection 2'!J116&gt;='5-Year Monthly P&amp;L'!AZ$2,5)))))</f>
        <v>5</v>
      </c>
      <c r="R116" s="215">
        <f t="shared" si="17"/>
        <v>9107.8415593193786</v>
      </c>
      <c r="S116" s="215">
        <f t="shared" si="18"/>
        <v>103235.88138450237</v>
      </c>
    </row>
    <row r="117" spans="1:19" x14ac:dyDescent="0.2">
      <c r="A117" s="12">
        <v>106</v>
      </c>
      <c r="B117" s="228">
        <f>IF(I117&gt;($B$4*$B$6),"0",PMT(H117/$B$6,COUNT(I117:$I$1000),-E116))</f>
        <v>103235.88138450237</v>
      </c>
      <c r="C117" s="228">
        <f t="shared" si="19"/>
        <v>94036.9614095898</v>
      </c>
      <c r="D117" s="228">
        <f t="shared" si="13"/>
        <v>9198.9199749125692</v>
      </c>
      <c r="E117" s="225">
        <f t="shared" si="11"/>
        <v>9394497.2209840678</v>
      </c>
      <c r="F117" s="228">
        <f t="shared" si="14"/>
        <v>10337500.64774131</v>
      </c>
      <c r="G117" s="228">
        <f t="shared" si="15"/>
        <v>10943003.426757257</v>
      </c>
      <c r="H117" s="230">
        <f t="shared" si="20"/>
        <v>0.12</v>
      </c>
      <c r="I117" s="226">
        <f t="shared" si="12"/>
        <v>106</v>
      </c>
      <c r="J117" s="227">
        <f t="shared" si="21"/>
        <v>48214</v>
      </c>
      <c r="K117" s="231">
        <f t="shared" si="16"/>
        <v>103235.88138450237</v>
      </c>
      <c r="Q117" s="11">
        <f>IF(J117&lt;'5-Year Monthly P&amp;L'!P$2,1,IF(AND('Financing - Injection 2'!J117&gt;='5-Year Monthly P&amp;L'!P$2,'Financing - Injection 2'!J117&lt;'5-Year Monthly P&amp;L'!AB$2),2,IF(AND('Financing - Injection 2'!J117&gt;='5-Year Monthly P&amp;L'!AB$2,'Financing - Injection 2'!J117&lt;'5-Year Monthly P&amp;L'!AN$2),3,IF(AND('Financing - Injection 2'!J117&gt;='5-Year Monthly P&amp;L'!AN$2,'Financing - Injection 2'!J117&lt;'5-Year Monthly P&amp;L'!AZ$2),4,IF('Financing - Injection 2'!J117&gt;='5-Year Monthly P&amp;L'!AZ$2,5)))))</f>
        <v>5</v>
      </c>
      <c r="R117" s="215">
        <f t="shared" si="17"/>
        <v>9198.9199749125692</v>
      </c>
      <c r="S117" s="215">
        <f t="shared" si="18"/>
        <v>103235.88138450237</v>
      </c>
    </row>
    <row r="118" spans="1:19" x14ac:dyDescent="0.2">
      <c r="A118" s="12">
        <v>107</v>
      </c>
      <c r="B118" s="228">
        <f>IF(I118&gt;($B$4*$B$6),"0",PMT(H118/$B$6,COUNT(I118:$I$1000),-E117))</f>
        <v>103235.8813845024</v>
      </c>
      <c r="C118" s="228">
        <f t="shared" si="19"/>
        <v>93944.972209840678</v>
      </c>
      <c r="D118" s="228">
        <f t="shared" si="13"/>
        <v>9290.9091746617196</v>
      </c>
      <c r="E118" s="225">
        <f t="shared" si="11"/>
        <v>9385206.3118094057</v>
      </c>
      <c r="F118" s="228">
        <f t="shared" si="14"/>
        <v>10431445.619951151</v>
      </c>
      <c r="G118" s="228">
        <f t="shared" si="15"/>
        <v>11046239.308141761</v>
      </c>
      <c r="H118" s="230">
        <f t="shared" si="20"/>
        <v>0.12</v>
      </c>
      <c r="I118" s="226">
        <f t="shared" si="12"/>
        <v>107</v>
      </c>
      <c r="J118" s="227">
        <f t="shared" si="21"/>
        <v>48245</v>
      </c>
      <c r="K118" s="231">
        <f t="shared" si="16"/>
        <v>103235.8813845024</v>
      </c>
      <c r="Q118" s="11">
        <f>IF(J118&lt;'5-Year Monthly P&amp;L'!P$2,1,IF(AND('Financing - Injection 2'!J118&gt;='5-Year Monthly P&amp;L'!P$2,'Financing - Injection 2'!J118&lt;'5-Year Monthly P&amp;L'!AB$2),2,IF(AND('Financing - Injection 2'!J118&gt;='5-Year Monthly P&amp;L'!AB$2,'Financing - Injection 2'!J118&lt;'5-Year Monthly P&amp;L'!AN$2),3,IF(AND('Financing - Injection 2'!J118&gt;='5-Year Monthly P&amp;L'!AN$2,'Financing - Injection 2'!J118&lt;'5-Year Monthly P&amp;L'!AZ$2),4,IF('Financing - Injection 2'!J118&gt;='5-Year Monthly P&amp;L'!AZ$2,5)))))</f>
        <v>5</v>
      </c>
      <c r="R118" s="215">
        <f t="shared" si="17"/>
        <v>9290.9091746617196</v>
      </c>
      <c r="S118" s="215">
        <f t="shared" si="18"/>
        <v>103235.8813845024</v>
      </c>
    </row>
    <row r="119" spans="1:19" x14ac:dyDescent="0.2">
      <c r="A119" s="12">
        <v>108</v>
      </c>
      <c r="B119" s="228">
        <f>IF(I119&gt;($B$4*$B$6),"0",PMT(H119/$B$6,COUNT(I119:$I$1000),-E118))</f>
        <v>103235.8813845024</v>
      </c>
      <c r="C119" s="228">
        <f t="shared" si="19"/>
        <v>93852.063118094055</v>
      </c>
      <c r="D119" s="228">
        <f t="shared" si="13"/>
        <v>9383.8182664083433</v>
      </c>
      <c r="E119" s="225">
        <f t="shared" si="11"/>
        <v>9375822.4935429972</v>
      </c>
      <c r="F119" s="228">
        <f t="shared" si="14"/>
        <v>10525297.683069246</v>
      </c>
      <c r="G119" s="228">
        <f t="shared" si="15"/>
        <v>11149475.189526264</v>
      </c>
      <c r="H119" s="230">
        <f t="shared" si="20"/>
        <v>0.12</v>
      </c>
      <c r="I119" s="226">
        <f t="shared" si="12"/>
        <v>108</v>
      </c>
      <c r="J119" s="227">
        <f t="shared" si="21"/>
        <v>48274</v>
      </c>
      <c r="K119" s="231">
        <f t="shared" si="16"/>
        <v>103235.8813845024</v>
      </c>
      <c r="Q119" s="11">
        <f>IF(J119&lt;'5-Year Monthly P&amp;L'!P$2,1,IF(AND('Financing - Injection 2'!J119&gt;='5-Year Monthly P&amp;L'!P$2,'Financing - Injection 2'!J119&lt;'5-Year Monthly P&amp;L'!AB$2),2,IF(AND('Financing - Injection 2'!J119&gt;='5-Year Monthly P&amp;L'!AB$2,'Financing - Injection 2'!J119&lt;'5-Year Monthly P&amp;L'!AN$2),3,IF(AND('Financing - Injection 2'!J119&gt;='5-Year Monthly P&amp;L'!AN$2,'Financing - Injection 2'!J119&lt;'5-Year Monthly P&amp;L'!AZ$2),4,IF('Financing - Injection 2'!J119&gt;='5-Year Monthly P&amp;L'!AZ$2,5)))))</f>
        <v>5</v>
      </c>
      <c r="R119" s="215">
        <f t="shared" si="17"/>
        <v>9383.8182664083433</v>
      </c>
      <c r="S119" s="215">
        <f t="shared" si="18"/>
        <v>103235.8813845024</v>
      </c>
    </row>
    <row r="120" spans="1:19" x14ac:dyDescent="0.2">
      <c r="A120" s="12">
        <v>109</v>
      </c>
      <c r="B120" s="228">
        <f>IF(I120&gt;($B$4*$B$6),"0",PMT(H120/$B$6,COUNT(I120:$I$1000),-E119))</f>
        <v>103235.88138450237</v>
      </c>
      <c r="C120" s="228">
        <f t="shared" si="19"/>
        <v>93758.224935429971</v>
      </c>
      <c r="D120" s="228">
        <f t="shared" si="13"/>
        <v>9477.6564490723977</v>
      </c>
      <c r="E120" s="225">
        <f t="shared" si="11"/>
        <v>9366344.8370939251</v>
      </c>
      <c r="F120" s="228">
        <f t="shared" si="14"/>
        <v>10619055.908004675</v>
      </c>
      <c r="G120" s="228">
        <f t="shared" si="15"/>
        <v>11252711.070910767</v>
      </c>
      <c r="H120" s="230">
        <f t="shared" si="20"/>
        <v>0.12</v>
      </c>
      <c r="I120" s="226">
        <f t="shared" si="12"/>
        <v>109</v>
      </c>
      <c r="J120" s="227">
        <f t="shared" si="21"/>
        <v>48305</v>
      </c>
      <c r="K120" s="231">
        <f t="shared" si="16"/>
        <v>103235.88138450237</v>
      </c>
      <c r="Q120" s="11">
        <f>IF(J120&lt;'5-Year Monthly P&amp;L'!P$2,1,IF(AND('Financing - Injection 2'!J120&gt;='5-Year Monthly P&amp;L'!P$2,'Financing - Injection 2'!J120&lt;'5-Year Monthly P&amp;L'!AB$2),2,IF(AND('Financing - Injection 2'!J120&gt;='5-Year Monthly P&amp;L'!AB$2,'Financing - Injection 2'!J120&lt;'5-Year Monthly P&amp;L'!AN$2),3,IF(AND('Financing - Injection 2'!J120&gt;='5-Year Monthly P&amp;L'!AN$2,'Financing - Injection 2'!J120&lt;'5-Year Monthly P&amp;L'!AZ$2),4,IF('Financing - Injection 2'!J120&gt;='5-Year Monthly P&amp;L'!AZ$2,5)))))</f>
        <v>5</v>
      </c>
      <c r="R120" s="215">
        <f t="shared" si="17"/>
        <v>9477.6564490723977</v>
      </c>
      <c r="S120" s="215">
        <f t="shared" si="18"/>
        <v>103235.88138450237</v>
      </c>
    </row>
    <row r="121" spans="1:19" x14ac:dyDescent="0.2">
      <c r="A121" s="12">
        <v>110</v>
      </c>
      <c r="B121" s="228">
        <f>IF(I121&gt;($B$4*$B$6),"0",PMT(H121/$B$6,COUNT(I121:$I$1000),-E120))</f>
        <v>103235.8813845024</v>
      </c>
      <c r="C121" s="228">
        <f t="shared" si="19"/>
        <v>93663.448370939252</v>
      </c>
      <c r="D121" s="228">
        <f t="shared" si="13"/>
        <v>9572.4330135631462</v>
      </c>
      <c r="E121" s="225">
        <f t="shared" si="11"/>
        <v>9356772.4040803611</v>
      </c>
      <c r="F121" s="228">
        <f t="shared" si="14"/>
        <v>10712719.356375614</v>
      </c>
      <c r="G121" s="228">
        <f t="shared" si="15"/>
        <v>11355946.95229527</v>
      </c>
      <c r="H121" s="230">
        <f t="shared" si="20"/>
        <v>0.12</v>
      </c>
      <c r="I121" s="226">
        <f t="shared" si="12"/>
        <v>110</v>
      </c>
      <c r="J121" s="227">
        <f t="shared" si="21"/>
        <v>48335</v>
      </c>
      <c r="K121" s="231">
        <f t="shared" si="16"/>
        <v>103235.8813845024</v>
      </c>
      <c r="Q121" s="11">
        <f>IF(J121&lt;'5-Year Monthly P&amp;L'!P$2,1,IF(AND('Financing - Injection 2'!J121&gt;='5-Year Monthly P&amp;L'!P$2,'Financing - Injection 2'!J121&lt;'5-Year Monthly P&amp;L'!AB$2),2,IF(AND('Financing - Injection 2'!J121&gt;='5-Year Monthly P&amp;L'!AB$2,'Financing - Injection 2'!J121&lt;'5-Year Monthly P&amp;L'!AN$2),3,IF(AND('Financing - Injection 2'!J121&gt;='5-Year Monthly P&amp;L'!AN$2,'Financing - Injection 2'!J121&lt;'5-Year Monthly P&amp;L'!AZ$2),4,IF('Financing - Injection 2'!J121&gt;='5-Year Monthly P&amp;L'!AZ$2,5)))))</f>
        <v>5</v>
      </c>
      <c r="R121" s="215">
        <f t="shared" si="17"/>
        <v>9572.4330135631462</v>
      </c>
      <c r="S121" s="215">
        <f t="shared" si="18"/>
        <v>103235.8813845024</v>
      </c>
    </row>
    <row r="122" spans="1:19" x14ac:dyDescent="0.2">
      <c r="A122" s="12">
        <v>111</v>
      </c>
      <c r="B122" s="228">
        <f>IF(I122&gt;($B$4*$B$6),"0",PMT(H122/$B$6,COUNT(I122:$I$1000),-E121))</f>
        <v>103235.88138450237</v>
      </c>
      <c r="C122" s="228">
        <f t="shared" si="19"/>
        <v>93567.724040803616</v>
      </c>
      <c r="D122" s="228">
        <f t="shared" si="13"/>
        <v>9668.1573436987528</v>
      </c>
      <c r="E122" s="225">
        <f t="shared" si="11"/>
        <v>9347104.2467366625</v>
      </c>
      <c r="F122" s="228">
        <f t="shared" si="14"/>
        <v>10806287.080416419</v>
      </c>
      <c r="G122" s="228">
        <f t="shared" si="15"/>
        <v>11459182.833679773</v>
      </c>
      <c r="H122" s="230">
        <f t="shared" si="20"/>
        <v>0.12</v>
      </c>
      <c r="I122" s="226">
        <f t="shared" si="12"/>
        <v>111</v>
      </c>
      <c r="J122" s="227">
        <f t="shared" si="21"/>
        <v>48366</v>
      </c>
      <c r="K122" s="231">
        <f t="shared" si="16"/>
        <v>103235.88138450237</v>
      </c>
      <c r="Q122" s="11">
        <f>IF(J122&lt;'5-Year Monthly P&amp;L'!P$2,1,IF(AND('Financing - Injection 2'!J122&gt;='5-Year Monthly P&amp;L'!P$2,'Financing - Injection 2'!J122&lt;'5-Year Monthly P&amp;L'!AB$2),2,IF(AND('Financing - Injection 2'!J122&gt;='5-Year Monthly P&amp;L'!AB$2,'Financing - Injection 2'!J122&lt;'5-Year Monthly P&amp;L'!AN$2),3,IF(AND('Financing - Injection 2'!J122&gt;='5-Year Monthly P&amp;L'!AN$2,'Financing - Injection 2'!J122&lt;'5-Year Monthly P&amp;L'!AZ$2),4,IF('Financing - Injection 2'!J122&gt;='5-Year Monthly P&amp;L'!AZ$2,5)))))</f>
        <v>5</v>
      </c>
      <c r="R122" s="215">
        <f t="shared" si="17"/>
        <v>9668.1573436987528</v>
      </c>
      <c r="S122" s="215">
        <f t="shared" si="18"/>
        <v>103235.88138450237</v>
      </c>
    </row>
    <row r="123" spans="1:19" x14ac:dyDescent="0.2">
      <c r="A123" s="12">
        <v>112</v>
      </c>
      <c r="B123" s="228">
        <f>IF(I123&gt;($B$4*$B$6),"0",PMT(H123/$B$6,COUNT(I123:$I$1000),-E122))</f>
        <v>103235.88138450237</v>
      </c>
      <c r="C123" s="228">
        <f t="shared" si="19"/>
        <v>93471.042467366613</v>
      </c>
      <c r="D123" s="228">
        <f t="shared" si="13"/>
        <v>9764.8389171357558</v>
      </c>
      <c r="E123" s="225">
        <f t="shared" si="11"/>
        <v>9337339.4078195263</v>
      </c>
      <c r="F123" s="228">
        <f t="shared" si="14"/>
        <v>10899758.122883786</v>
      </c>
      <c r="G123" s="228">
        <f t="shared" si="15"/>
        <v>11562418.715064276</v>
      </c>
      <c r="H123" s="230">
        <f t="shared" si="20"/>
        <v>0.12</v>
      </c>
      <c r="I123" s="226">
        <f t="shared" si="12"/>
        <v>112</v>
      </c>
      <c r="J123" s="227">
        <f t="shared" si="21"/>
        <v>48396</v>
      </c>
      <c r="K123" s="231">
        <f t="shared" si="16"/>
        <v>103235.88138450237</v>
      </c>
      <c r="Q123" s="11">
        <f>IF(J123&lt;'5-Year Monthly P&amp;L'!P$2,1,IF(AND('Financing - Injection 2'!J123&gt;='5-Year Monthly P&amp;L'!P$2,'Financing - Injection 2'!J123&lt;'5-Year Monthly P&amp;L'!AB$2),2,IF(AND('Financing - Injection 2'!J123&gt;='5-Year Monthly P&amp;L'!AB$2,'Financing - Injection 2'!J123&lt;'5-Year Monthly P&amp;L'!AN$2),3,IF(AND('Financing - Injection 2'!J123&gt;='5-Year Monthly P&amp;L'!AN$2,'Financing - Injection 2'!J123&lt;'5-Year Monthly P&amp;L'!AZ$2),4,IF('Financing - Injection 2'!J123&gt;='5-Year Monthly P&amp;L'!AZ$2,5)))))</f>
        <v>5</v>
      </c>
      <c r="R123" s="215">
        <f t="shared" si="17"/>
        <v>9764.8389171357558</v>
      </c>
      <c r="S123" s="215">
        <f t="shared" si="18"/>
        <v>103235.88138450237</v>
      </c>
    </row>
    <row r="124" spans="1:19" x14ac:dyDescent="0.2">
      <c r="A124" s="12">
        <v>113</v>
      </c>
      <c r="B124" s="228">
        <f>IF(I124&gt;($B$4*$B$6),"0",PMT(H124/$B$6,COUNT(I124:$I$1000),-E123))</f>
        <v>103235.88138450237</v>
      </c>
      <c r="C124" s="228">
        <f t="shared" si="19"/>
        <v>93373.394078195255</v>
      </c>
      <c r="D124" s="228">
        <f t="shared" si="13"/>
        <v>9862.4873063071136</v>
      </c>
      <c r="E124" s="225">
        <f t="shared" si="11"/>
        <v>9327476.9205132183</v>
      </c>
      <c r="F124" s="228">
        <f t="shared" si="14"/>
        <v>10993131.516961981</v>
      </c>
      <c r="G124" s="228">
        <f t="shared" si="15"/>
        <v>11665654.596448779</v>
      </c>
      <c r="H124" s="230">
        <f t="shared" si="20"/>
        <v>0.12</v>
      </c>
      <c r="I124" s="226">
        <f t="shared" si="12"/>
        <v>113</v>
      </c>
      <c r="J124" s="227">
        <f t="shared" si="21"/>
        <v>48427</v>
      </c>
      <c r="K124" s="231">
        <f t="shared" si="16"/>
        <v>103235.88138450237</v>
      </c>
      <c r="Q124" s="11">
        <f>IF(J124&lt;'5-Year Monthly P&amp;L'!P$2,1,IF(AND('Financing - Injection 2'!J124&gt;='5-Year Monthly P&amp;L'!P$2,'Financing - Injection 2'!J124&lt;'5-Year Monthly P&amp;L'!AB$2),2,IF(AND('Financing - Injection 2'!J124&gt;='5-Year Monthly P&amp;L'!AB$2,'Financing - Injection 2'!J124&lt;'5-Year Monthly P&amp;L'!AN$2),3,IF(AND('Financing - Injection 2'!J124&gt;='5-Year Monthly P&amp;L'!AN$2,'Financing - Injection 2'!J124&lt;'5-Year Monthly P&amp;L'!AZ$2),4,IF('Financing - Injection 2'!J124&gt;='5-Year Monthly P&amp;L'!AZ$2,5)))))</f>
        <v>5</v>
      </c>
      <c r="R124" s="215">
        <f t="shared" si="17"/>
        <v>9862.4873063071136</v>
      </c>
      <c r="S124" s="215">
        <f t="shared" si="18"/>
        <v>103235.88138450237</v>
      </c>
    </row>
    <row r="125" spans="1:19" x14ac:dyDescent="0.2">
      <c r="A125" s="12">
        <v>114</v>
      </c>
      <c r="B125" s="228">
        <f>IF(I125&gt;($B$4*$B$6),"0",PMT(H125/$B$6,COUNT(I125:$I$1000),-E124))</f>
        <v>103235.88138450235</v>
      </c>
      <c r="C125" s="228">
        <f t="shared" si="19"/>
        <v>93274.769205132194</v>
      </c>
      <c r="D125" s="228">
        <f t="shared" si="13"/>
        <v>9961.1121793701604</v>
      </c>
      <c r="E125" s="225">
        <f t="shared" si="11"/>
        <v>9317515.8083338477</v>
      </c>
      <c r="F125" s="228">
        <f t="shared" si="14"/>
        <v>11086406.286167113</v>
      </c>
      <c r="G125" s="228">
        <f t="shared" si="15"/>
        <v>11768890.477833282</v>
      </c>
      <c r="H125" s="230">
        <f t="shared" si="20"/>
        <v>0.12</v>
      </c>
      <c r="I125" s="226">
        <f t="shared" si="12"/>
        <v>114</v>
      </c>
      <c r="J125" s="227">
        <f t="shared" si="21"/>
        <v>48458</v>
      </c>
      <c r="K125" s="231">
        <f t="shared" si="16"/>
        <v>103235.88138450235</v>
      </c>
      <c r="Q125" s="11">
        <f>IF(J125&lt;'5-Year Monthly P&amp;L'!P$2,1,IF(AND('Financing - Injection 2'!J125&gt;='5-Year Monthly P&amp;L'!P$2,'Financing - Injection 2'!J125&lt;'5-Year Monthly P&amp;L'!AB$2),2,IF(AND('Financing - Injection 2'!J125&gt;='5-Year Monthly P&amp;L'!AB$2,'Financing - Injection 2'!J125&lt;'5-Year Monthly P&amp;L'!AN$2),3,IF(AND('Financing - Injection 2'!J125&gt;='5-Year Monthly P&amp;L'!AN$2,'Financing - Injection 2'!J125&lt;'5-Year Monthly P&amp;L'!AZ$2),4,IF('Financing - Injection 2'!J125&gt;='5-Year Monthly P&amp;L'!AZ$2,5)))))</f>
        <v>5</v>
      </c>
      <c r="R125" s="215">
        <f t="shared" si="17"/>
        <v>9961.1121793701604</v>
      </c>
      <c r="S125" s="215">
        <f t="shared" si="18"/>
        <v>103235.88138450235</v>
      </c>
    </row>
    <row r="126" spans="1:19" x14ac:dyDescent="0.2">
      <c r="A126" s="12">
        <v>115</v>
      </c>
      <c r="B126" s="228">
        <f>IF(I126&gt;($B$4*$B$6),"0",PMT(H126/$B$6,COUNT(I126:$I$1000),-E125))</f>
        <v>103235.88138450235</v>
      </c>
      <c r="C126" s="228">
        <f t="shared" si="19"/>
        <v>93175.158083338465</v>
      </c>
      <c r="D126" s="228">
        <f t="shared" si="13"/>
        <v>10060.723301163889</v>
      </c>
      <c r="E126" s="225">
        <f t="shared" si="11"/>
        <v>9307455.0850326829</v>
      </c>
      <c r="F126" s="228">
        <f t="shared" si="14"/>
        <v>11179581.444250451</v>
      </c>
      <c r="G126" s="228">
        <f t="shared" si="15"/>
        <v>11872126.359217785</v>
      </c>
      <c r="H126" s="230">
        <f t="shared" si="20"/>
        <v>0.12</v>
      </c>
      <c r="I126" s="226">
        <f t="shared" si="12"/>
        <v>115</v>
      </c>
      <c r="J126" s="227">
        <f t="shared" si="21"/>
        <v>48488</v>
      </c>
      <c r="K126" s="231">
        <f t="shared" si="16"/>
        <v>103235.88138450235</v>
      </c>
      <c r="Q126" s="11">
        <f>IF(J126&lt;'5-Year Monthly P&amp;L'!P$2,1,IF(AND('Financing - Injection 2'!J126&gt;='5-Year Monthly P&amp;L'!P$2,'Financing - Injection 2'!J126&lt;'5-Year Monthly P&amp;L'!AB$2),2,IF(AND('Financing - Injection 2'!J126&gt;='5-Year Monthly P&amp;L'!AB$2,'Financing - Injection 2'!J126&lt;'5-Year Monthly P&amp;L'!AN$2),3,IF(AND('Financing - Injection 2'!J126&gt;='5-Year Monthly P&amp;L'!AN$2,'Financing - Injection 2'!J126&lt;'5-Year Monthly P&amp;L'!AZ$2),4,IF('Financing - Injection 2'!J126&gt;='5-Year Monthly P&amp;L'!AZ$2,5)))))</f>
        <v>5</v>
      </c>
      <c r="R126" s="215">
        <f t="shared" si="17"/>
        <v>10060.723301163889</v>
      </c>
      <c r="S126" s="215">
        <f t="shared" si="18"/>
        <v>103235.88138450235</v>
      </c>
    </row>
    <row r="127" spans="1:19" x14ac:dyDescent="0.2">
      <c r="A127" s="12">
        <v>116</v>
      </c>
      <c r="B127" s="228">
        <f>IF(I127&gt;($B$4*$B$6),"0",PMT(H127/$B$6,COUNT(I127:$I$1000),-E126))</f>
        <v>103235.88138450235</v>
      </c>
      <c r="C127" s="228">
        <f t="shared" si="19"/>
        <v>93074.550850326821</v>
      </c>
      <c r="D127" s="228">
        <f t="shared" si="13"/>
        <v>10161.330534175533</v>
      </c>
      <c r="E127" s="225">
        <f t="shared" si="11"/>
        <v>9297293.7544985078</v>
      </c>
      <c r="F127" s="228">
        <f t="shared" si="14"/>
        <v>11272655.995100778</v>
      </c>
      <c r="G127" s="228">
        <f t="shared" si="15"/>
        <v>11975362.240602288</v>
      </c>
      <c r="H127" s="230">
        <f t="shared" si="20"/>
        <v>0.12</v>
      </c>
      <c r="I127" s="226">
        <f t="shared" si="12"/>
        <v>116</v>
      </c>
      <c r="J127" s="227">
        <f t="shared" si="21"/>
        <v>48519</v>
      </c>
      <c r="K127" s="231">
        <f t="shared" si="16"/>
        <v>103235.88138450235</v>
      </c>
      <c r="Q127" s="11">
        <f>IF(J127&lt;'5-Year Monthly P&amp;L'!P$2,1,IF(AND('Financing - Injection 2'!J127&gt;='5-Year Monthly P&amp;L'!P$2,'Financing - Injection 2'!J127&lt;'5-Year Monthly P&amp;L'!AB$2),2,IF(AND('Financing - Injection 2'!J127&gt;='5-Year Monthly P&amp;L'!AB$2,'Financing - Injection 2'!J127&lt;'5-Year Monthly P&amp;L'!AN$2),3,IF(AND('Financing - Injection 2'!J127&gt;='5-Year Monthly P&amp;L'!AN$2,'Financing - Injection 2'!J127&lt;'5-Year Monthly P&amp;L'!AZ$2),4,IF('Financing - Injection 2'!J127&gt;='5-Year Monthly P&amp;L'!AZ$2,5)))))</f>
        <v>5</v>
      </c>
      <c r="R127" s="215">
        <f t="shared" si="17"/>
        <v>10161.330534175533</v>
      </c>
      <c r="S127" s="215">
        <f t="shared" si="18"/>
        <v>103235.88138450235</v>
      </c>
    </row>
    <row r="128" spans="1:19" x14ac:dyDescent="0.2">
      <c r="A128" s="12">
        <v>117</v>
      </c>
      <c r="B128" s="228">
        <f>IF(I128&gt;($B$4*$B$6),"0",PMT(H128/$B$6,COUNT(I128:$I$1000),-E127))</f>
        <v>103235.88138450235</v>
      </c>
      <c r="C128" s="228">
        <f t="shared" si="19"/>
        <v>92972.937544985078</v>
      </c>
      <c r="D128" s="228">
        <f t="shared" si="13"/>
        <v>10262.943839517277</v>
      </c>
      <c r="E128" s="225">
        <f t="shared" si="11"/>
        <v>9287030.8106589913</v>
      </c>
      <c r="F128" s="228">
        <f t="shared" si="14"/>
        <v>11365628.932645762</v>
      </c>
      <c r="G128" s="228">
        <f t="shared" si="15"/>
        <v>12078598.121986791</v>
      </c>
      <c r="H128" s="230">
        <f t="shared" si="20"/>
        <v>0.12</v>
      </c>
      <c r="I128" s="226">
        <f t="shared" si="12"/>
        <v>117</v>
      </c>
      <c r="J128" s="227">
        <f t="shared" si="21"/>
        <v>48549</v>
      </c>
      <c r="K128" s="231">
        <f t="shared" si="16"/>
        <v>103235.88138450235</v>
      </c>
      <c r="Q128" s="11">
        <f>IF(J128&lt;'5-Year Monthly P&amp;L'!P$2,1,IF(AND('Financing - Injection 2'!J128&gt;='5-Year Monthly P&amp;L'!P$2,'Financing - Injection 2'!J128&lt;'5-Year Monthly P&amp;L'!AB$2),2,IF(AND('Financing - Injection 2'!J128&gt;='5-Year Monthly P&amp;L'!AB$2,'Financing - Injection 2'!J128&lt;'5-Year Monthly P&amp;L'!AN$2),3,IF(AND('Financing - Injection 2'!J128&gt;='5-Year Monthly P&amp;L'!AN$2,'Financing - Injection 2'!J128&lt;'5-Year Monthly P&amp;L'!AZ$2),4,IF('Financing - Injection 2'!J128&gt;='5-Year Monthly P&amp;L'!AZ$2,5)))))</f>
        <v>5</v>
      </c>
      <c r="R128" s="215">
        <f t="shared" si="17"/>
        <v>10262.943839517277</v>
      </c>
      <c r="S128" s="215">
        <f t="shared" si="18"/>
        <v>103235.88138450235</v>
      </c>
    </row>
    <row r="129" spans="1:19" x14ac:dyDescent="0.2">
      <c r="A129" s="12">
        <v>118</v>
      </c>
      <c r="B129" s="228">
        <f>IF(I129&gt;($B$4*$B$6),"0",PMT(H129/$B$6,COUNT(I129:$I$1000),-E128))</f>
        <v>103235.88138450235</v>
      </c>
      <c r="C129" s="228">
        <f t="shared" si="19"/>
        <v>92870.308106589902</v>
      </c>
      <c r="D129" s="228">
        <f t="shared" si="13"/>
        <v>10365.573277912452</v>
      </c>
      <c r="E129" s="225">
        <f t="shared" si="11"/>
        <v>9276665.2373810783</v>
      </c>
      <c r="F129" s="228">
        <f t="shared" si="14"/>
        <v>11458499.240752352</v>
      </c>
      <c r="G129" s="228">
        <f t="shared" si="15"/>
        <v>12181834.003371295</v>
      </c>
      <c r="H129" s="230">
        <f t="shared" si="20"/>
        <v>0.12</v>
      </c>
      <c r="I129" s="226">
        <f t="shared" si="12"/>
        <v>118</v>
      </c>
      <c r="J129" s="227">
        <f t="shared" si="21"/>
        <v>48580</v>
      </c>
      <c r="K129" s="231">
        <f t="shared" si="16"/>
        <v>103235.88138450235</v>
      </c>
      <c r="Q129" s="11">
        <f>IF(J129&lt;'5-Year Monthly P&amp;L'!P$2,1,IF(AND('Financing - Injection 2'!J129&gt;='5-Year Monthly P&amp;L'!P$2,'Financing - Injection 2'!J129&lt;'5-Year Monthly P&amp;L'!AB$2),2,IF(AND('Financing - Injection 2'!J129&gt;='5-Year Monthly P&amp;L'!AB$2,'Financing - Injection 2'!J129&lt;'5-Year Monthly P&amp;L'!AN$2),3,IF(AND('Financing - Injection 2'!J129&gt;='5-Year Monthly P&amp;L'!AN$2,'Financing - Injection 2'!J129&lt;'5-Year Monthly P&amp;L'!AZ$2),4,IF('Financing - Injection 2'!J129&gt;='5-Year Monthly P&amp;L'!AZ$2,5)))))</f>
        <v>5</v>
      </c>
      <c r="R129" s="215">
        <f t="shared" si="17"/>
        <v>10365.573277912452</v>
      </c>
      <c r="S129" s="215">
        <f t="shared" si="18"/>
        <v>103235.88138450235</v>
      </c>
    </row>
    <row r="130" spans="1:19" x14ac:dyDescent="0.2">
      <c r="A130" s="12">
        <v>119</v>
      </c>
      <c r="B130" s="228">
        <f>IF(I130&gt;($B$4*$B$6),"0",PMT(H130/$B$6,COUNT(I130:$I$1000),-E129))</f>
        <v>103235.88138450235</v>
      </c>
      <c r="C130" s="228">
        <f t="shared" si="19"/>
        <v>92766.652373810779</v>
      </c>
      <c r="D130" s="228">
        <f t="shared" si="13"/>
        <v>10469.229010691575</v>
      </c>
      <c r="E130" s="225">
        <f t="shared" si="11"/>
        <v>9266196.0083703864</v>
      </c>
      <c r="F130" s="228">
        <f t="shared" si="14"/>
        <v>11551265.893126164</v>
      </c>
      <c r="G130" s="228">
        <f t="shared" si="15"/>
        <v>12285069.884755798</v>
      </c>
      <c r="H130" s="230">
        <f t="shared" si="20"/>
        <v>0.12</v>
      </c>
      <c r="I130" s="226">
        <f t="shared" si="12"/>
        <v>119</v>
      </c>
      <c r="J130" s="227">
        <f t="shared" si="21"/>
        <v>48611</v>
      </c>
      <c r="K130" s="231">
        <f t="shared" si="16"/>
        <v>103235.88138450235</v>
      </c>
      <c r="Q130" s="11">
        <f>IF(J130&lt;'5-Year Monthly P&amp;L'!P$2,1,IF(AND('Financing - Injection 2'!J130&gt;='5-Year Monthly P&amp;L'!P$2,'Financing - Injection 2'!J130&lt;'5-Year Monthly P&amp;L'!AB$2),2,IF(AND('Financing - Injection 2'!J130&gt;='5-Year Monthly P&amp;L'!AB$2,'Financing - Injection 2'!J130&lt;'5-Year Monthly P&amp;L'!AN$2),3,IF(AND('Financing - Injection 2'!J130&gt;='5-Year Monthly P&amp;L'!AN$2,'Financing - Injection 2'!J130&lt;'5-Year Monthly P&amp;L'!AZ$2),4,IF('Financing - Injection 2'!J130&gt;='5-Year Monthly P&amp;L'!AZ$2,5)))))</f>
        <v>5</v>
      </c>
      <c r="R130" s="215">
        <f t="shared" si="17"/>
        <v>10469.229010691575</v>
      </c>
      <c r="S130" s="215">
        <f t="shared" si="18"/>
        <v>103235.88138450235</v>
      </c>
    </row>
    <row r="131" spans="1:19" x14ac:dyDescent="0.2">
      <c r="A131" s="12">
        <v>120</v>
      </c>
      <c r="B131" s="228">
        <f>IF(I131&gt;($B$4*$B$6),"0",PMT(H131/$B$6,COUNT(I131:$I$1000),-E130))</f>
        <v>103235.88138450235</v>
      </c>
      <c r="C131" s="228">
        <f t="shared" si="19"/>
        <v>92661.96008370386</v>
      </c>
      <c r="D131" s="228">
        <f t="shared" si="13"/>
        <v>10573.921300798494</v>
      </c>
      <c r="E131" s="225">
        <f t="shared" si="11"/>
        <v>9255622.0870695878</v>
      </c>
      <c r="F131" s="228">
        <f t="shared" si="14"/>
        <v>11643927.853209868</v>
      </c>
      <c r="G131" s="228">
        <f t="shared" si="15"/>
        <v>12388305.766140301</v>
      </c>
      <c r="H131" s="230">
        <f t="shared" si="20"/>
        <v>0.12</v>
      </c>
      <c r="I131" s="226">
        <f t="shared" si="12"/>
        <v>120</v>
      </c>
      <c r="J131" s="227">
        <f t="shared" si="21"/>
        <v>48639</v>
      </c>
      <c r="K131" s="231">
        <f t="shared" si="16"/>
        <v>103235.88138450235</v>
      </c>
      <c r="Q131" s="11">
        <f>IF(J131&lt;'5-Year Monthly P&amp;L'!P$2,1,IF(AND('Financing - Injection 2'!J131&gt;='5-Year Monthly P&amp;L'!P$2,'Financing - Injection 2'!J131&lt;'5-Year Monthly P&amp;L'!AB$2),2,IF(AND('Financing - Injection 2'!J131&gt;='5-Year Monthly P&amp;L'!AB$2,'Financing - Injection 2'!J131&lt;'5-Year Monthly P&amp;L'!AN$2),3,IF(AND('Financing - Injection 2'!J131&gt;='5-Year Monthly P&amp;L'!AN$2,'Financing - Injection 2'!J131&lt;'5-Year Monthly P&amp;L'!AZ$2),4,IF('Financing - Injection 2'!J131&gt;='5-Year Monthly P&amp;L'!AZ$2,5)))))</f>
        <v>5</v>
      </c>
      <c r="R131" s="215">
        <f t="shared" si="17"/>
        <v>10573.921300798494</v>
      </c>
      <c r="S131" s="215">
        <f t="shared" si="18"/>
        <v>103235.88138450235</v>
      </c>
    </row>
    <row r="132" spans="1:19" x14ac:dyDescent="0.2">
      <c r="A132" s="12">
        <v>121</v>
      </c>
      <c r="B132" s="228">
        <f>IF(I132&gt;($B$4*$B$6),"0",PMT(H132/$B$6,COUNT(I132:$I$1000),-E131))</f>
        <v>103235.88138450235</v>
      </c>
      <c r="C132" s="228">
        <f t="shared" si="19"/>
        <v>92556.220870695877</v>
      </c>
      <c r="D132" s="228">
        <f t="shared" si="13"/>
        <v>10679.660513806477</v>
      </c>
      <c r="E132" s="225">
        <f t="shared" si="11"/>
        <v>9244942.4265557807</v>
      </c>
      <c r="F132" s="228">
        <f t="shared" si="14"/>
        <v>11736484.074080564</v>
      </c>
      <c r="G132" s="228">
        <f t="shared" si="15"/>
        <v>12491541.647524804</v>
      </c>
      <c r="H132" s="230">
        <f t="shared" si="20"/>
        <v>0.12</v>
      </c>
      <c r="I132" s="226">
        <f t="shared" si="12"/>
        <v>121</v>
      </c>
      <c r="J132" s="227">
        <f t="shared" si="21"/>
        <v>48670</v>
      </c>
      <c r="K132" s="231">
        <f t="shared" si="16"/>
        <v>103235.88138450235</v>
      </c>
      <c r="Q132" s="11">
        <f>IF(J132&lt;'5-Year Monthly P&amp;L'!P$2,1,IF(AND('Financing - Injection 2'!J132&gt;='5-Year Monthly P&amp;L'!P$2,'Financing - Injection 2'!J132&lt;'5-Year Monthly P&amp;L'!AB$2),2,IF(AND('Financing - Injection 2'!J132&gt;='5-Year Monthly P&amp;L'!AB$2,'Financing - Injection 2'!J132&lt;'5-Year Monthly P&amp;L'!AN$2),3,IF(AND('Financing - Injection 2'!J132&gt;='5-Year Monthly P&amp;L'!AN$2,'Financing - Injection 2'!J132&lt;'5-Year Monthly P&amp;L'!AZ$2),4,IF('Financing - Injection 2'!J132&gt;='5-Year Monthly P&amp;L'!AZ$2,5)))))</f>
        <v>5</v>
      </c>
      <c r="R132" s="215">
        <f t="shared" si="17"/>
        <v>10679.660513806477</v>
      </c>
      <c r="S132" s="215">
        <f t="shared" si="18"/>
        <v>103235.88138450235</v>
      </c>
    </row>
    <row r="133" spans="1:19" x14ac:dyDescent="0.2">
      <c r="A133" s="12">
        <v>122</v>
      </c>
      <c r="B133" s="228">
        <f>IF(I133&gt;($B$4*$B$6),"0",PMT(H133/$B$6,COUNT(I133:$I$1000),-E132))</f>
        <v>103235.88138450235</v>
      </c>
      <c r="C133" s="228">
        <f t="shared" si="19"/>
        <v>92449.424265557798</v>
      </c>
      <c r="D133" s="228">
        <f t="shared" si="13"/>
        <v>10786.457118944556</v>
      </c>
      <c r="E133" s="225">
        <f t="shared" si="11"/>
        <v>9234155.9694368355</v>
      </c>
      <c r="F133" s="228">
        <f t="shared" si="14"/>
        <v>11828933.498346122</v>
      </c>
      <c r="G133" s="228">
        <f t="shared" si="15"/>
        <v>12594777.528909307</v>
      </c>
      <c r="H133" s="230">
        <f t="shared" si="20"/>
        <v>0.12</v>
      </c>
      <c r="I133" s="226">
        <f t="shared" si="12"/>
        <v>122</v>
      </c>
      <c r="J133" s="227">
        <f t="shared" si="21"/>
        <v>48700</v>
      </c>
      <c r="K133" s="231">
        <f t="shared" si="16"/>
        <v>103235.88138450235</v>
      </c>
      <c r="Q133" s="11">
        <f>IF(J133&lt;'5-Year Monthly P&amp;L'!P$2,1,IF(AND('Financing - Injection 2'!J133&gt;='5-Year Monthly P&amp;L'!P$2,'Financing - Injection 2'!J133&lt;'5-Year Monthly P&amp;L'!AB$2),2,IF(AND('Financing - Injection 2'!J133&gt;='5-Year Monthly P&amp;L'!AB$2,'Financing - Injection 2'!J133&lt;'5-Year Monthly P&amp;L'!AN$2),3,IF(AND('Financing - Injection 2'!J133&gt;='5-Year Monthly P&amp;L'!AN$2,'Financing - Injection 2'!J133&lt;'5-Year Monthly P&amp;L'!AZ$2),4,IF('Financing - Injection 2'!J133&gt;='5-Year Monthly P&amp;L'!AZ$2,5)))))</f>
        <v>5</v>
      </c>
      <c r="R133" s="215">
        <f t="shared" si="17"/>
        <v>10786.457118944556</v>
      </c>
      <c r="S133" s="215">
        <f t="shared" si="18"/>
        <v>103235.88138450235</v>
      </c>
    </row>
    <row r="134" spans="1:19" x14ac:dyDescent="0.2">
      <c r="A134" s="12">
        <v>123</v>
      </c>
      <c r="B134" s="228">
        <f>IF(I134&gt;($B$4*$B$6),"0",PMT(H134/$B$6,COUNT(I134:$I$1000),-E133))</f>
        <v>103235.88138450234</v>
      </c>
      <c r="C134" s="228">
        <f t="shared" si="19"/>
        <v>92341.559694368349</v>
      </c>
      <c r="D134" s="228">
        <f t="shared" si="13"/>
        <v>10894.321690133991</v>
      </c>
      <c r="E134" s="225">
        <f t="shared" si="11"/>
        <v>9223261.6477467008</v>
      </c>
      <c r="F134" s="228">
        <f t="shared" si="14"/>
        <v>11921275.05804049</v>
      </c>
      <c r="G134" s="228">
        <f t="shared" si="15"/>
        <v>12698013.41029381</v>
      </c>
      <c r="H134" s="230">
        <f t="shared" si="20"/>
        <v>0.12</v>
      </c>
      <c r="I134" s="226">
        <f t="shared" si="12"/>
        <v>123</v>
      </c>
      <c r="J134" s="227">
        <f t="shared" si="21"/>
        <v>48731</v>
      </c>
      <c r="K134" s="231">
        <f t="shared" si="16"/>
        <v>103235.88138450234</v>
      </c>
      <c r="Q134" s="11">
        <f>IF(J134&lt;'5-Year Monthly P&amp;L'!P$2,1,IF(AND('Financing - Injection 2'!J134&gt;='5-Year Monthly P&amp;L'!P$2,'Financing - Injection 2'!J134&lt;'5-Year Monthly P&amp;L'!AB$2),2,IF(AND('Financing - Injection 2'!J134&gt;='5-Year Monthly P&amp;L'!AB$2,'Financing - Injection 2'!J134&lt;'5-Year Monthly P&amp;L'!AN$2),3,IF(AND('Financing - Injection 2'!J134&gt;='5-Year Monthly P&amp;L'!AN$2,'Financing - Injection 2'!J134&lt;'5-Year Monthly P&amp;L'!AZ$2),4,IF('Financing - Injection 2'!J134&gt;='5-Year Monthly P&amp;L'!AZ$2,5)))))</f>
        <v>5</v>
      </c>
      <c r="R134" s="215">
        <f t="shared" si="17"/>
        <v>10894.321690133991</v>
      </c>
      <c r="S134" s="215">
        <f t="shared" si="18"/>
        <v>103235.88138450234</v>
      </c>
    </row>
    <row r="135" spans="1:19" x14ac:dyDescent="0.2">
      <c r="A135" s="12">
        <v>124</v>
      </c>
      <c r="B135" s="228">
        <f>IF(I135&gt;($B$4*$B$6),"0",PMT(H135/$B$6,COUNT(I135:$I$1000),-E134))</f>
        <v>103235.88138450234</v>
      </c>
      <c r="C135" s="228">
        <f t="shared" si="19"/>
        <v>92232.616477467003</v>
      </c>
      <c r="D135" s="228">
        <f t="shared" si="13"/>
        <v>11003.264907035336</v>
      </c>
      <c r="E135" s="225">
        <f t="shared" si="11"/>
        <v>9212258.3828396648</v>
      </c>
      <c r="F135" s="228">
        <f t="shared" si="14"/>
        <v>12013507.674517957</v>
      </c>
      <c r="G135" s="228">
        <f t="shared" si="15"/>
        <v>12801249.291678313</v>
      </c>
      <c r="H135" s="230">
        <f t="shared" si="20"/>
        <v>0.12</v>
      </c>
      <c r="I135" s="226">
        <f t="shared" si="12"/>
        <v>124</v>
      </c>
      <c r="J135" s="227">
        <f t="shared" si="21"/>
        <v>48761</v>
      </c>
      <c r="K135" s="231">
        <f t="shared" si="16"/>
        <v>103235.88138450234</v>
      </c>
      <c r="Q135" s="11">
        <f>IF(J135&lt;'5-Year Monthly P&amp;L'!P$2,1,IF(AND('Financing - Injection 2'!J135&gt;='5-Year Monthly P&amp;L'!P$2,'Financing - Injection 2'!J135&lt;'5-Year Monthly P&amp;L'!AB$2),2,IF(AND('Financing - Injection 2'!J135&gt;='5-Year Monthly P&amp;L'!AB$2,'Financing - Injection 2'!J135&lt;'5-Year Monthly P&amp;L'!AN$2),3,IF(AND('Financing - Injection 2'!J135&gt;='5-Year Monthly P&amp;L'!AN$2,'Financing - Injection 2'!J135&lt;'5-Year Monthly P&amp;L'!AZ$2),4,IF('Financing - Injection 2'!J135&gt;='5-Year Monthly P&amp;L'!AZ$2,5)))))</f>
        <v>5</v>
      </c>
      <c r="R135" s="215">
        <f t="shared" si="17"/>
        <v>11003.264907035336</v>
      </c>
      <c r="S135" s="215">
        <f t="shared" si="18"/>
        <v>103235.88138450234</v>
      </c>
    </row>
    <row r="136" spans="1:19" x14ac:dyDescent="0.2">
      <c r="A136" s="12">
        <v>125</v>
      </c>
      <c r="B136" s="228">
        <f>IF(I136&gt;($B$4*$B$6),"0",PMT(H136/$B$6,COUNT(I136:$I$1000),-E135))</f>
        <v>103235.88138450231</v>
      </c>
      <c r="C136" s="228">
        <f t="shared" si="19"/>
        <v>92122.583828396644</v>
      </c>
      <c r="D136" s="228">
        <f t="shared" si="13"/>
        <v>11113.297556105666</v>
      </c>
      <c r="E136" s="225">
        <f t="shared" si="11"/>
        <v>9201145.0852835588</v>
      </c>
      <c r="F136" s="228">
        <f t="shared" si="14"/>
        <v>12105630.258346355</v>
      </c>
      <c r="G136" s="228">
        <f t="shared" si="15"/>
        <v>12904485.173062816</v>
      </c>
      <c r="H136" s="230">
        <f t="shared" si="20"/>
        <v>0.12</v>
      </c>
      <c r="I136" s="226">
        <f t="shared" si="12"/>
        <v>125</v>
      </c>
      <c r="J136" s="227">
        <f t="shared" si="21"/>
        <v>48792</v>
      </c>
      <c r="K136" s="231">
        <f t="shared" si="16"/>
        <v>103235.88138450231</v>
      </c>
      <c r="Q136" s="11">
        <f>IF(J136&lt;'5-Year Monthly P&amp;L'!P$2,1,IF(AND('Financing - Injection 2'!J136&gt;='5-Year Monthly P&amp;L'!P$2,'Financing - Injection 2'!J136&lt;'5-Year Monthly P&amp;L'!AB$2),2,IF(AND('Financing - Injection 2'!J136&gt;='5-Year Monthly P&amp;L'!AB$2,'Financing - Injection 2'!J136&lt;'5-Year Monthly P&amp;L'!AN$2),3,IF(AND('Financing - Injection 2'!J136&gt;='5-Year Monthly P&amp;L'!AN$2,'Financing - Injection 2'!J136&lt;'5-Year Monthly P&amp;L'!AZ$2),4,IF('Financing - Injection 2'!J136&gt;='5-Year Monthly P&amp;L'!AZ$2,5)))))</f>
        <v>5</v>
      </c>
      <c r="R136" s="215">
        <f t="shared" si="17"/>
        <v>11113.297556105666</v>
      </c>
      <c r="S136" s="215">
        <f t="shared" si="18"/>
        <v>103235.88138450231</v>
      </c>
    </row>
    <row r="137" spans="1:19" x14ac:dyDescent="0.2">
      <c r="A137" s="12">
        <v>126</v>
      </c>
      <c r="B137" s="228">
        <f>IF(I137&gt;($B$4*$B$6),"0",PMT(H137/$B$6,COUNT(I137:$I$1000),-E136))</f>
        <v>103235.88138450231</v>
      </c>
      <c r="C137" s="228">
        <f t="shared" si="19"/>
        <v>92011.450852835595</v>
      </c>
      <c r="D137" s="228">
        <f t="shared" si="13"/>
        <v>11224.430531666716</v>
      </c>
      <c r="E137" s="225">
        <f t="shared" si="11"/>
        <v>9189920.6547518913</v>
      </c>
      <c r="F137" s="228">
        <f t="shared" si="14"/>
        <v>12197641.70919919</v>
      </c>
      <c r="G137" s="228">
        <f t="shared" si="15"/>
        <v>13007721.054447319</v>
      </c>
      <c r="H137" s="230">
        <f t="shared" si="20"/>
        <v>0.12</v>
      </c>
      <c r="I137" s="226">
        <f t="shared" si="12"/>
        <v>126</v>
      </c>
      <c r="J137" s="227">
        <f t="shared" si="21"/>
        <v>48823</v>
      </c>
      <c r="K137" s="231">
        <f t="shared" si="16"/>
        <v>103235.88138450231</v>
      </c>
      <c r="Q137" s="11">
        <f>IF(J137&lt;'5-Year Monthly P&amp;L'!P$2,1,IF(AND('Financing - Injection 2'!J137&gt;='5-Year Monthly P&amp;L'!P$2,'Financing - Injection 2'!J137&lt;'5-Year Monthly P&amp;L'!AB$2),2,IF(AND('Financing - Injection 2'!J137&gt;='5-Year Monthly P&amp;L'!AB$2,'Financing - Injection 2'!J137&lt;'5-Year Monthly P&amp;L'!AN$2),3,IF(AND('Financing - Injection 2'!J137&gt;='5-Year Monthly P&amp;L'!AN$2,'Financing - Injection 2'!J137&lt;'5-Year Monthly P&amp;L'!AZ$2),4,IF('Financing - Injection 2'!J137&gt;='5-Year Monthly P&amp;L'!AZ$2,5)))))</f>
        <v>5</v>
      </c>
      <c r="R137" s="215">
        <f t="shared" si="17"/>
        <v>11224.430531666716</v>
      </c>
      <c r="S137" s="215">
        <f t="shared" si="18"/>
        <v>103235.88138450231</v>
      </c>
    </row>
    <row r="138" spans="1:19" x14ac:dyDescent="0.2">
      <c r="A138" s="12">
        <v>127</v>
      </c>
      <c r="B138" s="228">
        <f>IF(I138&gt;($B$4*$B$6),"0",PMT(H138/$B$6,COUNT(I138:$I$1000),-E137))</f>
        <v>103235.8813845023</v>
      </c>
      <c r="C138" s="228">
        <f t="shared" si="19"/>
        <v>91899.206547518901</v>
      </c>
      <c r="D138" s="228">
        <f t="shared" si="13"/>
        <v>11336.674836983395</v>
      </c>
      <c r="E138" s="225">
        <f t="shared" si="11"/>
        <v>9178583.9799149074</v>
      </c>
      <c r="F138" s="228">
        <f t="shared" si="14"/>
        <v>12289540.915746709</v>
      </c>
      <c r="G138" s="228">
        <f t="shared" si="15"/>
        <v>13110956.935831822</v>
      </c>
      <c r="H138" s="230">
        <f t="shared" si="20"/>
        <v>0.12</v>
      </c>
      <c r="I138" s="226">
        <f t="shared" si="12"/>
        <v>127</v>
      </c>
      <c r="J138" s="227">
        <f t="shared" si="21"/>
        <v>48853</v>
      </c>
      <c r="K138" s="231">
        <f t="shared" si="16"/>
        <v>103235.8813845023</v>
      </c>
      <c r="Q138" s="11">
        <f>IF(J138&lt;'5-Year Monthly P&amp;L'!P$2,1,IF(AND('Financing - Injection 2'!J138&gt;='5-Year Monthly P&amp;L'!P$2,'Financing - Injection 2'!J138&lt;'5-Year Monthly P&amp;L'!AB$2),2,IF(AND('Financing - Injection 2'!J138&gt;='5-Year Monthly P&amp;L'!AB$2,'Financing - Injection 2'!J138&lt;'5-Year Monthly P&amp;L'!AN$2),3,IF(AND('Financing - Injection 2'!J138&gt;='5-Year Monthly P&amp;L'!AN$2,'Financing - Injection 2'!J138&lt;'5-Year Monthly P&amp;L'!AZ$2),4,IF('Financing - Injection 2'!J138&gt;='5-Year Monthly P&amp;L'!AZ$2,5)))))</f>
        <v>5</v>
      </c>
      <c r="R138" s="215">
        <f t="shared" si="17"/>
        <v>11336.674836983395</v>
      </c>
      <c r="S138" s="215">
        <f t="shared" si="18"/>
        <v>103235.8813845023</v>
      </c>
    </row>
    <row r="139" spans="1:19" x14ac:dyDescent="0.2">
      <c r="A139" s="12">
        <v>128</v>
      </c>
      <c r="B139" s="228">
        <f>IF(I139&gt;($B$4*$B$6),"0",PMT(H139/$B$6,COUNT(I139:$I$1000),-E138))</f>
        <v>103235.8813845023</v>
      </c>
      <c r="C139" s="228">
        <f t="shared" si="19"/>
        <v>91785.839799149078</v>
      </c>
      <c r="D139" s="228">
        <f t="shared" si="13"/>
        <v>11450.041585353218</v>
      </c>
      <c r="E139" s="225">
        <f t="shared" si="11"/>
        <v>9167133.9383295532</v>
      </c>
      <c r="F139" s="228">
        <f t="shared" si="14"/>
        <v>12381326.755545858</v>
      </c>
      <c r="G139" s="228">
        <f t="shared" si="15"/>
        <v>13214192.817216326</v>
      </c>
      <c r="H139" s="230">
        <f t="shared" si="20"/>
        <v>0.12</v>
      </c>
      <c r="I139" s="226">
        <f t="shared" si="12"/>
        <v>128</v>
      </c>
      <c r="J139" s="227">
        <f t="shared" si="21"/>
        <v>48884</v>
      </c>
      <c r="K139" s="231">
        <f t="shared" si="16"/>
        <v>103235.8813845023</v>
      </c>
      <c r="Q139" s="11">
        <f>IF(J139&lt;'5-Year Monthly P&amp;L'!P$2,1,IF(AND('Financing - Injection 2'!J139&gt;='5-Year Monthly P&amp;L'!P$2,'Financing - Injection 2'!J139&lt;'5-Year Monthly P&amp;L'!AB$2),2,IF(AND('Financing - Injection 2'!J139&gt;='5-Year Monthly P&amp;L'!AB$2,'Financing - Injection 2'!J139&lt;'5-Year Monthly P&amp;L'!AN$2),3,IF(AND('Financing - Injection 2'!J139&gt;='5-Year Monthly P&amp;L'!AN$2,'Financing - Injection 2'!J139&lt;'5-Year Monthly P&amp;L'!AZ$2),4,IF('Financing - Injection 2'!J139&gt;='5-Year Monthly P&amp;L'!AZ$2,5)))))</f>
        <v>5</v>
      </c>
      <c r="R139" s="215">
        <f t="shared" si="17"/>
        <v>11450.041585353218</v>
      </c>
      <c r="S139" s="215">
        <f t="shared" si="18"/>
        <v>103235.8813845023</v>
      </c>
    </row>
    <row r="140" spans="1:19" x14ac:dyDescent="0.2">
      <c r="A140" s="12">
        <v>129</v>
      </c>
      <c r="B140" s="228">
        <f>IF(I140&gt;($B$4*$B$6),"0",PMT(H140/$B$6,COUNT(I140:$I$1000),-E139))</f>
        <v>103235.88138450228</v>
      </c>
      <c r="C140" s="228">
        <f t="shared" si="19"/>
        <v>91671.339383295519</v>
      </c>
      <c r="D140" s="228">
        <f t="shared" si="13"/>
        <v>11564.542001206763</v>
      </c>
      <c r="E140" s="225">
        <f t="shared" ref="E140:E203" si="22">IF(A140&gt;($B$4*$B$6),"",E139-D140)</f>
        <v>9155569.3963283468</v>
      </c>
      <c r="F140" s="228">
        <f t="shared" si="14"/>
        <v>12472998.094929153</v>
      </c>
      <c r="G140" s="228">
        <f t="shared" si="15"/>
        <v>13317428.698600829</v>
      </c>
      <c r="H140" s="230">
        <f t="shared" si="20"/>
        <v>0.12</v>
      </c>
      <c r="I140" s="226">
        <f t="shared" ref="I140:I203" si="23">IF($B$4*$B$6&lt;A140,"",A140)</f>
        <v>129</v>
      </c>
      <c r="J140" s="227">
        <f t="shared" si="21"/>
        <v>48914</v>
      </c>
      <c r="K140" s="231">
        <f t="shared" si="16"/>
        <v>103235.88138450228</v>
      </c>
      <c r="Q140" s="11">
        <f>IF(J140&lt;'5-Year Monthly P&amp;L'!P$2,1,IF(AND('Financing - Injection 2'!J140&gt;='5-Year Monthly P&amp;L'!P$2,'Financing - Injection 2'!J140&lt;'5-Year Monthly P&amp;L'!AB$2),2,IF(AND('Financing - Injection 2'!J140&gt;='5-Year Monthly P&amp;L'!AB$2,'Financing - Injection 2'!J140&lt;'5-Year Monthly P&amp;L'!AN$2),3,IF(AND('Financing - Injection 2'!J140&gt;='5-Year Monthly P&amp;L'!AN$2,'Financing - Injection 2'!J140&lt;'5-Year Monthly P&amp;L'!AZ$2),4,IF('Financing - Injection 2'!J140&gt;='5-Year Monthly P&amp;L'!AZ$2,5)))))</f>
        <v>5</v>
      </c>
      <c r="R140" s="215">
        <f t="shared" si="17"/>
        <v>11564.542001206763</v>
      </c>
      <c r="S140" s="215">
        <f t="shared" si="18"/>
        <v>103235.88138450228</v>
      </c>
    </row>
    <row r="141" spans="1:19" x14ac:dyDescent="0.2">
      <c r="A141" s="12">
        <v>130</v>
      </c>
      <c r="B141" s="228">
        <f>IF(I141&gt;($B$4*$B$6),"0",PMT(H141/$B$6,COUNT(I141:$I$1000),-E140))</f>
        <v>103235.8813845023</v>
      </c>
      <c r="C141" s="228">
        <f t="shared" si="19"/>
        <v>91555.693963283455</v>
      </c>
      <c r="D141" s="228">
        <f t="shared" ref="D141:D204" si="24">IF(A141&gt;($B$4*$B$6),"0",B141-C141)</f>
        <v>11680.187421218841</v>
      </c>
      <c r="E141" s="225">
        <f t="shared" si="22"/>
        <v>9143889.2089071274</v>
      </c>
      <c r="F141" s="228">
        <f t="shared" ref="F141:F204" si="25">IF(A140&gt;=($B$4*$B$6),"",F140+C141)</f>
        <v>12564553.788892437</v>
      </c>
      <c r="G141" s="228">
        <f t="shared" ref="G141:G204" si="26">IF(A140&gt;=($B$4*$B$6),"",G140+B141)</f>
        <v>13420664.579985332</v>
      </c>
      <c r="H141" s="230">
        <f t="shared" si="20"/>
        <v>0.12</v>
      </c>
      <c r="I141" s="226">
        <f t="shared" si="23"/>
        <v>130</v>
      </c>
      <c r="J141" s="227">
        <f t="shared" si="21"/>
        <v>48945</v>
      </c>
      <c r="K141" s="231">
        <f t="shared" ref="K141:K204" si="27">B141</f>
        <v>103235.8813845023</v>
      </c>
      <c r="Q141" s="11">
        <f>IF(J141&lt;'5-Year Monthly P&amp;L'!P$2,1,IF(AND('Financing - Injection 2'!J141&gt;='5-Year Monthly P&amp;L'!P$2,'Financing - Injection 2'!J141&lt;'5-Year Monthly P&amp;L'!AB$2),2,IF(AND('Financing - Injection 2'!J141&gt;='5-Year Monthly P&amp;L'!AB$2,'Financing - Injection 2'!J141&lt;'5-Year Monthly P&amp;L'!AN$2),3,IF(AND('Financing - Injection 2'!J141&gt;='5-Year Monthly P&amp;L'!AN$2,'Financing - Injection 2'!J141&lt;'5-Year Monthly P&amp;L'!AZ$2),4,IF('Financing - Injection 2'!J141&gt;='5-Year Monthly P&amp;L'!AZ$2,5)))))</f>
        <v>5</v>
      </c>
      <c r="R141" s="215">
        <f t="shared" ref="R141:R204" si="28">D141</f>
        <v>11680.187421218841</v>
      </c>
      <c r="S141" s="215">
        <f t="shared" ref="S141:S204" si="29">B141</f>
        <v>103235.8813845023</v>
      </c>
    </row>
    <row r="142" spans="1:19" x14ac:dyDescent="0.2">
      <c r="A142" s="12">
        <v>131</v>
      </c>
      <c r="B142" s="228">
        <f>IF(I142&gt;($B$4*$B$6),"0",PMT(H142/$B$6,COUNT(I142:$I$1000),-E141))</f>
        <v>103235.88138450228</v>
      </c>
      <c r="C142" s="228">
        <f t="shared" ref="C142:C205" si="30">IFERROR(E141*H142/$B$6,0)</f>
        <v>91438.892089071276</v>
      </c>
      <c r="D142" s="228">
        <f t="shared" si="24"/>
        <v>11796.989295431005</v>
      </c>
      <c r="E142" s="225">
        <f t="shared" si="22"/>
        <v>9132092.2196116969</v>
      </c>
      <c r="F142" s="228">
        <f t="shared" si="25"/>
        <v>12655992.680981508</v>
      </c>
      <c r="G142" s="228">
        <f t="shared" si="26"/>
        <v>13523900.461369835</v>
      </c>
      <c r="H142" s="230">
        <f t="shared" ref="H142:H205" si="31">H141</f>
        <v>0.12</v>
      </c>
      <c r="I142" s="226">
        <f t="shared" si="23"/>
        <v>131</v>
      </c>
      <c r="J142" s="227">
        <f t="shared" ref="J142:J205" si="32">EDATE(J141,1)</f>
        <v>48976</v>
      </c>
      <c r="K142" s="231">
        <f t="shared" si="27"/>
        <v>103235.88138450228</v>
      </c>
      <c r="Q142" s="11">
        <f>IF(J142&lt;'5-Year Monthly P&amp;L'!P$2,1,IF(AND('Financing - Injection 2'!J142&gt;='5-Year Monthly P&amp;L'!P$2,'Financing - Injection 2'!J142&lt;'5-Year Monthly P&amp;L'!AB$2),2,IF(AND('Financing - Injection 2'!J142&gt;='5-Year Monthly P&amp;L'!AB$2,'Financing - Injection 2'!J142&lt;'5-Year Monthly P&amp;L'!AN$2),3,IF(AND('Financing - Injection 2'!J142&gt;='5-Year Monthly P&amp;L'!AN$2,'Financing - Injection 2'!J142&lt;'5-Year Monthly P&amp;L'!AZ$2),4,IF('Financing - Injection 2'!J142&gt;='5-Year Monthly P&amp;L'!AZ$2,5)))))</f>
        <v>5</v>
      </c>
      <c r="R142" s="215">
        <f t="shared" si="28"/>
        <v>11796.989295431005</v>
      </c>
      <c r="S142" s="215">
        <f t="shared" si="29"/>
        <v>103235.88138450228</v>
      </c>
    </row>
    <row r="143" spans="1:19" x14ac:dyDescent="0.2">
      <c r="A143" s="12">
        <v>132</v>
      </c>
      <c r="B143" s="228">
        <f>IF(I143&gt;($B$4*$B$6),"0",PMT(H143/$B$6,COUNT(I143:$I$1000),-E142))</f>
        <v>103235.8813845023</v>
      </c>
      <c r="C143" s="228">
        <f t="shared" si="30"/>
        <v>91320.922196116953</v>
      </c>
      <c r="D143" s="228">
        <f t="shared" si="24"/>
        <v>11914.959188385343</v>
      </c>
      <c r="E143" s="225">
        <f t="shared" si="22"/>
        <v>9120177.260423312</v>
      </c>
      <c r="F143" s="228">
        <f t="shared" si="25"/>
        <v>12747313.603177624</v>
      </c>
      <c r="G143" s="228">
        <f t="shared" si="26"/>
        <v>13627136.342754338</v>
      </c>
      <c r="H143" s="230">
        <f t="shared" si="31"/>
        <v>0.12</v>
      </c>
      <c r="I143" s="226">
        <f t="shared" si="23"/>
        <v>132</v>
      </c>
      <c r="J143" s="227">
        <f t="shared" si="32"/>
        <v>49004</v>
      </c>
      <c r="K143" s="231">
        <f t="shared" si="27"/>
        <v>103235.8813845023</v>
      </c>
      <c r="Q143" s="11">
        <f>IF(J143&lt;'5-Year Monthly P&amp;L'!P$2,1,IF(AND('Financing - Injection 2'!J143&gt;='5-Year Monthly P&amp;L'!P$2,'Financing - Injection 2'!J143&lt;'5-Year Monthly P&amp;L'!AB$2),2,IF(AND('Financing - Injection 2'!J143&gt;='5-Year Monthly P&amp;L'!AB$2,'Financing - Injection 2'!J143&lt;'5-Year Monthly P&amp;L'!AN$2),3,IF(AND('Financing - Injection 2'!J143&gt;='5-Year Monthly P&amp;L'!AN$2,'Financing - Injection 2'!J143&lt;'5-Year Monthly P&amp;L'!AZ$2),4,IF('Financing - Injection 2'!J143&gt;='5-Year Monthly P&amp;L'!AZ$2,5)))))</f>
        <v>5</v>
      </c>
      <c r="R143" s="215">
        <f t="shared" si="28"/>
        <v>11914.959188385343</v>
      </c>
      <c r="S143" s="215">
        <f t="shared" si="29"/>
        <v>103235.8813845023</v>
      </c>
    </row>
    <row r="144" spans="1:19" x14ac:dyDescent="0.2">
      <c r="A144" s="12">
        <v>133</v>
      </c>
      <c r="B144" s="228">
        <f>IF(I144&gt;($B$4*$B$6),"0",PMT(H144/$B$6,COUNT(I144:$I$1000),-E143))</f>
        <v>103235.8813845023</v>
      </c>
      <c r="C144" s="228">
        <f t="shared" si="30"/>
        <v>91201.77260423312</v>
      </c>
      <c r="D144" s="228">
        <f t="shared" si="24"/>
        <v>12034.108780269176</v>
      </c>
      <c r="E144" s="225">
        <f t="shared" si="22"/>
        <v>9108143.1516430434</v>
      </c>
      <c r="F144" s="228">
        <f t="shared" si="25"/>
        <v>12838515.375781856</v>
      </c>
      <c r="G144" s="228">
        <f t="shared" si="26"/>
        <v>13730372.224138841</v>
      </c>
      <c r="H144" s="230">
        <f t="shared" si="31"/>
        <v>0.12</v>
      </c>
      <c r="I144" s="226">
        <f t="shared" si="23"/>
        <v>133</v>
      </c>
      <c r="J144" s="227">
        <f t="shared" si="32"/>
        <v>49035</v>
      </c>
      <c r="K144" s="231">
        <f t="shared" si="27"/>
        <v>103235.8813845023</v>
      </c>
      <c r="Q144" s="11">
        <f>IF(J144&lt;'5-Year Monthly P&amp;L'!P$2,1,IF(AND('Financing - Injection 2'!J144&gt;='5-Year Monthly P&amp;L'!P$2,'Financing - Injection 2'!J144&lt;'5-Year Monthly P&amp;L'!AB$2),2,IF(AND('Financing - Injection 2'!J144&gt;='5-Year Monthly P&amp;L'!AB$2,'Financing - Injection 2'!J144&lt;'5-Year Monthly P&amp;L'!AN$2),3,IF(AND('Financing - Injection 2'!J144&gt;='5-Year Monthly P&amp;L'!AN$2,'Financing - Injection 2'!J144&lt;'5-Year Monthly P&amp;L'!AZ$2),4,IF('Financing - Injection 2'!J144&gt;='5-Year Monthly P&amp;L'!AZ$2,5)))))</f>
        <v>5</v>
      </c>
      <c r="R144" s="215">
        <f t="shared" si="28"/>
        <v>12034.108780269176</v>
      </c>
      <c r="S144" s="215">
        <f t="shared" si="29"/>
        <v>103235.8813845023</v>
      </c>
    </row>
    <row r="145" spans="1:19" x14ac:dyDescent="0.2">
      <c r="A145" s="12">
        <v>134</v>
      </c>
      <c r="B145" s="228">
        <f>IF(I145&gt;($B$4*$B$6),"0",PMT(H145/$B$6,COUNT(I145:$I$1000),-E144))</f>
        <v>103235.8813845023</v>
      </c>
      <c r="C145" s="228">
        <f t="shared" si="30"/>
        <v>91081.431516430443</v>
      </c>
      <c r="D145" s="228">
        <f t="shared" si="24"/>
        <v>12154.449868071853</v>
      </c>
      <c r="E145" s="225">
        <f t="shared" si="22"/>
        <v>9095988.7017749716</v>
      </c>
      <c r="F145" s="228">
        <f t="shared" si="25"/>
        <v>12929596.807298288</v>
      </c>
      <c r="G145" s="228">
        <f t="shared" si="26"/>
        <v>13833608.105523344</v>
      </c>
      <c r="H145" s="230">
        <f t="shared" si="31"/>
        <v>0.12</v>
      </c>
      <c r="I145" s="226">
        <f t="shared" si="23"/>
        <v>134</v>
      </c>
      <c r="J145" s="227">
        <f t="shared" si="32"/>
        <v>49065</v>
      </c>
      <c r="K145" s="231">
        <f t="shared" si="27"/>
        <v>103235.8813845023</v>
      </c>
      <c r="Q145" s="11">
        <f>IF(J145&lt;'5-Year Monthly P&amp;L'!P$2,1,IF(AND('Financing - Injection 2'!J145&gt;='5-Year Monthly P&amp;L'!P$2,'Financing - Injection 2'!J145&lt;'5-Year Monthly P&amp;L'!AB$2),2,IF(AND('Financing - Injection 2'!J145&gt;='5-Year Monthly P&amp;L'!AB$2,'Financing - Injection 2'!J145&lt;'5-Year Monthly P&amp;L'!AN$2),3,IF(AND('Financing - Injection 2'!J145&gt;='5-Year Monthly P&amp;L'!AN$2,'Financing - Injection 2'!J145&lt;'5-Year Monthly P&amp;L'!AZ$2),4,IF('Financing - Injection 2'!J145&gt;='5-Year Monthly P&amp;L'!AZ$2,5)))))</f>
        <v>5</v>
      </c>
      <c r="R145" s="215">
        <f t="shared" si="28"/>
        <v>12154.449868071853</v>
      </c>
      <c r="S145" s="215">
        <f t="shared" si="29"/>
        <v>103235.8813845023</v>
      </c>
    </row>
    <row r="146" spans="1:19" x14ac:dyDescent="0.2">
      <c r="A146" s="12">
        <v>135</v>
      </c>
      <c r="B146" s="228">
        <f>IF(I146&gt;($B$4*$B$6),"0",PMT(H146/$B$6,COUNT(I146:$I$1000),-E145))</f>
        <v>103235.8813845023</v>
      </c>
      <c r="C146" s="228">
        <f t="shared" si="30"/>
        <v>90959.887017749716</v>
      </c>
      <c r="D146" s="228">
        <f t="shared" si="24"/>
        <v>12275.99436675258</v>
      </c>
      <c r="E146" s="225">
        <f t="shared" si="22"/>
        <v>9083712.7074082196</v>
      </c>
      <c r="F146" s="228">
        <f t="shared" si="25"/>
        <v>13020556.694316037</v>
      </c>
      <c r="G146" s="228">
        <f t="shared" si="26"/>
        <v>13936843.986907847</v>
      </c>
      <c r="H146" s="230">
        <f t="shared" si="31"/>
        <v>0.12</v>
      </c>
      <c r="I146" s="226">
        <f t="shared" si="23"/>
        <v>135</v>
      </c>
      <c r="J146" s="227">
        <f t="shared" si="32"/>
        <v>49096</v>
      </c>
      <c r="K146" s="231">
        <f t="shared" si="27"/>
        <v>103235.8813845023</v>
      </c>
      <c r="Q146" s="11">
        <f>IF(J146&lt;'5-Year Monthly P&amp;L'!P$2,1,IF(AND('Financing - Injection 2'!J146&gt;='5-Year Monthly P&amp;L'!P$2,'Financing - Injection 2'!J146&lt;'5-Year Monthly P&amp;L'!AB$2),2,IF(AND('Financing - Injection 2'!J146&gt;='5-Year Monthly P&amp;L'!AB$2,'Financing - Injection 2'!J146&lt;'5-Year Monthly P&amp;L'!AN$2),3,IF(AND('Financing - Injection 2'!J146&gt;='5-Year Monthly P&amp;L'!AN$2,'Financing - Injection 2'!J146&lt;'5-Year Monthly P&amp;L'!AZ$2),4,IF('Financing - Injection 2'!J146&gt;='5-Year Monthly P&amp;L'!AZ$2,5)))))</f>
        <v>5</v>
      </c>
      <c r="R146" s="215">
        <f t="shared" si="28"/>
        <v>12275.99436675258</v>
      </c>
      <c r="S146" s="215">
        <f t="shared" si="29"/>
        <v>103235.8813845023</v>
      </c>
    </row>
    <row r="147" spans="1:19" x14ac:dyDescent="0.2">
      <c r="A147" s="12">
        <v>136</v>
      </c>
      <c r="B147" s="228">
        <f>IF(I147&gt;($B$4*$B$6),"0",PMT(H147/$B$6,COUNT(I147:$I$1000),-E146))</f>
        <v>103235.88138450231</v>
      </c>
      <c r="C147" s="228">
        <f t="shared" si="30"/>
        <v>90837.127074082193</v>
      </c>
      <c r="D147" s="228">
        <f t="shared" si="24"/>
        <v>12398.754310420118</v>
      </c>
      <c r="E147" s="225">
        <f t="shared" si="22"/>
        <v>9071313.9530977998</v>
      </c>
      <c r="F147" s="228">
        <f t="shared" si="25"/>
        <v>13111393.821390118</v>
      </c>
      <c r="G147" s="228">
        <f t="shared" si="26"/>
        <v>14040079.86829235</v>
      </c>
      <c r="H147" s="230">
        <f t="shared" si="31"/>
        <v>0.12</v>
      </c>
      <c r="I147" s="226">
        <f t="shared" si="23"/>
        <v>136</v>
      </c>
      <c r="J147" s="227">
        <f t="shared" si="32"/>
        <v>49126</v>
      </c>
      <c r="K147" s="231">
        <f t="shared" si="27"/>
        <v>103235.88138450231</v>
      </c>
      <c r="Q147" s="11">
        <f>IF(J147&lt;'5-Year Monthly P&amp;L'!P$2,1,IF(AND('Financing - Injection 2'!J147&gt;='5-Year Monthly P&amp;L'!P$2,'Financing - Injection 2'!J147&lt;'5-Year Monthly P&amp;L'!AB$2),2,IF(AND('Financing - Injection 2'!J147&gt;='5-Year Monthly P&amp;L'!AB$2,'Financing - Injection 2'!J147&lt;'5-Year Monthly P&amp;L'!AN$2),3,IF(AND('Financing - Injection 2'!J147&gt;='5-Year Monthly P&amp;L'!AN$2,'Financing - Injection 2'!J147&lt;'5-Year Monthly P&amp;L'!AZ$2),4,IF('Financing - Injection 2'!J147&gt;='5-Year Monthly P&amp;L'!AZ$2,5)))))</f>
        <v>5</v>
      </c>
      <c r="R147" s="215">
        <f t="shared" si="28"/>
        <v>12398.754310420118</v>
      </c>
      <c r="S147" s="215">
        <f t="shared" si="29"/>
        <v>103235.88138450231</v>
      </c>
    </row>
    <row r="148" spans="1:19" x14ac:dyDescent="0.2">
      <c r="A148" s="12">
        <v>137</v>
      </c>
      <c r="B148" s="228">
        <f>IF(I148&gt;($B$4*$B$6),"0",PMT(H148/$B$6,COUNT(I148:$I$1000),-E147))</f>
        <v>103235.88138450231</v>
      </c>
      <c r="C148" s="228">
        <f t="shared" si="30"/>
        <v>90713.139530977991</v>
      </c>
      <c r="D148" s="228">
        <f t="shared" si="24"/>
        <v>12522.74185352432</v>
      </c>
      <c r="E148" s="225">
        <f t="shared" si="22"/>
        <v>9058791.2112442758</v>
      </c>
      <c r="F148" s="228">
        <f t="shared" si="25"/>
        <v>13202106.960921096</v>
      </c>
      <c r="G148" s="228">
        <f t="shared" si="26"/>
        <v>14143315.749676853</v>
      </c>
      <c r="H148" s="230">
        <f t="shared" si="31"/>
        <v>0.12</v>
      </c>
      <c r="I148" s="226">
        <f t="shared" si="23"/>
        <v>137</v>
      </c>
      <c r="J148" s="227">
        <f t="shared" si="32"/>
        <v>49157</v>
      </c>
      <c r="K148" s="231">
        <f t="shared" si="27"/>
        <v>103235.88138450231</v>
      </c>
      <c r="Q148" s="11">
        <f>IF(J148&lt;'5-Year Monthly P&amp;L'!P$2,1,IF(AND('Financing - Injection 2'!J148&gt;='5-Year Monthly P&amp;L'!P$2,'Financing - Injection 2'!J148&lt;'5-Year Monthly P&amp;L'!AB$2),2,IF(AND('Financing - Injection 2'!J148&gt;='5-Year Monthly P&amp;L'!AB$2,'Financing - Injection 2'!J148&lt;'5-Year Monthly P&amp;L'!AN$2),3,IF(AND('Financing - Injection 2'!J148&gt;='5-Year Monthly P&amp;L'!AN$2,'Financing - Injection 2'!J148&lt;'5-Year Monthly P&amp;L'!AZ$2),4,IF('Financing - Injection 2'!J148&gt;='5-Year Monthly P&amp;L'!AZ$2,5)))))</f>
        <v>5</v>
      </c>
      <c r="R148" s="215">
        <f t="shared" si="28"/>
        <v>12522.74185352432</v>
      </c>
      <c r="S148" s="215">
        <f t="shared" si="29"/>
        <v>103235.88138450231</v>
      </c>
    </row>
    <row r="149" spans="1:19" x14ac:dyDescent="0.2">
      <c r="A149" s="12">
        <v>138</v>
      </c>
      <c r="B149" s="228">
        <f>IF(I149&gt;($B$4*$B$6),"0",PMT(H149/$B$6,COUNT(I149:$I$1000),-E148))</f>
        <v>103235.88138450231</v>
      </c>
      <c r="C149" s="228">
        <f t="shared" si="30"/>
        <v>90587.912112442762</v>
      </c>
      <c r="D149" s="228">
        <f t="shared" si="24"/>
        <v>12647.969272059549</v>
      </c>
      <c r="E149" s="225">
        <f t="shared" si="22"/>
        <v>9046143.2419722155</v>
      </c>
      <c r="F149" s="228">
        <f t="shared" si="25"/>
        <v>13292694.873033538</v>
      </c>
      <c r="G149" s="228">
        <f t="shared" si="26"/>
        <v>14246551.631061357</v>
      </c>
      <c r="H149" s="230">
        <f t="shared" si="31"/>
        <v>0.12</v>
      </c>
      <c r="I149" s="226">
        <f t="shared" si="23"/>
        <v>138</v>
      </c>
      <c r="J149" s="227">
        <f t="shared" si="32"/>
        <v>49188</v>
      </c>
      <c r="K149" s="231">
        <f t="shared" si="27"/>
        <v>103235.88138450231</v>
      </c>
      <c r="Q149" s="11">
        <f>IF(J149&lt;'5-Year Monthly P&amp;L'!P$2,1,IF(AND('Financing - Injection 2'!J149&gt;='5-Year Monthly P&amp;L'!P$2,'Financing - Injection 2'!J149&lt;'5-Year Monthly P&amp;L'!AB$2),2,IF(AND('Financing - Injection 2'!J149&gt;='5-Year Monthly P&amp;L'!AB$2,'Financing - Injection 2'!J149&lt;'5-Year Monthly P&amp;L'!AN$2),3,IF(AND('Financing - Injection 2'!J149&gt;='5-Year Monthly P&amp;L'!AN$2,'Financing - Injection 2'!J149&lt;'5-Year Monthly P&amp;L'!AZ$2),4,IF('Financing - Injection 2'!J149&gt;='5-Year Monthly P&amp;L'!AZ$2,5)))))</f>
        <v>5</v>
      </c>
      <c r="R149" s="215">
        <f t="shared" si="28"/>
        <v>12647.969272059549</v>
      </c>
      <c r="S149" s="215">
        <f t="shared" si="29"/>
        <v>103235.88138450231</v>
      </c>
    </row>
    <row r="150" spans="1:19" x14ac:dyDescent="0.2">
      <c r="A150" s="12">
        <v>139</v>
      </c>
      <c r="B150" s="228">
        <f>IF(I150&gt;($B$4*$B$6),"0",PMT(H150/$B$6,COUNT(I150:$I$1000),-E149))</f>
        <v>103235.88138450231</v>
      </c>
      <c r="C150" s="228">
        <f t="shared" si="30"/>
        <v>90461.432419722143</v>
      </c>
      <c r="D150" s="228">
        <f t="shared" si="24"/>
        <v>12774.448964780167</v>
      </c>
      <c r="E150" s="225">
        <f t="shared" si="22"/>
        <v>9033368.7930074353</v>
      </c>
      <c r="F150" s="228">
        <f t="shared" si="25"/>
        <v>13383156.305453261</v>
      </c>
      <c r="G150" s="228">
        <f t="shared" si="26"/>
        <v>14349787.51244586</v>
      </c>
      <c r="H150" s="230">
        <f t="shared" si="31"/>
        <v>0.12</v>
      </c>
      <c r="I150" s="226">
        <f t="shared" si="23"/>
        <v>139</v>
      </c>
      <c r="J150" s="227">
        <f t="shared" si="32"/>
        <v>49218</v>
      </c>
      <c r="K150" s="231">
        <f t="shared" si="27"/>
        <v>103235.88138450231</v>
      </c>
      <c r="Q150" s="11">
        <f>IF(J150&lt;'5-Year Monthly P&amp;L'!P$2,1,IF(AND('Financing - Injection 2'!J150&gt;='5-Year Monthly P&amp;L'!P$2,'Financing - Injection 2'!J150&lt;'5-Year Monthly P&amp;L'!AB$2),2,IF(AND('Financing - Injection 2'!J150&gt;='5-Year Monthly P&amp;L'!AB$2,'Financing - Injection 2'!J150&lt;'5-Year Monthly P&amp;L'!AN$2),3,IF(AND('Financing - Injection 2'!J150&gt;='5-Year Monthly P&amp;L'!AN$2,'Financing - Injection 2'!J150&lt;'5-Year Monthly P&amp;L'!AZ$2),4,IF('Financing - Injection 2'!J150&gt;='5-Year Monthly P&amp;L'!AZ$2,5)))))</f>
        <v>5</v>
      </c>
      <c r="R150" s="215">
        <f t="shared" si="28"/>
        <v>12774.448964780167</v>
      </c>
      <c r="S150" s="215">
        <f t="shared" si="29"/>
        <v>103235.88138450231</v>
      </c>
    </row>
    <row r="151" spans="1:19" x14ac:dyDescent="0.2">
      <c r="A151" s="12">
        <v>140</v>
      </c>
      <c r="B151" s="228">
        <f>IF(I151&gt;($B$4*$B$6),"0",PMT(H151/$B$6,COUNT(I151:$I$1000),-E150))</f>
        <v>103235.88138450231</v>
      </c>
      <c r="C151" s="228">
        <f t="shared" si="30"/>
        <v>90333.687930074346</v>
      </c>
      <c r="D151" s="228">
        <f t="shared" si="24"/>
        <v>12902.193454427965</v>
      </c>
      <c r="E151" s="225">
        <f t="shared" si="22"/>
        <v>9020466.5995530076</v>
      </c>
      <c r="F151" s="228">
        <f t="shared" si="25"/>
        <v>13473489.993383335</v>
      </c>
      <c r="G151" s="228">
        <f t="shared" si="26"/>
        <v>14453023.393830363</v>
      </c>
      <c r="H151" s="230">
        <f t="shared" si="31"/>
        <v>0.12</v>
      </c>
      <c r="I151" s="226">
        <f t="shared" si="23"/>
        <v>140</v>
      </c>
      <c r="J151" s="227">
        <f t="shared" si="32"/>
        <v>49249</v>
      </c>
      <c r="K151" s="231">
        <f t="shared" si="27"/>
        <v>103235.88138450231</v>
      </c>
      <c r="Q151" s="11">
        <f>IF(J151&lt;'5-Year Monthly P&amp;L'!P$2,1,IF(AND('Financing - Injection 2'!J151&gt;='5-Year Monthly P&amp;L'!P$2,'Financing - Injection 2'!J151&lt;'5-Year Monthly P&amp;L'!AB$2),2,IF(AND('Financing - Injection 2'!J151&gt;='5-Year Monthly P&amp;L'!AB$2,'Financing - Injection 2'!J151&lt;'5-Year Monthly P&amp;L'!AN$2),3,IF(AND('Financing - Injection 2'!J151&gt;='5-Year Monthly P&amp;L'!AN$2,'Financing - Injection 2'!J151&lt;'5-Year Monthly P&amp;L'!AZ$2),4,IF('Financing - Injection 2'!J151&gt;='5-Year Monthly P&amp;L'!AZ$2,5)))))</f>
        <v>5</v>
      </c>
      <c r="R151" s="215">
        <f t="shared" si="28"/>
        <v>12902.193454427965</v>
      </c>
      <c r="S151" s="215">
        <f t="shared" si="29"/>
        <v>103235.88138450231</v>
      </c>
    </row>
    <row r="152" spans="1:19" x14ac:dyDescent="0.2">
      <c r="A152" s="12">
        <v>141</v>
      </c>
      <c r="B152" s="228">
        <f>IF(I152&gt;($B$4*$B$6),"0",PMT(H152/$B$6,COUNT(I152:$I$1000),-E151))</f>
        <v>103235.8813845023</v>
      </c>
      <c r="C152" s="228">
        <f t="shared" si="30"/>
        <v>90204.665995530071</v>
      </c>
      <c r="D152" s="228">
        <f t="shared" si="24"/>
        <v>13031.215388972225</v>
      </c>
      <c r="E152" s="225">
        <f t="shared" si="22"/>
        <v>9007435.3841640353</v>
      </c>
      <c r="F152" s="228">
        <f t="shared" si="25"/>
        <v>13563694.659378866</v>
      </c>
      <c r="G152" s="228">
        <f t="shared" si="26"/>
        <v>14556259.275214866</v>
      </c>
      <c r="H152" s="230">
        <f t="shared" si="31"/>
        <v>0.12</v>
      </c>
      <c r="I152" s="226">
        <f t="shared" si="23"/>
        <v>141</v>
      </c>
      <c r="J152" s="227">
        <f t="shared" si="32"/>
        <v>49279</v>
      </c>
      <c r="K152" s="231">
        <f t="shared" si="27"/>
        <v>103235.8813845023</v>
      </c>
      <c r="Q152" s="11">
        <f>IF(J152&lt;'5-Year Monthly P&amp;L'!P$2,1,IF(AND('Financing - Injection 2'!J152&gt;='5-Year Monthly P&amp;L'!P$2,'Financing - Injection 2'!J152&lt;'5-Year Monthly P&amp;L'!AB$2),2,IF(AND('Financing - Injection 2'!J152&gt;='5-Year Monthly P&amp;L'!AB$2,'Financing - Injection 2'!J152&lt;'5-Year Monthly P&amp;L'!AN$2),3,IF(AND('Financing - Injection 2'!J152&gt;='5-Year Monthly P&amp;L'!AN$2,'Financing - Injection 2'!J152&lt;'5-Year Monthly P&amp;L'!AZ$2),4,IF('Financing - Injection 2'!J152&gt;='5-Year Monthly P&amp;L'!AZ$2,5)))))</f>
        <v>5</v>
      </c>
      <c r="R152" s="215">
        <f t="shared" si="28"/>
        <v>13031.215388972225</v>
      </c>
      <c r="S152" s="215">
        <f t="shared" si="29"/>
        <v>103235.8813845023</v>
      </c>
    </row>
    <row r="153" spans="1:19" x14ac:dyDescent="0.2">
      <c r="A153" s="12">
        <v>142</v>
      </c>
      <c r="B153" s="228">
        <f>IF(I153&gt;($B$4*$B$6),"0",PMT(H153/$B$6,COUNT(I153:$I$1000),-E152))</f>
        <v>103235.88138450231</v>
      </c>
      <c r="C153" s="228">
        <f t="shared" si="30"/>
        <v>90074.353841640346</v>
      </c>
      <c r="D153" s="228">
        <f t="shared" si="24"/>
        <v>13161.527542861964</v>
      </c>
      <c r="E153" s="225">
        <f t="shared" si="22"/>
        <v>8994273.8566211741</v>
      </c>
      <c r="F153" s="228">
        <f t="shared" si="25"/>
        <v>13653769.013220506</v>
      </c>
      <c r="G153" s="228">
        <f t="shared" si="26"/>
        <v>14659495.156599369</v>
      </c>
      <c r="H153" s="230">
        <f t="shared" si="31"/>
        <v>0.12</v>
      </c>
      <c r="I153" s="226">
        <f t="shared" si="23"/>
        <v>142</v>
      </c>
      <c r="J153" s="227">
        <f t="shared" si="32"/>
        <v>49310</v>
      </c>
      <c r="K153" s="231">
        <f t="shared" si="27"/>
        <v>103235.88138450231</v>
      </c>
      <c r="Q153" s="11">
        <f>IF(J153&lt;'5-Year Monthly P&amp;L'!P$2,1,IF(AND('Financing - Injection 2'!J153&gt;='5-Year Monthly P&amp;L'!P$2,'Financing - Injection 2'!J153&lt;'5-Year Monthly P&amp;L'!AB$2),2,IF(AND('Financing - Injection 2'!J153&gt;='5-Year Monthly P&amp;L'!AB$2,'Financing - Injection 2'!J153&lt;'5-Year Monthly P&amp;L'!AN$2),3,IF(AND('Financing - Injection 2'!J153&gt;='5-Year Monthly P&amp;L'!AN$2,'Financing - Injection 2'!J153&lt;'5-Year Monthly P&amp;L'!AZ$2),4,IF('Financing - Injection 2'!J153&gt;='5-Year Monthly P&amp;L'!AZ$2,5)))))</f>
        <v>5</v>
      </c>
      <c r="R153" s="215">
        <f t="shared" si="28"/>
        <v>13161.527542861964</v>
      </c>
      <c r="S153" s="215">
        <f t="shared" si="29"/>
        <v>103235.88138450231</v>
      </c>
    </row>
    <row r="154" spans="1:19" x14ac:dyDescent="0.2">
      <c r="A154" s="12">
        <v>143</v>
      </c>
      <c r="B154" s="228">
        <f>IF(I154&gt;($B$4*$B$6),"0",PMT(H154/$B$6,COUNT(I154:$I$1000),-E153))</f>
        <v>103235.88138450231</v>
      </c>
      <c r="C154" s="228">
        <f t="shared" si="30"/>
        <v>89942.73856621173</v>
      </c>
      <c r="D154" s="228">
        <f t="shared" si="24"/>
        <v>13293.14281829058</v>
      </c>
      <c r="E154" s="225">
        <f t="shared" si="22"/>
        <v>8980980.7138028834</v>
      </c>
      <c r="F154" s="228">
        <f t="shared" si="25"/>
        <v>13743711.751786718</v>
      </c>
      <c r="G154" s="228">
        <f t="shared" si="26"/>
        <v>14762731.037983872</v>
      </c>
      <c r="H154" s="230">
        <f t="shared" si="31"/>
        <v>0.12</v>
      </c>
      <c r="I154" s="226">
        <f t="shared" si="23"/>
        <v>143</v>
      </c>
      <c r="J154" s="227">
        <f t="shared" si="32"/>
        <v>49341</v>
      </c>
      <c r="K154" s="231">
        <f t="shared" si="27"/>
        <v>103235.88138450231</v>
      </c>
      <c r="Q154" s="11">
        <f>IF(J154&lt;'5-Year Monthly P&amp;L'!P$2,1,IF(AND('Financing - Injection 2'!J154&gt;='5-Year Monthly P&amp;L'!P$2,'Financing - Injection 2'!J154&lt;'5-Year Monthly P&amp;L'!AB$2),2,IF(AND('Financing - Injection 2'!J154&gt;='5-Year Monthly P&amp;L'!AB$2,'Financing - Injection 2'!J154&lt;'5-Year Monthly P&amp;L'!AN$2),3,IF(AND('Financing - Injection 2'!J154&gt;='5-Year Monthly P&amp;L'!AN$2,'Financing - Injection 2'!J154&lt;'5-Year Monthly P&amp;L'!AZ$2),4,IF('Financing - Injection 2'!J154&gt;='5-Year Monthly P&amp;L'!AZ$2,5)))))</f>
        <v>5</v>
      </c>
      <c r="R154" s="215">
        <f t="shared" si="28"/>
        <v>13293.14281829058</v>
      </c>
      <c r="S154" s="215">
        <f t="shared" si="29"/>
        <v>103235.88138450231</v>
      </c>
    </row>
    <row r="155" spans="1:19" x14ac:dyDescent="0.2">
      <c r="A155" s="12">
        <v>144</v>
      </c>
      <c r="B155" s="228">
        <f>IF(I155&gt;($B$4*$B$6),"0",PMT(H155/$B$6,COUNT(I155:$I$1000),-E154))</f>
        <v>103235.88138450231</v>
      </c>
      <c r="C155" s="228">
        <f t="shared" si="30"/>
        <v>89809.807138028831</v>
      </c>
      <c r="D155" s="228">
        <f t="shared" si="24"/>
        <v>13426.074246473479</v>
      </c>
      <c r="E155" s="225">
        <f t="shared" si="22"/>
        <v>8967554.6395564098</v>
      </c>
      <c r="F155" s="228">
        <f t="shared" si="25"/>
        <v>13833521.558924748</v>
      </c>
      <c r="G155" s="228">
        <f t="shared" si="26"/>
        <v>14865966.919368375</v>
      </c>
      <c r="H155" s="230">
        <f t="shared" si="31"/>
        <v>0.12</v>
      </c>
      <c r="I155" s="226">
        <f t="shared" si="23"/>
        <v>144</v>
      </c>
      <c r="J155" s="227">
        <f t="shared" si="32"/>
        <v>49369</v>
      </c>
      <c r="K155" s="231">
        <f t="shared" si="27"/>
        <v>103235.88138450231</v>
      </c>
      <c r="Q155" s="11">
        <f>IF(J155&lt;'5-Year Monthly P&amp;L'!P$2,1,IF(AND('Financing - Injection 2'!J155&gt;='5-Year Monthly P&amp;L'!P$2,'Financing - Injection 2'!J155&lt;'5-Year Monthly P&amp;L'!AB$2),2,IF(AND('Financing - Injection 2'!J155&gt;='5-Year Monthly P&amp;L'!AB$2,'Financing - Injection 2'!J155&lt;'5-Year Monthly P&amp;L'!AN$2),3,IF(AND('Financing - Injection 2'!J155&gt;='5-Year Monthly P&amp;L'!AN$2,'Financing - Injection 2'!J155&lt;'5-Year Monthly P&amp;L'!AZ$2),4,IF('Financing - Injection 2'!J155&gt;='5-Year Monthly P&amp;L'!AZ$2,5)))))</f>
        <v>5</v>
      </c>
      <c r="R155" s="215">
        <f t="shared" si="28"/>
        <v>13426.074246473479</v>
      </c>
      <c r="S155" s="215">
        <f t="shared" si="29"/>
        <v>103235.88138450231</v>
      </c>
    </row>
    <row r="156" spans="1:19" x14ac:dyDescent="0.2">
      <c r="A156" s="12">
        <v>145</v>
      </c>
      <c r="B156" s="228">
        <f>IF(I156&gt;($B$4*$B$6),"0",PMT(H156/$B$6,COUNT(I156:$I$1000),-E155))</f>
        <v>103235.88138450231</v>
      </c>
      <c r="C156" s="228">
        <f t="shared" si="30"/>
        <v>89675.546395564103</v>
      </c>
      <c r="D156" s="228">
        <f t="shared" si="24"/>
        <v>13560.334988938208</v>
      </c>
      <c r="E156" s="225">
        <f t="shared" si="22"/>
        <v>8953994.3045674711</v>
      </c>
      <c r="F156" s="228">
        <f t="shared" si="25"/>
        <v>13923197.105320312</v>
      </c>
      <c r="G156" s="228">
        <f t="shared" si="26"/>
        <v>14969202.800752878</v>
      </c>
      <c r="H156" s="230">
        <f t="shared" si="31"/>
        <v>0.12</v>
      </c>
      <c r="I156" s="226">
        <f t="shared" si="23"/>
        <v>145</v>
      </c>
      <c r="J156" s="227">
        <f t="shared" si="32"/>
        <v>49400</v>
      </c>
      <c r="K156" s="231">
        <f t="shared" si="27"/>
        <v>103235.88138450231</v>
      </c>
      <c r="Q156" s="11">
        <f>IF(J156&lt;'5-Year Monthly P&amp;L'!P$2,1,IF(AND('Financing - Injection 2'!J156&gt;='5-Year Monthly P&amp;L'!P$2,'Financing - Injection 2'!J156&lt;'5-Year Monthly P&amp;L'!AB$2),2,IF(AND('Financing - Injection 2'!J156&gt;='5-Year Monthly P&amp;L'!AB$2,'Financing - Injection 2'!J156&lt;'5-Year Monthly P&amp;L'!AN$2),3,IF(AND('Financing - Injection 2'!J156&gt;='5-Year Monthly P&amp;L'!AN$2,'Financing - Injection 2'!J156&lt;'5-Year Monthly P&amp;L'!AZ$2),4,IF('Financing - Injection 2'!J156&gt;='5-Year Monthly P&amp;L'!AZ$2,5)))))</f>
        <v>5</v>
      </c>
      <c r="R156" s="215">
        <f t="shared" si="28"/>
        <v>13560.334988938208</v>
      </c>
      <c r="S156" s="215">
        <f t="shared" si="29"/>
        <v>103235.88138450231</v>
      </c>
    </row>
    <row r="157" spans="1:19" x14ac:dyDescent="0.2">
      <c r="A157" s="12">
        <v>146</v>
      </c>
      <c r="B157" s="228">
        <f>IF(I157&gt;($B$4*$B$6),"0",PMT(H157/$B$6,COUNT(I157:$I$1000),-E156))</f>
        <v>103235.88138450231</v>
      </c>
      <c r="C157" s="228">
        <f t="shared" si="30"/>
        <v>89539.943045674707</v>
      </c>
      <c r="D157" s="228">
        <f t="shared" si="24"/>
        <v>13695.938338827604</v>
      </c>
      <c r="E157" s="225">
        <f t="shared" si="22"/>
        <v>8940298.3662286438</v>
      </c>
      <c r="F157" s="228">
        <f t="shared" si="25"/>
        <v>14012737.048365986</v>
      </c>
      <c r="G157" s="228">
        <f t="shared" si="26"/>
        <v>15072438.682137381</v>
      </c>
      <c r="H157" s="230">
        <f t="shared" si="31"/>
        <v>0.12</v>
      </c>
      <c r="I157" s="226">
        <f t="shared" si="23"/>
        <v>146</v>
      </c>
      <c r="J157" s="227">
        <f t="shared" si="32"/>
        <v>49430</v>
      </c>
      <c r="K157" s="231">
        <f t="shared" si="27"/>
        <v>103235.88138450231</v>
      </c>
      <c r="Q157" s="11">
        <f>IF(J157&lt;'5-Year Monthly P&amp;L'!P$2,1,IF(AND('Financing - Injection 2'!J157&gt;='5-Year Monthly P&amp;L'!P$2,'Financing - Injection 2'!J157&lt;'5-Year Monthly P&amp;L'!AB$2),2,IF(AND('Financing - Injection 2'!J157&gt;='5-Year Monthly P&amp;L'!AB$2,'Financing - Injection 2'!J157&lt;'5-Year Monthly P&amp;L'!AN$2),3,IF(AND('Financing - Injection 2'!J157&gt;='5-Year Monthly P&amp;L'!AN$2,'Financing - Injection 2'!J157&lt;'5-Year Monthly P&amp;L'!AZ$2),4,IF('Financing - Injection 2'!J157&gt;='5-Year Monthly P&amp;L'!AZ$2,5)))))</f>
        <v>5</v>
      </c>
      <c r="R157" s="215">
        <f t="shared" si="28"/>
        <v>13695.938338827604</v>
      </c>
      <c r="S157" s="215">
        <f t="shared" si="29"/>
        <v>103235.88138450231</v>
      </c>
    </row>
    <row r="158" spans="1:19" x14ac:dyDescent="0.2">
      <c r="A158" s="12">
        <v>147</v>
      </c>
      <c r="B158" s="228">
        <f>IF(I158&gt;($B$4*$B$6),"0",PMT(H158/$B$6,COUNT(I158:$I$1000),-E157))</f>
        <v>103235.88138450231</v>
      </c>
      <c r="C158" s="228">
        <f t="shared" si="30"/>
        <v>89402.983662286439</v>
      </c>
      <c r="D158" s="228">
        <f t="shared" si="24"/>
        <v>13832.897722215872</v>
      </c>
      <c r="E158" s="225">
        <f t="shared" si="22"/>
        <v>8926465.4685064275</v>
      </c>
      <c r="F158" s="228">
        <f t="shared" si="25"/>
        <v>14102140.032028273</v>
      </c>
      <c r="G158" s="228">
        <f t="shared" si="26"/>
        <v>15175674.563521884</v>
      </c>
      <c r="H158" s="230">
        <f t="shared" si="31"/>
        <v>0.12</v>
      </c>
      <c r="I158" s="226">
        <f t="shared" si="23"/>
        <v>147</v>
      </c>
      <c r="J158" s="227">
        <f t="shared" si="32"/>
        <v>49461</v>
      </c>
      <c r="K158" s="231">
        <f t="shared" si="27"/>
        <v>103235.88138450231</v>
      </c>
      <c r="Q158" s="11">
        <f>IF(J158&lt;'5-Year Monthly P&amp;L'!P$2,1,IF(AND('Financing - Injection 2'!J158&gt;='5-Year Monthly P&amp;L'!P$2,'Financing - Injection 2'!J158&lt;'5-Year Monthly P&amp;L'!AB$2),2,IF(AND('Financing - Injection 2'!J158&gt;='5-Year Monthly P&amp;L'!AB$2,'Financing - Injection 2'!J158&lt;'5-Year Monthly P&amp;L'!AN$2),3,IF(AND('Financing - Injection 2'!J158&gt;='5-Year Monthly P&amp;L'!AN$2,'Financing - Injection 2'!J158&lt;'5-Year Monthly P&amp;L'!AZ$2),4,IF('Financing - Injection 2'!J158&gt;='5-Year Monthly P&amp;L'!AZ$2,5)))))</f>
        <v>5</v>
      </c>
      <c r="R158" s="215">
        <f t="shared" si="28"/>
        <v>13832.897722215872</v>
      </c>
      <c r="S158" s="215">
        <f t="shared" si="29"/>
        <v>103235.88138450231</v>
      </c>
    </row>
    <row r="159" spans="1:19" x14ac:dyDescent="0.2">
      <c r="A159" s="12">
        <v>148</v>
      </c>
      <c r="B159" s="228">
        <f>IF(I159&gt;($B$4*$B$6),"0",PMT(H159/$B$6,COUNT(I159:$I$1000),-E158))</f>
        <v>103235.88138450231</v>
      </c>
      <c r="C159" s="228">
        <f t="shared" si="30"/>
        <v>89264.654685064277</v>
      </c>
      <c r="D159" s="228">
        <f t="shared" si="24"/>
        <v>13971.226699438033</v>
      </c>
      <c r="E159" s="225">
        <f t="shared" si="22"/>
        <v>8912494.2418069895</v>
      </c>
      <c r="F159" s="228">
        <f t="shared" si="25"/>
        <v>14191404.686713338</v>
      </c>
      <c r="G159" s="228">
        <f t="shared" si="26"/>
        <v>15278910.444906387</v>
      </c>
      <c r="H159" s="230">
        <f t="shared" si="31"/>
        <v>0.12</v>
      </c>
      <c r="I159" s="226">
        <f t="shared" si="23"/>
        <v>148</v>
      </c>
      <c r="J159" s="227">
        <f t="shared" si="32"/>
        <v>49491</v>
      </c>
      <c r="K159" s="231">
        <f t="shared" si="27"/>
        <v>103235.88138450231</v>
      </c>
      <c r="Q159" s="11">
        <f>IF(J159&lt;'5-Year Monthly P&amp;L'!P$2,1,IF(AND('Financing - Injection 2'!J159&gt;='5-Year Monthly P&amp;L'!P$2,'Financing - Injection 2'!J159&lt;'5-Year Monthly P&amp;L'!AB$2),2,IF(AND('Financing - Injection 2'!J159&gt;='5-Year Monthly P&amp;L'!AB$2,'Financing - Injection 2'!J159&lt;'5-Year Monthly P&amp;L'!AN$2),3,IF(AND('Financing - Injection 2'!J159&gt;='5-Year Monthly P&amp;L'!AN$2,'Financing - Injection 2'!J159&lt;'5-Year Monthly P&amp;L'!AZ$2),4,IF('Financing - Injection 2'!J159&gt;='5-Year Monthly P&amp;L'!AZ$2,5)))))</f>
        <v>5</v>
      </c>
      <c r="R159" s="215">
        <f t="shared" si="28"/>
        <v>13971.226699438033</v>
      </c>
      <c r="S159" s="215">
        <f t="shared" si="29"/>
        <v>103235.88138450231</v>
      </c>
    </row>
    <row r="160" spans="1:19" x14ac:dyDescent="0.2">
      <c r="A160" s="12">
        <v>149</v>
      </c>
      <c r="B160" s="228">
        <f>IF(I160&gt;($B$4*$B$6),"0",PMT(H160/$B$6,COUNT(I160:$I$1000),-E159))</f>
        <v>103235.8813845023</v>
      </c>
      <c r="C160" s="228">
        <f t="shared" si="30"/>
        <v>89124.942418069884</v>
      </c>
      <c r="D160" s="228">
        <f t="shared" si="24"/>
        <v>14110.938966432412</v>
      </c>
      <c r="E160" s="225">
        <f t="shared" si="22"/>
        <v>8898383.3028405569</v>
      </c>
      <c r="F160" s="228">
        <f t="shared" si="25"/>
        <v>14280529.629131408</v>
      </c>
      <c r="G160" s="228">
        <f t="shared" si="26"/>
        <v>15382146.326290891</v>
      </c>
      <c r="H160" s="230">
        <f t="shared" si="31"/>
        <v>0.12</v>
      </c>
      <c r="I160" s="226">
        <f t="shared" si="23"/>
        <v>149</v>
      </c>
      <c r="J160" s="227">
        <f t="shared" si="32"/>
        <v>49522</v>
      </c>
      <c r="K160" s="231">
        <f t="shared" si="27"/>
        <v>103235.8813845023</v>
      </c>
      <c r="Q160" s="11">
        <f>IF(J160&lt;'5-Year Monthly P&amp;L'!P$2,1,IF(AND('Financing - Injection 2'!J160&gt;='5-Year Monthly P&amp;L'!P$2,'Financing - Injection 2'!J160&lt;'5-Year Monthly P&amp;L'!AB$2),2,IF(AND('Financing - Injection 2'!J160&gt;='5-Year Monthly P&amp;L'!AB$2,'Financing - Injection 2'!J160&lt;'5-Year Monthly P&amp;L'!AN$2),3,IF(AND('Financing - Injection 2'!J160&gt;='5-Year Monthly P&amp;L'!AN$2,'Financing - Injection 2'!J160&lt;'5-Year Monthly P&amp;L'!AZ$2),4,IF('Financing - Injection 2'!J160&gt;='5-Year Monthly P&amp;L'!AZ$2,5)))))</f>
        <v>5</v>
      </c>
      <c r="R160" s="215">
        <f t="shared" si="28"/>
        <v>14110.938966432412</v>
      </c>
      <c r="S160" s="215">
        <f t="shared" si="29"/>
        <v>103235.8813845023</v>
      </c>
    </row>
    <row r="161" spans="1:19" x14ac:dyDescent="0.2">
      <c r="A161" s="12">
        <v>150</v>
      </c>
      <c r="B161" s="228">
        <f>IF(I161&gt;($B$4*$B$6),"0",PMT(H161/$B$6,COUNT(I161:$I$1000),-E160))</f>
        <v>103235.8813845023</v>
      </c>
      <c r="C161" s="228">
        <f t="shared" si="30"/>
        <v>88983.83302840557</v>
      </c>
      <c r="D161" s="228">
        <f t="shared" si="24"/>
        <v>14252.048356096726</v>
      </c>
      <c r="E161" s="225">
        <f t="shared" si="22"/>
        <v>8884131.2544844598</v>
      </c>
      <c r="F161" s="228">
        <f t="shared" si="25"/>
        <v>14369513.462159814</v>
      </c>
      <c r="G161" s="228">
        <f t="shared" si="26"/>
        <v>15485382.207675394</v>
      </c>
      <c r="H161" s="230">
        <f t="shared" si="31"/>
        <v>0.12</v>
      </c>
      <c r="I161" s="226">
        <f t="shared" si="23"/>
        <v>150</v>
      </c>
      <c r="J161" s="227">
        <f t="shared" si="32"/>
        <v>49553</v>
      </c>
      <c r="K161" s="231">
        <f t="shared" si="27"/>
        <v>103235.8813845023</v>
      </c>
      <c r="Q161" s="11">
        <f>IF(J161&lt;'5-Year Monthly P&amp;L'!P$2,1,IF(AND('Financing - Injection 2'!J161&gt;='5-Year Monthly P&amp;L'!P$2,'Financing - Injection 2'!J161&lt;'5-Year Monthly P&amp;L'!AB$2),2,IF(AND('Financing - Injection 2'!J161&gt;='5-Year Monthly P&amp;L'!AB$2,'Financing - Injection 2'!J161&lt;'5-Year Monthly P&amp;L'!AN$2),3,IF(AND('Financing - Injection 2'!J161&gt;='5-Year Monthly P&amp;L'!AN$2,'Financing - Injection 2'!J161&lt;'5-Year Monthly P&amp;L'!AZ$2),4,IF('Financing - Injection 2'!J161&gt;='5-Year Monthly P&amp;L'!AZ$2,5)))))</f>
        <v>5</v>
      </c>
      <c r="R161" s="215">
        <f t="shared" si="28"/>
        <v>14252.048356096726</v>
      </c>
      <c r="S161" s="215">
        <f t="shared" si="29"/>
        <v>103235.8813845023</v>
      </c>
    </row>
    <row r="162" spans="1:19" x14ac:dyDescent="0.2">
      <c r="A162" s="12">
        <v>151</v>
      </c>
      <c r="B162" s="228">
        <f>IF(I162&gt;($B$4*$B$6),"0",PMT(H162/$B$6,COUNT(I162:$I$1000),-E161))</f>
        <v>103235.88138450231</v>
      </c>
      <c r="C162" s="228">
        <f t="shared" si="30"/>
        <v>88841.312544844594</v>
      </c>
      <c r="D162" s="228">
        <f t="shared" si="24"/>
        <v>14394.568839657717</v>
      </c>
      <c r="E162" s="225">
        <f t="shared" si="22"/>
        <v>8869736.6856448017</v>
      </c>
      <c r="F162" s="228">
        <f t="shared" si="25"/>
        <v>14458354.774704659</v>
      </c>
      <c r="G162" s="228">
        <f t="shared" si="26"/>
        <v>15588618.089059897</v>
      </c>
      <c r="H162" s="230">
        <f t="shared" si="31"/>
        <v>0.12</v>
      </c>
      <c r="I162" s="226">
        <f t="shared" si="23"/>
        <v>151</v>
      </c>
      <c r="J162" s="227">
        <f t="shared" si="32"/>
        <v>49583</v>
      </c>
      <c r="K162" s="231">
        <f t="shared" si="27"/>
        <v>103235.88138450231</v>
      </c>
      <c r="Q162" s="11">
        <f>IF(J162&lt;'5-Year Monthly P&amp;L'!P$2,1,IF(AND('Financing - Injection 2'!J162&gt;='5-Year Monthly P&amp;L'!P$2,'Financing - Injection 2'!J162&lt;'5-Year Monthly P&amp;L'!AB$2),2,IF(AND('Financing - Injection 2'!J162&gt;='5-Year Monthly P&amp;L'!AB$2,'Financing - Injection 2'!J162&lt;'5-Year Monthly P&amp;L'!AN$2),3,IF(AND('Financing - Injection 2'!J162&gt;='5-Year Monthly P&amp;L'!AN$2,'Financing - Injection 2'!J162&lt;'5-Year Monthly P&amp;L'!AZ$2),4,IF('Financing - Injection 2'!J162&gt;='5-Year Monthly P&amp;L'!AZ$2,5)))))</f>
        <v>5</v>
      </c>
      <c r="R162" s="215">
        <f t="shared" si="28"/>
        <v>14394.568839657717</v>
      </c>
      <c r="S162" s="215">
        <f t="shared" si="29"/>
        <v>103235.88138450231</v>
      </c>
    </row>
    <row r="163" spans="1:19" x14ac:dyDescent="0.2">
      <c r="A163" s="12">
        <v>152</v>
      </c>
      <c r="B163" s="228">
        <f>IF(I163&gt;($B$4*$B$6),"0",PMT(H163/$B$6,COUNT(I163:$I$1000),-E162))</f>
        <v>103235.8813845023</v>
      </c>
      <c r="C163" s="228">
        <f t="shared" si="30"/>
        <v>88697.366856448018</v>
      </c>
      <c r="D163" s="228">
        <f t="shared" si="24"/>
        <v>14538.514528054278</v>
      </c>
      <c r="E163" s="225">
        <f t="shared" si="22"/>
        <v>8855198.171116747</v>
      </c>
      <c r="F163" s="228">
        <f t="shared" si="25"/>
        <v>14547052.141561108</v>
      </c>
      <c r="G163" s="228">
        <f t="shared" si="26"/>
        <v>15691853.9704444</v>
      </c>
      <c r="H163" s="230">
        <f t="shared" si="31"/>
        <v>0.12</v>
      </c>
      <c r="I163" s="226">
        <f t="shared" si="23"/>
        <v>152</v>
      </c>
      <c r="J163" s="227">
        <f t="shared" si="32"/>
        <v>49614</v>
      </c>
      <c r="K163" s="231">
        <f t="shared" si="27"/>
        <v>103235.8813845023</v>
      </c>
      <c r="Q163" s="11">
        <f>IF(J163&lt;'5-Year Monthly P&amp;L'!P$2,1,IF(AND('Financing - Injection 2'!J163&gt;='5-Year Monthly P&amp;L'!P$2,'Financing - Injection 2'!J163&lt;'5-Year Monthly P&amp;L'!AB$2),2,IF(AND('Financing - Injection 2'!J163&gt;='5-Year Monthly P&amp;L'!AB$2,'Financing - Injection 2'!J163&lt;'5-Year Monthly P&amp;L'!AN$2),3,IF(AND('Financing - Injection 2'!J163&gt;='5-Year Monthly P&amp;L'!AN$2,'Financing - Injection 2'!J163&lt;'5-Year Monthly P&amp;L'!AZ$2),4,IF('Financing - Injection 2'!J163&gt;='5-Year Monthly P&amp;L'!AZ$2,5)))))</f>
        <v>5</v>
      </c>
      <c r="R163" s="215">
        <f t="shared" si="28"/>
        <v>14538.514528054278</v>
      </c>
      <c r="S163" s="215">
        <f t="shared" si="29"/>
        <v>103235.8813845023</v>
      </c>
    </row>
    <row r="164" spans="1:19" x14ac:dyDescent="0.2">
      <c r="A164" s="12">
        <v>153</v>
      </c>
      <c r="B164" s="228">
        <f>IF(I164&gt;($B$4*$B$6),"0",PMT(H164/$B$6,COUNT(I164:$I$1000),-E163))</f>
        <v>103235.8813845023</v>
      </c>
      <c r="C164" s="228">
        <f t="shared" si="30"/>
        <v>88551.981711167478</v>
      </c>
      <c r="D164" s="228">
        <f t="shared" si="24"/>
        <v>14683.899673334818</v>
      </c>
      <c r="E164" s="225">
        <f t="shared" si="22"/>
        <v>8840514.2714434117</v>
      </c>
      <c r="F164" s="228">
        <f t="shared" si="25"/>
        <v>14635604.123272276</v>
      </c>
      <c r="G164" s="228">
        <f t="shared" si="26"/>
        <v>15795089.851828903</v>
      </c>
      <c r="H164" s="230">
        <f t="shared" si="31"/>
        <v>0.12</v>
      </c>
      <c r="I164" s="226">
        <f t="shared" si="23"/>
        <v>153</v>
      </c>
      <c r="J164" s="227">
        <f t="shared" si="32"/>
        <v>49644</v>
      </c>
      <c r="K164" s="231">
        <f t="shared" si="27"/>
        <v>103235.8813845023</v>
      </c>
      <c r="Q164" s="11">
        <f>IF(J164&lt;'5-Year Monthly P&amp;L'!P$2,1,IF(AND('Financing - Injection 2'!J164&gt;='5-Year Monthly P&amp;L'!P$2,'Financing - Injection 2'!J164&lt;'5-Year Monthly P&amp;L'!AB$2),2,IF(AND('Financing - Injection 2'!J164&gt;='5-Year Monthly P&amp;L'!AB$2,'Financing - Injection 2'!J164&lt;'5-Year Monthly P&amp;L'!AN$2),3,IF(AND('Financing - Injection 2'!J164&gt;='5-Year Monthly P&amp;L'!AN$2,'Financing - Injection 2'!J164&lt;'5-Year Monthly P&amp;L'!AZ$2),4,IF('Financing - Injection 2'!J164&gt;='5-Year Monthly P&amp;L'!AZ$2,5)))))</f>
        <v>5</v>
      </c>
      <c r="R164" s="215">
        <f t="shared" si="28"/>
        <v>14683.899673334818</v>
      </c>
      <c r="S164" s="215">
        <f t="shared" si="29"/>
        <v>103235.8813845023</v>
      </c>
    </row>
    <row r="165" spans="1:19" x14ac:dyDescent="0.2">
      <c r="A165" s="12">
        <v>154</v>
      </c>
      <c r="B165" s="228">
        <f>IF(I165&gt;($B$4*$B$6),"0",PMT(H165/$B$6,COUNT(I165:$I$1000),-E164))</f>
        <v>103235.8813845023</v>
      </c>
      <c r="C165" s="228">
        <f t="shared" si="30"/>
        <v>88405.142714434114</v>
      </c>
      <c r="D165" s="228">
        <f t="shared" si="24"/>
        <v>14830.738670068182</v>
      </c>
      <c r="E165" s="225">
        <f t="shared" si="22"/>
        <v>8825683.5327733438</v>
      </c>
      <c r="F165" s="228">
        <f t="shared" si="25"/>
        <v>14724009.265986709</v>
      </c>
      <c r="G165" s="228">
        <f t="shared" si="26"/>
        <v>15898325.733213406</v>
      </c>
      <c r="H165" s="230">
        <f t="shared" si="31"/>
        <v>0.12</v>
      </c>
      <c r="I165" s="226">
        <f t="shared" si="23"/>
        <v>154</v>
      </c>
      <c r="J165" s="227">
        <f t="shared" si="32"/>
        <v>49675</v>
      </c>
      <c r="K165" s="231">
        <f t="shared" si="27"/>
        <v>103235.8813845023</v>
      </c>
      <c r="Q165" s="11">
        <f>IF(J165&lt;'5-Year Monthly P&amp;L'!P$2,1,IF(AND('Financing - Injection 2'!J165&gt;='5-Year Monthly P&amp;L'!P$2,'Financing - Injection 2'!J165&lt;'5-Year Monthly P&amp;L'!AB$2),2,IF(AND('Financing - Injection 2'!J165&gt;='5-Year Monthly P&amp;L'!AB$2,'Financing - Injection 2'!J165&lt;'5-Year Monthly P&amp;L'!AN$2),3,IF(AND('Financing - Injection 2'!J165&gt;='5-Year Monthly P&amp;L'!AN$2,'Financing - Injection 2'!J165&lt;'5-Year Monthly P&amp;L'!AZ$2),4,IF('Financing - Injection 2'!J165&gt;='5-Year Monthly P&amp;L'!AZ$2,5)))))</f>
        <v>5</v>
      </c>
      <c r="R165" s="215">
        <f t="shared" si="28"/>
        <v>14830.738670068182</v>
      </c>
      <c r="S165" s="215">
        <f t="shared" si="29"/>
        <v>103235.8813845023</v>
      </c>
    </row>
    <row r="166" spans="1:19" x14ac:dyDescent="0.2">
      <c r="A166" s="12">
        <v>155</v>
      </c>
      <c r="B166" s="228">
        <f>IF(I166&gt;($B$4*$B$6),"0",PMT(H166/$B$6,COUNT(I166:$I$1000),-E165))</f>
        <v>103235.88138450228</v>
      </c>
      <c r="C166" s="228">
        <f t="shared" si="30"/>
        <v>88256.835327733439</v>
      </c>
      <c r="D166" s="228">
        <f t="shared" si="24"/>
        <v>14979.046056768842</v>
      </c>
      <c r="E166" s="225">
        <f t="shared" si="22"/>
        <v>8810704.4867165759</v>
      </c>
      <c r="F166" s="228">
        <f t="shared" si="25"/>
        <v>14812266.101314442</v>
      </c>
      <c r="G166" s="228">
        <f t="shared" si="26"/>
        <v>16001561.614597909</v>
      </c>
      <c r="H166" s="230">
        <f t="shared" si="31"/>
        <v>0.12</v>
      </c>
      <c r="I166" s="226">
        <f t="shared" si="23"/>
        <v>155</v>
      </c>
      <c r="J166" s="227">
        <f t="shared" si="32"/>
        <v>49706</v>
      </c>
      <c r="K166" s="231">
        <f t="shared" si="27"/>
        <v>103235.88138450228</v>
      </c>
      <c r="Q166" s="11">
        <f>IF(J166&lt;'5-Year Monthly P&amp;L'!P$2,1,IF(AND('Financing - Injection 2'!J166&gt;='5-Year Monthly P&amp;L'!P$2,'Financing - Injection 2'!J166&lt;'5-Year Monthly P&amp;L'!AB$2),2,IF(AND('Financing - Injection 2'!J166&gt;='5-Year Monthly P&amp;L'!AB$2,'Financing - Injection 2'!J166&lt;'5-Year Monthly P&amp;L'!AN$2),3,IF(AND('Financing - Injection 2'!J166&gt;='5-Year Monthly P&amp;L'!AN$2,'Financing - Injection 2'!J166&lt;'5-Year Monthly P&amp;L'!AZ$2),4,IF('Financing - Injection 2'!J166&gt;='5-Year Monthly P&amp;L'!AZ$2,5)))))</f>
        <v>5</v>
      </c>
      <c r="R166" s="215">
        <f t="shared" si="28"/>
        <v>14979.046056768842</v>
      </c>
      <c r="S166" s="215">
        <f t="shared" si="29"/>
        <v>103235.88138450228</v>
      </c>
    </row>
    <row r="167" spans="1:19" x14ac:dyDescent="0.2">
      <c r="A167" s="12">
        <v>156</v>
      </c>
      <c r="B167" s="228">
        <f>IF(I167&gt;($B$4*$B$6),"0",PMT(H167/$B$6,COUNT(I167:$I$1000),-E166))</f>
        <v>103235.8813845023</v>
      </c>
      <c r="C167" s="228">
        <f t="shared" si="30"/>
        <v>88107.04486716575</v>
      </c>
      <c r="D167" s="228">
        <f t="shared" si="24"/>
        <v>15128.836517336546</v>
      </c>
      <c r="E167" s="225">
        <f t="shared" si="22"/>
        <v>8795575.6501992401</v>
      </c>
      <c r="F167" s="228">
        <f t="shared" si="25"/>
        <v>14900373.146181608</v>
      </c>
      <c r="G167" s="228">
        <f t="shared" si="26"/>
        <v>16104797.495982412</v>
      </c>
      <c r="H167" s="230">
        <f t="shared" si="31"/>
        <v>0.12</v>
      </c>
      <c r="I167" s="226">
        <f t="shared" si="23"/>
        <v>156</v>
      </c>
      <c r="J167" s="227">
        <f t="shared" si="32"/>
        <v>49735</v>
      </c>
      <c r="K167" s="231">
        <f t="shared" si="27"/>
        <v>103235.8813845023</v>
      </c>
      <c r="Q167" s="11">
        <f>IF(J167&lt;'5-Year Monthly P&amp;L'!P$2,1,IF(AND('Financing - Injection 2'!J167&gt;='5-Year Monthly P&amp;L'!P$2,'Financing - Injection 2'!J167&lt;'5-Year Monthly P&amp;L'!AB$2),2,IF(AND('Financing - Injection 2'!J167&gt;='5-Year Monthly P&amp;L'!AB$2,'Financing - Injection 2'!J167&lt;'5-Year Monthly P&amp;L'!AN$2),3,IF(AND('Financing - Injection 2'!J167&gt;='5-Year Monthly P&amp;L'!AN$2,'Financing - Injection 2'!J167&lt;'5-Year Monthly P&amp;L'!AZ$2),4,IF('Financing - Injection 2'!J167&gt;='5-Year Monthly P&amp;L'!AZ$2,5)))))</f>
        <v>5</v>
      </c>
      <c r="R167" s="215">
        <f t="shared" si="28"/>
        <v>15128.836517336546</v>
      </c>
      <c r="S167" s="215">
        <f t="shared" si="29"/>
        <v>103235.8813845023</v>
      </c>
    </row>
    <row r="168" spans="1:19" x14ac:dyDescent="0.2">
      <c r="A168" s="12">
        <v>157</v>
      </c>
      <c r="B168" s="228">
        <f>IF(I168&gt;($B$4*$B$6),"0",PMT(H168/$B$6,COUNT(I168:$I$1000),-E167))</f>
        <v>103235.88138450231</v>
      </c>
      <c r="C168" s="228">
        <f t="shared" si="30"/>
        <v>87955.756501992393</v>
      </c>
      <c r="D168" s="228">
        <f t="shared" si="24"/>
        <v>15280.124882509917</v>
      </c>
      <c r="E168" s="225">
        <f t="shared" si="22"/>
        <v>8780295.5253167301</v>
      </c>
      <c r="F168" s="228">
        <f t="shared" si="25"/>
        <v>14988328.902683601</v>
      </c>
      <c r="G168" s="228">
        <f t="shared" si="26"/>
        <v>16208033.377366915</v>
      </c>
      <c r="H168" s="230">
        <f t="shared" si="31"/>
        <v>0.12</v>
      </c>
      <c r="I168" s="226">
        <f t="shared" si="23"/>
        <v>157</v>
      </c>
      <c r="J168" s="227">
        <f t="shared" si="32"/>
        <v>49766</v>
      </c>
      <c r="K168" s="231">
        <f t="shared" si="27"/>
        <v>103235.88138450231</v>
      </c>
      <c r="Q168" s="11">
        <f>IF(J168&lt;'5-Year Monthly P&amp;L'!P$2,1,IF(AND('Financing - Injection 2'!J168&gt;='5-Year Monthly P&amp;L'!P$2,'Financing - Injection 2'!J168&lt;'5-Year Monthly P&amp;L'!AB$2),2,IF(AND('Financing - Injection 2'!J168&gt;='5-Year Monthly P&amp;L'!AB$2,'Financing - Injection 2'!J168&lt;'5-Year Monthly P&amp;L'!AN$2),3,IF(AND('Financing - Injection 2'!J168&gt;='5-Year Monthly P&amp;L'!AN$2,'Financing - Injection 2'!J168&lt;'5-Year Monthly P&amp;L'!AZ$2),4,IF('Financing - Injection 2'!J168&gt;='5-Year Monthly P&amp;L'!AZ$2,5)))))</f>
        <v>5</v>
      </c>
      <c r="R168" s="215">
        <f t="shared" si="28"/>
        <v>15280.124882509917</v>
      </c>
      <c r="S168" s="215">
        <f t="shared" si="29"/>
        <v>103235.88138450231</v>
      </c>
    </row>
    <row r="169" spans="1:19" x14ac:dyDescent="0.2">
      <c r="A169" s="12">
        <v>158</v>
      </c>
      <c r="B169" s="228">
        <f>IF(I169&gt;($B$4*$B$6),"0",PMT(H169/$B$6,COUNT(I169:$I$1000),-E168))</f>
        <v>103235.88138450231</v>
      </c>
      <c r="C169" s="228">
        <f t="shared" si="30"/>
        <v>87802.955253167296</v>
      </c>
      <c r="D169" s="228">
        <f t="shared" si="24"/>
        <v>15432.926131335014</v>
      </c>
      <c r="E169" s="225">
        <f t="shared" si="22"/>
        <v>8764862.599185396</v>
      </c>
      <c r="F169" s="228">
        <f t="shared" si="25"/>
        <v>15076131.857936768</v>
      </c>
      <c r="G169" s="228">
        <f t="shared" si="26"/>
        <v>16311269.258751418</v>
      </c>
      <c r="H169" s="230">
        <f t="shared" si="31"/>
        <v>0.12</v>
      </c>
      <c r="I169" s="226">
        <f t="shared" si="23"/>
        <v>158</v>
      </c>
      <c r="J169" s="227">
        <f t="shared" si="32"/>
        <v>49796</v>
      </c>
      <c r="K169" s="231">
        <f t="shared" si="27"/>
        <v>103235.88138450231</v>
      </c>
      <c r="Q169" s="11">
        <f>IF(J169&lt;'5-Year Monthly P&amp;L'!P$2,1,IF(AND('Financing - Injection 2'!J169&gt;='5-Year Monthly P&amp;L'!P$2,'Financing - Injection 2'!J169&lt;'5-Year Monthly P&amp;L'!AB$2),2,IF(AND('Financing - Injection 2'!J169&gt;='5-Year Monthly P&amp;L'!AB$2,'Financing - Injection 2'!J169&lt;'5-Year Monthly P&amp;L'!AN$2),3,IF(AND('Financing - Injection 2'!J169&gt;='5-Year Monthly P&amp;L'!AN$2,'Financing - Injection 2'!J169&lt;'5-Year Monthly P&amp;L'!AZ$2),4,IF('Financing - Injection 2'!J169&gt;='5-Year Monthly P&amp;L'!AZ$2,5)))))</f>
        <v>5</v>
      </c>
      <c r="R169" s="215">
        <f t="shared" si="28"/>
        <v>15432.926131335014</v>
      </c>
      <c r="S169" s="215">
        <f t="shared" si="29"/>
        <v>103235.88138450231</v>
      </c>
    </row>
    <row r="170" spans="1:19" x14ac:dyDescent="0.2">
      <c r="A170" s="12">
        <v>159</v>
      </c>
      <c r="B170" s="228">
        <f>IF(I170&gt;($B$4*$B$6),"0",PMT(H170/$B$6,COUNT(I170:$I$1000),-E169))</f>
        <v>103235.88138450231</v>
      </c>
      <c r="C170" s="228">
        <f t="shared" si="30"/>
        <v>87648.625991853958</v>
      </c>
      <c r="D170" s="228">
        <f t="shared" si="24"/>
        <v>15587.255392648352</v>
      </c>
      <c r="E170" s="225">
        <f t="shared" si="22"/>
        <v>8749275.3437927477</v>
      </c>
      <c r="F170" s="228">
        <f t="shared" si="25"/>
        <v>15163780.483928623</v>
      </c>
      <c r="G170" s="228">
        <f t="shared" si="26"/>
        <v>16414505.140135922</v>
      </c>
      <c r="H170" s="230">
        <f t="shared" si="31"/>
        <v>0.12</v>
      </c>
      <c r="I170" s="226">
        <f t="shared" si="23"/>
        <v>159</v>
      </c>
      <c r="J170" s="227">
        <f t="shared" si="32"/>
        <v>49827</v>
      </c>
      <c r="K170" s="231">
        <f t="shared" si="27"/>
        <v>103235.88138450231</v>
      </c>
      <c r="Q170" s="11">
        <f>IF(J170&lt;'5-Year Monthly P&amp;L'!P$2,1,IF(AND('Financing - Injection 2'!J170&gt;='5-Year Monthly P&amp;L'!P$2,'Financing - Injection 2'!J170&lt;'5-Year Monthly P&amp;L'!AB$2),2,IF(AND('Financing - Injection 2'!J170&gt;='5-Year Monthly P&amp;L'!AB$2,'Financing - Injection 2'!J170&lt;'5-Year Monthly P&amp;L'!AN$2),3,IF(AND('Financing - Injection 2'!J170&gt;='5-Year Monthly P&amp;L'!AN$2,'Financing - Injection 2'!J170&lt;'5-Year Monthly P&amp;L'!AZ$2),4,IF('Financing - Injection 2'!J170&gt;='5-Year Monthly P&amp;L'!AZ$2,5)))))</f>
        <v>5</v>
      </c>
      <c r="R170" s="215">
        <f t="shared" si="28"/>
        <v>15587.255392648352</v>
      </c>
      <c r="S170" s="215">
        <f t="shared" si="29"/>
        <v>103235.88138450231</v>
      </c>
    </row>
    <row r="171" spans="1:19" x14ac:dyDescent="0.2">
      <c r="A171" s="12">
        <v>160</v>
      </c>
      <c r="B171" s="228">
        <f>IF(I171&gt;($B$4*$B$6),"0",PMT(H171/$B$6,COUNT(I171:$I$1000),-E170))</f>
        <v>103235.88138450231</v>
      </c>
      <c r="C171" s="228">
        <f t="shared" si="30"/>
        <v>87492.753437927473</v>
      </c>
      <c r="D171" s="228">
        <f t="shared" si="24"/>
        <v>15743.127946574838</v>
      </c>
      <c r="E171" s="225">
        <f t="shared" si="22"/>
        <v>8733532.2158461735</v>
      </c>
      <c r="F171" s="228">
        <f t="shared" si="25"/>
        <v>15251273.23736655</v>
      </c>
      <c r="G171" s="228">
        <f t="shared" si="26"/>
        <v>16517741.021520425</v>
      </c>
      <c r="H171" s="230">
        <f t="shared" si="31"/>
        <v>0.12</v>
      </c>
      <c r="I171" s="226">
        <f t="shared" si="23"/>
        <v>160</v>
      </c>
      <c r="J171" s="227">
        <f t="shared" si="32"/>
        <v>49857</v>
      </c>
      <c r="K171" s="231">
        <f t="shared" si="27"/>
        <v>103235.88138450231</v>
      </c>
      <c r="Q171" s="11">
        <f>IF(J171&lt;'5-Year Monthly P&amp;L'!P$2,1,IF(AND('Financing - Injection 2'!J171&gt;='5-Year Monthly P&amp;L'!P$2,'Financing - Injection 2'!J171&lt;'5-Year Monthly P&amp;L'!AB$2),2,IF(AND('Financing - Injection 2'!J171&gt;='5-Year Monthly P&amp;L'!AB$2,'Financing - Injection 2'!J171&lt;'5-Year Monthly P&amp;L'!AN$2),3,IF(AND('Financing - Injection 2'!J171&gt;='5-Year Monthly P&amp;L'!AN$2,'Financing - Injection 2'!J171&lt;'5-Year Monthly P&amp;L'!AZ$2),4,IF('Financing - Injection 2'!J171&gt;='5-Year Monthly P&amp;L'!AZ$2,5)))))</f>
        <v>5</v>
      </c>
      <c r="R171" s="215">
        <f t="shared" si="28"/>
        <v>15743.127946574838</v>
      </c>
      <c r="S171" s="215">
        <f t="shared" si="29"/>
        <v>103235.88138450231</v>
      </c>
    </row>
    <row r="172" spans="1:19" x14ac:dyDescent="0.2">
      <c r="A172" s="12">
        <v>161</v>
      </c>
      <c r="B172" s="228">
        <f>IF(I172&gt;($B$4*$B$6),"0",PMT(H172/$B$6,COUNT(I172:$I$1000),-E171))</f>
        <v>103235.88138450234</v>
      </c>
      <c r="C172" s="228">
        <f t="shared" si="30"/>
        <v>87335.322158461728</v>
      </c>
      <c r="D172" s="228">
        <f t="shared" si="24"/>
        <v>15900.559226040612</v>
      </c>
      <c r="E172" s="225">
        <f t="shared" si="22"/>
        <v>8717631.6566201337</v>
      </c>
      <c r="F172" s="228">
        <f t="shared" si="25"/>
        <v>15338608.559525011</v>
      </c>
      <c r="G172" s="228">
        <f t="shared" si="26"/>
        <v>16620976.902904928</v>
      </c>
      <c r="H172" s="230">
        <f t="shared" si="31"/>
        <v>0.12</v>
      </c>
      <c r="I172" s="226">
        <f t="shared" si="23"/>
        <v>161</v>
      </c>
      <c r="J172" s="227">
        <f t="shared" si="32"/>
        <v>49888</v>
      </c>
      <c r="K172" s="231">
        <f t="shared" si="27"/>
        <v>103235.88138450234</v>
      </c>
      <c r="Q172" s="11">
        <f>IF(J172&lt;'5-Year Monthly P&amp;L'!P$2,1,IF(AND('Financing - Injection 2'!J172&gt;='5-Year Monthly P&amp;L'!P$2,'Financing - Injection 2'!J172&lt;'5-Year Monthly P&amp;L'!AB$2),2,IF(AND('Financing - Injection 2'!J172&gt;='5-Year Monthly P&amp;L'!AB$2,'Financing - Injection 2'!J172&lt;'5-Year Monthly P&amp;L'!AN$2),3,IF(AND('Financing - Injection 2'!J172&gt;='5-Year Monthly P&amp;L'!AN$2,'Financing - Injection 2'!J172&lt;'5-Year Monthly P&amp;L'!AZ$2),4,IF('Financing - Injection 2'!J172&gt;='5-Year Monthly P&amp;L'!AZ$2,5)))))</f>
        <v>5</v>
      </c>
      <c r="R172" s="215">
        <f t="shared" si="28"/>
        <v>15900.559226040612</v>
      </c>
      <c r="S172" s="215">
        <f t="shared" si="29"/>
        <v>103235.88138450234</v>
      </c>
    </row>
    <row r="173" spans="1:19" x14ac:dyDescent="0.2">
      <c r="A173" s="12">
        <v>162</v>
      </c>
      <c r="B173" s="228">
        <f>IF(I173&gt;($B$4*$B$6),"0",PMT(H173/$B$6,COUNT(I173:$I$1000),-E172))</f>
        <v>103235.88138450234</v>
      </c>
      <c r="C173" s="228">
        <f t="shared" si="30"/>
        <v>87176.316566201334</v>
      </c>
      <c r="D173" s="228">
        <f t="shared" si="24"/>
        <v>16059.564818301005</v>
      </c>
      <c r="E173" s="225">
        <f t="shared" si="22"/>
        <v>8701572.0918018334</v>
      </c>
      <c r="F173" s="228">
        <f t="shared" si="25"/>
        <v>15425784.876091212</v>
      </c>
      <c r="G173" s="228">
        <f t="shared" si="26"/>
        <v>16724212.784289431</v>
      </c>
      <c r="H173" s="230">
        <f t="shared" si="31"/>
        <v>0.12</v>
      </c>
      <c r="I173" s="226">
        <f t="shared" si="23"/>
        <v>162</v>
      </c>
      <c r="J173" s="227">
        <f t="shared" si="32"/>
        <v>49919</v>
      </c>
      <c r="K173" s="231">
        <f t="shared" si="27"/>
        <v>103235.88138450234</v>
      </c>
      <c r="Q173" s="11">
        <f>IF(J173&lt;'5-Year Monthly P&amp;L'!P$2,1,IF(AND('Financing - Injection 2'!J173&gt;='5-Year Monthly P&amp;L'!P$2,'Financing - Injection 2'!J173&lt;'5-Year Monthly P&amp;L'!AB$2),2,IF(AND('Financing - Injection 2'!J173&gt;='5-Year Monthly P&amp;L'!AB$2,'Financing - Injection 2'!J173&lt;'5-Year Monthly P&amp;L'!AN$2),3,IF(AND('Financing - Injection 2'!J173&gt;='5-Year Monthly P&amp;L'!AN$2,'Financing - Injection 2'!J173&lt;'5-Year Monthly P&amp;L'!AZ$2),4,IF('Financing - Injection 2'!J173&gt;='5-Year Monthly P&amp;L'!AZ$2,5)))))</f>
        <v>5</v>
      </c>
      <c r="R173" s="215">
        <f t="shared" si="28"/>
        <v>16059.564818301005</v>
      </c>
      <c r="S173" s="215">
        <f t="shared" si="29"/>
        <v>103235.88138450234</v>
      </c>
    </row>
    <row r="174" spans="1:19" x14ac:dyDescent="0.2">
      <c r="A174" s="12">
        <v>163</v>
      </c>
      <c r="B174" s="228">
        <f>IF(I174&gt;($B$4*$B$6),"0",PMT(H174/$B$6,COUNT(I174:$I$1000),-E173))</f>
        <v>103235.88138450235</v>
      </c>
      <c r="C174" s="228">
        <f t="shared" si="30"/>
        <v>87015.720918018327</v>
      </c>
      <c r="D174" s="228">
        <f t="shared" si="24"/>
        <v>16220.160466484027</v>
      </c>
      <c r="E174" s="225">
        <f t="shared" si="22"/>
        <v>8685351.9313353486</v>
      </c>
      <c r="F174" s="228">
        <f t="shared" si="25"/>
        <v>15512800.59700923</v>
      </c>
      <c r="G174" s="228">
        <f t="shared" si="26"/>
        <v>16827448.665673934</v>
      </c>
      <c r="H174" s="230">
        <f t="shared" si="31"/>
        <v>0.12</v>
      </c>
      <c r="I174" s="226">
        <f t="shared" si="23"/>
        <v>163</v>
      </c>
      <c r="J174" s="227">
        <f t="shared" si="32"/>
        <v>49949</v>
      </c>
      <c r="K174" s="231">
        <f t="shared" si="27"/>
        <v>103235.88138450235</v>
      </c>
      <c r="Q174" s="11">
        <f>IF(J174&lt;'5-Year Monthly P&amp;L'!P$2,1,IF(AND('Financing - Injection 2'!J174&gt;='5-Year Monthly P&amp;L'!P$2,'Financing - Injection 2'!J174&lt;'5-Year Monthly P&amp;L'!AB$2),2,IF(AND('Financing - Injection 2'!J174&gt;='5-Year Monthly P&amp;L'!AB$2,'Financing - Injection 2'!J174&lt;'5-Year Monthly P&amp;L'!AN$2),3,IF(AND('Financing - Injection 2'!J174&gt;='5-Year Monthly P&amp;L'!AN$2,'Financing - Injection 2'!J174&lt;'5-Year Monthly P&amp;L'!AZ$2),4,IF('Financing - Injection 2'!J174&gt;='5-Year Monthly P&amp;L'!AZ$2,5)))))</f>
        <v>5</v>
      </c>
      <c r="R174" s="215">
        <f t="shared" si="28"/>
        <v>16220.160466484027</v>
      </c>
      <c r="S174" s="215">
        <f t="shared" si="29"/>
        <v>103235.88138450235</v>
      </c>
    </row>
    <row r="175" spans="1:19" x14ac:dyDescent="0.2">
      <c r="A175" s="12">
        <v>164</v>
      </c>
      <c r="B175" s="228">
        <f>IF(I175&gt;($B$4*$B$6),"0",PMT(H175/$B$6,COUNT(I175:$I$1000),-E174))</f>
        <v>103235.88138450234</v>
      </c>
      <c r="C175" s="228">
        <f t="shared" si="30"/>
        <v>86853.519313353478</v>
      </c>
      <c r="D175" s="228">
        <f t="shared" si="24"/>
        <v>16382.362071148862</v>
      </c>
      <c r="E175" s="225">
        <f t="shared" si="22"/>
        <v>8668969.5692641996</v>
      </c>
      <c r="F175" s="228">
        <f t="shared" si="25"/>
        <v>15599654.116322584</v>
      </c>
      <c r="G175" s="228">
        <f t="shared" si="26"/>
        <v>16930684.547058437</v>
      </c>
      <c r="H175" s="230">
        <f t="shared" si="31"/>
        <v>0.12</v>
      </c>
      <c r="I175" s="226">
        <f t="shared" si="23"/>
        <v>164</v>
      </c>
      <c r="J175" s="227">
        <f t="shared" si="32"/>
        <v>49980</v>
      </c>
      <c r="K175" s="231">
        <f t="shared" si="27"/>
        <v>103235.88138450234</v>
      </c>
      <c r="Q175" s="11">
        <f>IF(J175&lt;'5-Year Monthly P&amp;L'!P$2,1,IF(AND('Financing - Injection 2'!J175&gt;='5-Year Monthly P&amp;L'!P$2,'Financing - Injection 2'!J175&lt;'5-Year Monthly P&amp;L'!AB$2),2,IF(AND('Financing - Injection 2'!J175&gt;='5-Year Monthly P&amp;L'!AB$2,'Financing - Injection 2'!J175&lt;'5-Year Monthly P&amp;L'!AN$2),3,IF(AND('Financing - Injection 2'!J175&gt;='5-Year Monthly P&amp;L'!AN$2,'Financing - Injection 2'!J175&lt;'5-Year Monthly P&amp;L'!AZ$2),4,IF('Financing - Injection 2'!J175&gt;='5-Year Monthly P&amp;L'!AZ$2,5)))))</f>
        <v>5</v>
      </c>
      <c r="R175" s="215">
        <f t="shared" si="28"/>
        <v>16382.362071148862</v>
      </c>
      <c r="S175" s="215">
        <f t="shared" si="29"/>
        <v>103235.88138450234</v>
      </c>
    </row>
    <row r="176" spans="1:19" x14ac:dyDescent="0.2">
      <c r="A176" s="12">
        <v>165</v>
      </c>
      <c r="B176" s="228">
        <f>IF(I176&gt;($B$4*$B$6),"0",PMT(H176/$B$6,COUNT(I176:$I$1000),-E175))</f>
        <v>103235.88138450234</v>
      </c>
      <c r="C176" s="228">
        <f t="shared" si="30"/>
        <v>86689.695692641995</v>
      </c>
      <c r="D176" s="228">
        <f t="shared" si="24"/>
        <v>16546.185691860344</v>
      </c>
      <c r="E176" s="225">
        <f t="shared" si="22"/>
        <v>8652423.38357234</v>
      </c>
      <c r="F176" s="228">
        <f t="shared" si="25"/>
        <v>15686343.812015226</v>
      </c>
      <c r="G176" s="228">
        <f t="shared" si="26"/>
        <v>17033920.42844294</v>
      </c>
      <c r="H176" s="230">
        <f t="shared" si="31"/>
        <v>0.12</v>
      </c>
      <c r="I176" s="226">
        <f t="shared" si="23"/>
        <v>165</v>
      </c>
      <c r="J176" s="227">
        <f t="shared" si="32"/>
        <v>50010</v>
      </c>
      <c r="K176" s="231">
        <f t="shared" si="27"/>
        <v>103235.88138450234</v>
      </c>
      <c r="Q176" s="11">
        <f>IF(J176&lt;'5-Year Monthly P&amp;L'!P$2,1,IF(AND('Financing - Injection 2'!J176&gt;='5-Year Monthly P&amp;L'!P$2,'Financing - Injection 2'!J176&lt;'5-Year Monthly P&amp;L'!AB$2),2,IF(AND('Financing - Injection 2'!J176&gt;='5-Year Monthly P&amp;L'!AB$2,'Financing - Injection 2'!J176&lt;'5-Year Monthly P&amp;L'!AN$2),3,IF(AND('Financing - Injection 2'!J176&gt;='5-Year Monthly P&amp;L'!AN$2,'Financing - Injection 2'!J176&lt;'5-Year Monthly P&amp;L'!AZ$2),4,IF('Financing - Injection 2'!J176&gt;='5-Year Monthly P&amp;L'!AZ$2,5)))))</f>
        <v>5</v>
      </c>
      <c r="R176" s="215">
        <f t="shared" si="28"/>
        <v>16546.185691860344</v>
      </c>
      <c r="S176" s="215">
        <f t="shared" si="29"/>
        <v>103235.88138450234</v>
      </c>
    </row>
    <row r="177" spans="1:19" x14ac:dyDescent="0.2">
      <c r="A177" s="12">
        <v>166</v>
      </c>
      <c r="B177" s="228">
        <f>IF(I177&gt;($B$4*$B$6),"0",PMT(H177/$B$6,COUNT(I177:$I$1000),-E176))</f>
        <v>103235.88138450235</v>
      </c>
      <c r="C177" s="228">
        <f t="shared" si="30"/>
        <v>86524.233835723397</v>
      </c>
      <c r="D177" s="228">
        <f t="shared" si="24"/>
        <v>16711.647548778958</v>
      </c>
      <c r="E177" s="225">
        <f t="shared" si="22"/>
        <v>8635711.7360235602</v>
      </c>
      <c r="F177" s="228">
        <f t="shared" si="25"/>
        <v>15772868.045850949</v>
      </c>
      <c r="G177" s="228">
        <f t="shared" si="26"/>
        <v>17137156.309827443</v>
      </c>
      <c r="H177" s="230">
        <f t="shared" si="31"/>
        <v>0.12</v>
      </c>
      <c r="I177" s="226">
        <f t="shared" si="23"/>
        <v>166</v>
      </c>
      <c r="J177" s="227">
        <f t="shared" si="32"/>
        <v>50041</v>
      </c>
      <c r="K177" s="231">
        <f t="shared" si="27"/>
        <v>103235.88138450235</v>
      </c>
      <c r="Q177" s="11">
        <f>IF(J177&lt;'5-Year Monthly P&amp;L'!P$2,1,IF(AND('Financing - Injection 2'!J177&gt;='5-Year Monthly P&amp;L'!P$2,'Financing - Injection 2'!J177&lt;'5-Year Monthly P&amp;L'!AB$2),2,IF(AND('Financing - Injection 2'!J177&gt;='5-Year Monthly P&amp;L'!AB$2,'Financing - Injection 2'!J177&lt;'5-Year Monthly P&amp;L'!AN$2),3,IF(AND('Financing - Injection 2'!J177&gt;='5-Year Monthly P&amp;L'!AN$2,'Financing - Injection 2'!J177&lt;'5-Year Monthly P&amp;L'!AZ$2),4,IF('Financing - Injection 2'!J177&gt;='5-Year Monthly P&amp;L'!AZ$2,5)))))</f>
        <v>5</v>
      </c>
      <c r="R177" s="215">
        <f t="shared" si="28"/>
        <v>16711.647548778958</v>
      </c>
      <c r="S177" s="215">
        <f t="shared" si="29"/>
        <v>103235.88138450235</v>
      </c>
    </row>
    <row r="178" spans="1:19" x14ac:dyDescent="0.2">
      <c r="A178" s="12">
        <v>167</v>
      </c>
      <c r="B178" s="228">
        <f>IF(I178&gt;($B$4*$B$6),"0",PMT(H178/$B$6,COUNT(I178:$I$1000),-E177))</f>
        <v>103235.88138450234</v>
      </c>
      <c r="C178" s="228">
        <f t="shared" si="30"/>
        <v>86357.117360235599</v>
      </c>
      <c r="D178" s="228">
        <f t="shared" si="24"/>
        <v>16878.76402426674</v>
      </c>
      <c r="E178" s="225">
        <f t="shared" si="22"/>
        <v>8618832.9719992932</v>
      </c>
      <c r="F178" s="228">
        <f t="shared" si="25"/>
        <v>15859225.163211185</v>
      </c>
      <c r="G178" s="228">
        <f t="shared" si="26"/>
        <v>17240392.191211946</v>
      </c>
      <c r="H178" s="230">
        <f t="shared" si="31"/>
        <v>0.12</v>
      </c>
      <c r="I178" s="226">
        <f t="shared" si="23"/>
        <v>167</v>
      </c>
      <c r="J178" s="227">
        <f t="shared" si="32"/>
        <v>50072</v>
      </c>
      <c r="K178" s="231">
        <f t="shared" si="27"/>
        <v>103235.88138450234</v>
      </c>
      <c r="Q178" s="11">
        <f>IF(J178&lt;'5-Year Monthly P&amp;L'!P$2,1,IF(AND('Financing - Injection 2'!J178&gt;='5-Year Monthly P&amp;L'!P$2,'Financing - Injection 2'!J178&lt;'5-Year Monthly P&amp;L'!AB$2),2,IF(AND('Financing - Injection 2'!J178&gt;='5-Year Monthly P&amp;L'!AB$2,'Financing - Injection 2'!J178&lt;'5-Year Monthly P&amp;L'!AN$2),3,IF(AND('Financing - Injection 2'!J178&gt;='5-Year Monthly P&amp;L'!AN$2,'Financing - Injection 2'!J178&lt;'5-Year Monthly P&amp;L'!AZ$2),4,IF('Financing - Injection 2'!J178&gt;='5-Year Monthly P&amp;L'!AZ$2,5)))))</f>
        <v>5</v>
      </c>
      <c r="R178" s="215">
        <f t="shared" si="28"/>
        <v>16878.76402426674</v>
      </c>
      <c r="S178" s="215">
        <f t="shared" si="29"/>
        <v>103235.88138450234</v>
      </c>
    </row>
    <row r="179" spans="1:19" x14ac:dyDescent="0.2">
      <c r="A179" s="12">
        <v>168</v>
      </c>
      <c r="B179" s="228">
        <f>IF(I179&gt;($B$4*$B$6),"0",PMT(H179/$B$6,COUNT(I179:$I$1000),-E178))</f>
        <v>103235.88138450234</v>
      </c>
      <c r="C179" s="228">
        <f t="shared" si="30"/>
        <v>86188.329719992922</v>
      </c>
      <c r="D179" s="228">
        <f t="shared" si="24"/>
        <v>17047.551664509418</v>
      </c>
      <c r="E179" s="225">
        <f t="shared" si="22"/>
        <v>8601785.4203347843</v>
      </c>
      <c r="F179" s="228">
        <f t="shared" si="25"/>
        <v>15945413.492931178</v>
      </c>
      <c r="G179" s="228">
        <f t="shared" si="26"/>
        <v>17343628.072596449</v>
      </c>
      <c r="H179" s="230">
        <f t="shared" si="31"/>
        <v>0.12</v>
      </c>
      <c r="I179" s="226">
        <f t="shared" si="23"/>
        <v>168</v>
      </c>
      <c r="J179" s="227">
        <f t="shared" si="32"/>
        <v>50100</v>
      </c>
      <c r="K179" s="231">
        <f t="shared" si="27"/>
        <v>103235.88138450234</v>
      </c>
      <c r="Q179" s="11">
        <f>IF(J179&lt;'5-Year Monthly P&amp;L'!P$2,1,IF(AND('Financing - Injection 2'!J179&gt;='5-Year Monthly P&amp;L'!P$2,'Financing - Injection 2'!J179&lt;'5-Year Monthly P&amp;L'!AB$2),2,IF(AND('Financing - Injection 2'!J179&gt;='5-Year Monthly P&amp;L'!AB$2,'Financing - Injection 2'!J179&lt;'5-Year Monthly P&amp;L'!AN$2),3,IF(AND('Financing - Injection 2'!J179&gt;='5-Year Monthly P&amp;L'!AN$2,'Financing - Injection 2'!J179&lt;'5-Year Monthly P&amp;L'!AZ$2),4,IF('Financing - Injection 2'!J179&gt;='5-Year Monthly P&amp;L'!AZ$2,5)))))</f>
        <v>5</v>
      </c>
      <c r="R179" s="215">
        <f t="shared" si="28"/>
        <v>17047.551664509418</v>
      </c>
      <c r="S179" s="215">
        <f t="shared" si="29"/>
        <v>103235.88138450234</v>
      </c>
    </row>
    <row r="180" spans="1:19" x14ac:dyDescent="0.2">
      <c r="A180" s="12">
        <v>169</v>
      </c>
      <c r="B180" s="228">
        <f>IF(I180&gt;($B$4*$B$6),"0",PMT(H180/$B$6,COUNT(I180:$I$1000),-E179))</f>
        <v>103235.88138450234</v>
      </c>
      <c r="C180" s="228">
        <f t="shared" si="30"/>
        <v>86017.854203347844</v>
      </c>
      <c r="D180" s="228">
        <f t="shared" si="24"/>
        <v>17218.027181154495</v>
      </c>
      <c r="E180" s="225">
        <f t="shared" si="22"/>
        <v>8584567.3931536302</v>
      </c>
      <c r="F180" s="228">
        <f t="shared" si="25"/>
        <v>16031431.347134525</v>
      </c>
      <c r="G180" s="228">
        <f t="shared" si="26"/>
        <v>17446863.953980953</v>
      </c>
      <c r="H180" s="230">
        <f t="shared" si="31"/>
        <v>0.12</v>
      </c>
      <c r="I180" s="226">
        <f t="shared" si="23"/>
        <v>169</v>
      </c>
      <c r="J180" s="227">
        <f t="shared" si="32"/>
        <v>50131</v>
      </c>
      <c r="K180" s="231">
        <f t="shared" si="27"/>
        <v>103235.88138450234</v>
      </c>
      <c r="Q180" s="11">
        <f>IF(J180&lt;'5-Year Monthly P&amp;L'!P$2,1,IF(AND('Financing - Injection 2'!J180&gt;='5-Year Monthly P&amp;L'!P$2,'Financing - Injection 2'!J180&lt;'5-Year Monthly P&amp;L'!AB$2),2,IF(AND('Financing - Injection 2'!J180&gt;='5-Year Monthly P&amp;L'!AB$2,'Financing - Injection 2'!J180&lt;'5-Year Monthly P&amp;L'!AN$2),3,IF(AND('Financing - Injection 2'!J180&gt;='5-Year Monthly P&amp;L'!AN$2,'Financing - Injection 2'!J180&lt;'5-Year Monthly P&amp;L'!AZ$2),4,IF('Financing - Injection 2'!J180&gt;='5-Year Monthly P&amp;L'!AZ$2,5)))))</f>
        <v>5</v>
      </c>
      <c r="R180" s="215">
        <f t="shared" si="28"/>
        <v>17218.027181154495</v>
      </c>
      <c r="S180" s="215">
        <f t="shared" si="29"/>
        <v>103235.88138450234</v>
      </c>
    </row>
    <row r="181" spans="1:19" x14ac:dyDescent="0.2">
      <c r="A181" s="12">
        <v>170</v>
      </c>
      <c r="B181" s="228">
        <f>IF(I181&gt;($B$4*$B$6),"0",PMT(H181/$B$6,COUNT(I181:$I$1000),-E180))</f>
        <v>103235.88138450235</v>
      </c>
      <c r="C181" s="228">
        <f t="shared" si="30"/>
        <v>85845.673931536308</v>
      </c>
      <c r="D181" s="228">
        <f t="shared" si="24"/>
        <v>17390.207452966046</v>
      </c>
      <c r="E181" s="225">
        <f t="shared" si="22"/>
        <v>8567177.1857006643</v>
      </c>
      <c r="F181" s="228">
        <f t="shared" si="25"/>
        <v>16117277.021066062</v>
      </c>
      <c r="G181" s="228">
        <f t="shared" si="26"/>
        <v>17550099.835365456</v>
      </c>
      <c r="H181" s="230">
        <f t="shared" si="31"/>
        <v>0.12</v>
      </c>
      <c r="I181" s="226">
        <f t="shared" si="23"/>
        <v>170</v>
      </c>
      <c r="J181" s="227">
        <f t="shared" si="32"/>
        <v>50161</v>
      </c>
      <c r="K181" s="231">
        <f t="shared" si="27"/>
        <v>103235.88138450235</v>
      </c>
      <c r="Q181" s="11">
        <f>IF(J181&lt;'5-Year Monthly P&amp;L'!P$2,1,IF(AND('Financing - Injection 2'!J181&gt;='5-Year Monthly P&amp;L'!P$2,'Financing - Injection 2'!J181&lt;'5-Year Monthly P&amp;L'!AB$2),2,IF(AND('Financing - Injection 2'!J181&gt;='5-Year Monthly P&amp;L'!AB$2,'Financing - Injection 2'!J181&lt;'5-Year Monthly P&amp;L'!AN$2),3,IF(AND('Financing - Injection 2'!J181&gt;='5-Year Monthly P&amp;L'!AN$2,'Financing - Injection 2'!J181&lt;'5-Year Monthly P&amp;L'!AZ$2),4,IF('Financing - Injection 2'!J181&gt;='5-Year Monthly P&amp;L'!AZ$2,5)))))</f>
        <v>5</v>
      </c>
      <c r="R181" s="215">
        <f t="shared" si="28"/>
        <v>17390.207452966046</v>
      </c>
      <c r="S181" s="215">
        <f t="shared" si="29"/>
        <v>103235.88138450235</v>
      </c>
    </row>
    <row r="182" spans="1:19" x14ac:dyDescent="0.2">
      <c r="A182" s="12">
        <v>171</v>
      </c>
      <c r="B182" s="228">
        <f>IF(I182&gt;($B$4*$B$6),"0",PMT(H182/$B$6,COUNT(I182:$I$1000),-E181))</f>
        <v>103235.88138450234</v>
      </c>
      <c r="C182" s="228">
        <f t="shared" si="30"/>
        <v>85671.771857006635</v>
      </c>
      <c r="D182" s="228">
        <f t="shared" si="24"/>
        <v>17564.109527495704</v>
      </c>
      <c r="E182" s="225">
        <f t="shared" si="22"/>
        <v>8549613.0761731677</v>
      </c>
      <c r="F182" s="228">
        <f t="shared" si="25"/>
        <v>16202948.792923069</v>
      </c>
      <c r="G182" s="228">
        <f t="shared" si="26"/>
        <v>17653335.716749959</v>
      </c>
      <c r="H182" s="230">
        <f t="shared" si="31"/>
        <v>0.12</v>
      </c>
      <c r="I182" s="226">
        <f t="shared" si="23"/>
        <v>171</v>
      </c>
      <c r="J182" s="227">
        <f t="shared" si="32"/>
        <v>50192</v>
      </c>
      <c r="K182" s="231">
        <f t="shared" si="27"/>
        <v>103235.88138450234</v>
      </c>
      <c r="Q182" s="11">
        <f>IF(J182&lt;'5-Year Monthly P&amp;L'!P$2,1,IF(AND('Financing - Injection 2'!J182&gt;='5-Year Monthly P&amp;L'!P$2,'Financing - Injection 2'!J182&lt;'5-Year Monthly P&amp;L'!AB$2),2,IF(AND('Financing - Injection 2'!J182&gt;='5-Year Monthly P&amp;L'!AB$2,'Financing - Injection 2'!J182&lt;'5-Year Monthly P&amp;L'!AN$2),3,IF(AND('Financing - Injection 2'!J182&gt;='5-Year Monthly P&amp;L'!AN$2,'Financing - Injection 2'!J182&lt;'5-Year Monthly P&amp;L'!AZ$2),4,IF('Financing - Injection 2'!J182&gt;='5-Year Monthly P&amp;L'!AZ$2,5)))))</f>
        <v>5</v>
      </c>
      <c r="R182" s="215">
        <f t="shared" si="28"/>
        <v>17564.109527495704</v>
      </c>
      <c r="S182" s="215">
        <f t="shared" si="29"/>
        <v>103235.88138450234</v>
      </c>
    </row>
    <row r="183" spans="1:19" x14ac:dyDescent="0.2">
      <c r="A183" s="12">
        <v>172</v>
      </c>
      <c r="B183" s="228">
        <f>IF(I183&gt;($B$4*$B$6),"0",PMT(H183/$B$6,COUNT(I183:$I$1000),-E182))</f>
        <v>103235.88138450234</v>
      </c>
      <c r="C183" s="228">
        <f t="shared" si="30"/>
        <v>85496.130761731678</v>
      </c>
      <c r="D183" s="228">
        <f t="shared" si="24"/>
        <v>17739.750622770662</v>
      </c>
      <c r="E183" s="225">
        <f t="shared" si="22"/>
        <v>8531873.3255503979</v>
      </c>
      <c r="F183" s="228">
        <f t="shared" si="25"/>
        <v>16288444.9236848</v>
      </c>
      <c r="G183" s="228">
        <f t="shared" si="26"/>
        <v>17756571.598134462</v>
      </c>
      <c r="H183" s="230">
        <f t="shared" si="31"/>
        <v>0.12</v>
      </c>
      <c r="I183" s="226">
        <f t="shared" si="23"/>
        <v>172</v>
      </c>
      <c r="J183" s="227">
        <f t="shared" si="32"/>
        <v>50222</v>
      </c>
      <c r="K183" s="231">
        <f t="shared" si="27"/>
        <v>103235.88138450234</v>
      </c>
      <c r="Q183" s="11">
        <f>IF(J183&lt;'5-Year Monthly P&amp;L'!P$2,1,IF(AND('Financing - Injection 2'!J183&gt;='5-Year Monthly P&amp;L'!P$2,'Financing - Injection 2'!J183&lt;'5-Year Monthly P&amp;L'!AB$2),2,IF(AND('Financing - Injection 2'!J183&gt;='5-Year Monthly P&amp;L'!AB$2,'Financing - Injection 2'!J183&lt;'5-Year Monthly P&amp;L'!AN$2),3,IF(AND('Financing - Injection 2'!J183&gt;='5-Year Monthly P&amp;L'!AN$2,'Financing - Injection 2'!J183&lt;'5-Year Monthly P&amp;L'!AZ$2),4,IF('Financing - Injection 2'!J183&gt;='5-Year Monthly P&amp;L'!AZ$2,5)))))</f>
        <v>5</v>
      </c>
      <c r="R183" s="215">
        <f t="shared" si="28"/>
        <v>17739.750622770662</v>
      </c>
      <c r="S183" s="215">
        <f t="shared" si="29"/>
        <v>103235.88138450234</v>
      </c>
    </row>
    <row r="184" spans="1:19" x14ac:dyDescent="0.2">
      <c r="A184" s="12">
        <v>173</v>
      </c>
      <c r="B184" s="228">
        <f>IF(I184&gt;($B$4*$B$6),"0",PMT(H184/$B$6,COUNT(I184:$I$1000),-E183))</f>
        <v>103235.88138450235</v>
      </c>
      <c r="C184" s="228">
        <f t="shared" si="30"/>
        <v>85318.733255503976</v>
      </c>
      <c r="D184" s="228">
        <f t="shared" si="24"/>
        <v>17917.148128998379</v>
      </c>
      <c r="E184" s="225">
        <f t="shared" si="22"/>
        <v>8513956.1774214003</v>
      </c>
      <c r="F184" s="228">
        <f t="shared" si="25"/>
        <v>16373763.656940304</v>
      </c>
      <c r="G184" s="228">
        <f t="shared" si="26"/>
        <v>17859807.479518965</v>
      </c>
      <c r="H184" s="230">
        <f t="shared" si="31"/>
        <v>0.12</v>
      </c>
      <c r="I184" s="226">
        <f t="shared" si="23"/>
        <v>173</v>
      </c>
      <c r="J184" s="227">
        <f t="shared" si="32"/>
        <v>50253</v>
      </c>
      <c r="K184" s="231">
        <f t="shared" si="27"/>
        <v>103235.88138450235</v>
      </c>
      <c r="Q184" s="11">
        <f>IF(J184&lt;'5-Year Monthly P&amp;L'!P$2,1,IF(AND('Financing - Injection 2'!J184&gt;='5-Year Monthly P&amp;L'!P$2,'Financing - Injection 2'!J184&lt;'5-Year Monthly P&amp;L'!AB$2),2,IF(AND('Financing - Injection 2'!J184&gt;='5-Year Monthly P&amp;L'!AB$2,'Financing - Injection 2'!J184&lt;'5-Year Monthly P&amp;L'!AN$2),3,IF(AND('Financing - Injection 2'!J184&gt;='5-Year Monthly P&amp;L'!AN$2,'Financing - Injection 2'!J184&lt;'5-Year Monthly P&amp;L'!AZ$2),4,IF('Financing - Injection 2'!J184&gt;='5-Year Monthly P&amp;L'!AZ$2,5)))))</f>
        <v>5</v>
      </c>
      <c r="R184" s="215">
        <f t="shared" si="28"/>
        <v>17917.148128998379</v>
      </c>
      <c r="S184" s="215">
        <f t="shared" si="29"/>
        <v>103235.88138450235</v>
      </c>
    </row>
    <row r="185" spans="1:19" x14ac:dyDescent="0.2">
      <c r="A185" s="12">
        <v>174</v>
      </c>
      <c r="B185" s="228">
        <f>IF(I185&gt;($B$4*$B$6),"0",PMT(H185/$B$6,COUNT(I185:$I$1000),-E184))</f>
        <v>103235.88138450235</v>
      </c>
      <c r="C185" s="228">
        <f t="shared" si="30"/>
        <v>85139.561774214002</v>
      </c>
      <c r="D185" s="228">
        <f t="shared" si="24"/>
        <v>18096.319610288352</v>
      </c>
      <c r="E185" s="225">
        <f t="shared" si="22"/>
        <v>8495859.857811112</v>
      </c>
      <c r="F185" s="228">
        <f t="shared" si="25"/>
        <v>16458903.218714518</v>
      </c>
      <c r="G185" s="228">
        <f t="shared" si="26"/>
        <v>17963043.360903468</v>
      </c>
      <c r="H185" s="230">
        <f t="shared" si="31"/>
        <v>0.12</v>
      </c>
      <c r="I185" s="226">
        <f t="shared" si="23"/>
        <v>174</v>
      </c>
      <c r="J185" s="227">
        <f t="shared" si="32"/>
        <v>50284</v>
      </c>
      <c r="K185" s="231">
        <f t="shared" si="27"/>
        <v>103235.88138450235</v>
      </c>
      <c r="Q185" s="11">
        <f>IF(J185&lt;'5-Year Monthly P&amp;L'!P$2,1,IF(AND('Financing - Injection 2'!J185&gt;='5-Year Monthly P&amp;L'!P$2,'Financing - Injection 2'!J185&lt;'5-Year Monthly P&amp;L'!AB$2),2,IF(AND('Financing - Injection 2'!J185&gt;='5-Year Monthly P&amp;L'!AB$2,'Financing - Injection 2'!J185&lt;'5-Year Monthly P&amp;L'!AN$2),3,IF(AND('Financing - Injection 2'!J185&gt;='5-Year Monthly P&amp;L'!AN$2,'Financing - Injection 2'!J185&lt;'5-Year Monthly P&amp;L'!AZ$2),4,IF('Financing - Injection 2'!J185&gt;='5-Year Monthly P&amp;L'!AZ$2,5)))))</f>
        <v>5</v>
      </c>
      <c r="R185" s="215">
        <f t="shared" si="28"/>
        <v>18096.319610288352</v>
      </c>
      <c r="S185" s="215">
        <f t="shared" si="29"/>
        <v>103235.88138450235</v>
      </c>
    </row>
    <row r="186" spans="1:19" x14ac:dyDescent="0.2">
      <c r="A186" s="12">
        <v>175</v>
      </c>
      <c r="B186" s="228">
        <f>IF(I186&gt;($B$4*$B$6),"0",PMT(H186/$B$6,COUNT(I186:$I$1000),-E185))</f>
        <v>103235.88138450235</v>
      </c>
      <c r="C186" s="228">
        <f t="shared" si="30"/>
        <v>84958.598578111109</v>
      </c>
      <c r="D186" s="228">
        <f t="shared" si="24"/>
        <v>18277.282806391246</v>
      </c>
      <c r="E186" s="225">
        <f t="shared" si="22"/>
        <v>8477582.5750047211</v>
      </c>
      <c r="F186" s="228">
        <f t="shared" si="25"/>
        <v>16543861.817292629</v>
      </c>
      <c r="G186" s="228">
        <f t="shared" si="26"/>
        <v>18066279.242287971</v>
      </c>
      <c r="H186" s="230">
        <f t="shared" si="31"/>
        <v>0.12</v>
      </c>
      <c r="I186" s="226">
        <f t="shared" si="23"/>
        <v>175</v>
      </c>
      <c r="J186" s="227">
        <f t="shared" si="32"/>
        <v>50314</v>
      </c>
      <c r="K186" s="231">
        <f t="shared" si="27"/>
        <v>103235.88138450235</v>
      </c>
      <c r="Q186" s="11">
        <f>IF(J186&lt;'5-Year Monthly P&amp;L'!P$2,1,IF(AND('Financing - Injection 2'!J186&gt;='5-Year Monthly P&amp;L'!P$2,'Financing - Injection 2'!J186&lt;'5-Year Monthly P&amp;L'!AB$2),2,IF(AND('Financing - Injection 2'!J186&gt;='5-Year Monthly P&amp;L'!AB$2,'Financing - Injection 2'!J186&lt;'5-Year Monthly P&amp;L'!AN$2),3,IF(AND('Financing - Injection 2'!J186&gt;='5-Year Monthly P&amp;L'!AN$2,'Financing - Injection 2'!J186&lt;'5-Year Monthly P&amp;L'!AZ$2),4,IF('Financing - Injection 2'!J186&gt;='5-Year Monthly P&amp;L'!AZ$2,5)))))</f>
        <v>5</v>
      </c>
      <c r="R186" s="215">
        <f t="shared" si="28"/>
        <v>18277.282806391246</v>
      </c>
      <c r="S186" s="215">
        <f t="shared" si="29"/>
        <v>103235.88138450235</v>
      </c>
    </row>
    <row r="187" spans="1:19" x14ac:dyDescent="0.2">
      <c r="A187" s="12">
        <v>176</v>
      </c>
      <c r="B187" s="228">
        <f>IF(I187&gt;($B$4*$B$6),"0",PMT(H187/$B$6,COUNT(I187:$I$1000),-E186))</f>
        <v>103235.88138450235</v>
      </c>
      <c r="C187" s="228">
        <f t="shared" si="30"/>
        <v>84775.82575004721</v>
      </c>
      <c r="D187" s="228">
        <f t="shared" si="24"/>
        <v>18460.055634455144</v>
      </c>
      <c r="E187" s="225">
        <f t="shared" si="22"/>
        <v>8459122.5193702653</v>
      </c>
      <c r="F187" s="228">
        <f t="shared" si="25"/>
        <v>16628637.643042676</v>
      </c>
      <c r="G187" s="228">
        <f t="shared" si="26"/>
        <v>18169515.123672474</v>
      </c>
      <c r="H187" s="230">
        <f t="shared" si="31"/>
        <v>0.12</v>
      </c>
      <c r="I187" s="226">
        <f t="shared" si="23"/>
        <v>176</v>
      </c>
      <c r="J187" s="227">
        <f t="shared" si="32"/>
        <v>50345</v>
      </c>
      <c r="K187" s="231">
        <f t="shared" si="27"/>
        <v>103235.88138450235</v>
      </c>
      <c r="Q187" s="11">
        <f>IF(J187&lt;'5-Year Monthly P&amp;L'!P$2,1,IF(AND('Financing - Injection 2'!J187&gt;='5-Year Monthly P&amp;L'!P$2,'Financing - Injection 2'!J187&lt;'5-Year Monthly P&amp;L'!AB$2),2,IF(AND('Financing - Injection 2'!J187&gt;='5-Year Monthly P&amp;L'!AB$2,'Financing - Injection 2'!J187&lt;'5-Year Monthly P&amp;L'!AN$2),3,IF(AND('Financing - Injection 2'!J187&gt;='5-Year Monthly P&amp;L'!AN$2,'Financing - Injection 2'!J187&lt;'5-Year Monthly P&amp;L'!AZ$2),4,IF('Financing - Injection 2'!J187&gt;='5-Year Monthly P&amp;L'!AZ$2,5)))))</f>
        <v>5</v>
      </c>
      <c r="R187" s="215">
        <f t="shared" si="28"/>
        <v>18460.055634455144</v>
      </c>
      <c r="S187" s="215">
        <f t="shared" si="29"/>
        <v>103235.88138450235</v>
      </c>
    </row>
    <row r="188" spans="1:19" x14ac:dyDescent="0.2">
      <c r="A188" s="12">
        <v>177</v>
      </c>
      <c r="B188" s="228">
        <f>IF(I188&gt;($B$4*$B$6),"0",PMT(H188/$B$6,COUNT(I188:$I$1000),-E187))</f>
        <v>103235.88138450235</v>
      </c>
      <c r="C188" s="228">
        <f t="shared" si="30"/>
        <v>84591.225193702659</v>
      </c>
      <c r="D188" s="228">
        <f t="shared" si="24"/>
        <v>18644.656190799695</v>
      </c>
      <c r="E188" s="225">
        <f t="shared" si="22"/>
        <v>8440477.8631794658</v>
      </c>
      <c r="F188" s="228">
        <f t="shared" si="25"/>
        <v>16713228.86823638</v>
      </c>
      <c r="G188" s="228">
        <f t="shared" si="26"/>
        <v>18272751.005056977</v>
      </c>
      <c r="H188" s="230">
        <f t="shared" si="31"/>
        <v>0.12</v>
      </c>
      <c r="I188" s="226">
        <f t="shared" si="23"/>
        <v>177</v>
      </c>
      <c r="J188" s="227">
        <f t="shared" si="32"/>
        <v>50375</v>
      </c>
      <c r="K188" s="231">
        <f t="shared" si="27"/>
        <v>103235.88138450235</v>
      </c>
      <c r="Q188" s="11">
        <f>IF(J188&lt;'5-Year Monthly P&amp;L'!P$2,1,IF(AND('Financing - Injection 2'!J188&gt;='5-Year Monthly P&amp;L'!P$2,'Financing - Injection 2'!J188&lt;'5-Year Monthly P&amp;L'!AB$2),2,IF(AND('Financing - Injection 2'!J188&gt;='5-Year Monthly P&amp;L'!AB$2,'Financing - Injection 2'!J188&lt;'5-Year Monthly P&amp;L'!AN$2),3,IF(AND('Financing - Injection 2'!J188&gt;='5-Year Monthly P&amp;L'!AN$2,'Financing - Injection 2'!J188&lt;'5-Year Monthly P&amp;L'!AZ$2),4,IF('Financing - Injection 2'!J188&gt;='5-Year Monthly P&amp;L'!AZ$2,5)))))</f>
        <v>5</v>
      </c>
      <c r="R188" s="215">
        <f t="shared" si="28"/>
        <v>18644.656190799695</v>
      </c>
      <c r="S188" s="215">
        <f t="shared" si="29"/>
        <v>103235.88138450235</v>
      </c>
    </row>
    <row r="189" spans="1:19" x14ac:dyDescent="0.2">
      <c r="A189" s="12">
        <v>178</v>
      </c>
      <c r="B189" s="228">
        <f>IF(I189&gt;($B$4*$B$6),"0",PMT(H189/$B$6,COUNT(I189:$I$1000),-E188))</f>
        <v>103235.88138450235</v>
      </c>
      <c r="C189" s="228">
        <f t="shared" si="30"/>
        <v>84404.778631794659</v>
      </c>
      <c r="D189" s="228">
        <f t="shared" si="24"/>
        <v>18831.102752707695</v>
      </c>
      <c r="E189" s="225">
        <f t="shared" si="22"/>
        <v>8421646.7604267579</v>
      </c>
      <c r="F189" s="228">
        <f t="shared" si="25"/>
        <v>16797633.646868173</v>
      </c>
      <c r="G189" s="228">
        <f t="shared" si="26"/>
        <v>18375986.88644148</v>
      </c>
      <c r="H189" s="230">
        <f t="shared" si="31"/>
        <v>0.12</v>
      </c>
      <c r="I189" s="226">
        <f t="shared" si="23"/>
        <v>178</v>
      </c>
      <c r="J189" s="227">
        <f t="shared" si="32"/>
        <v>50406</v>
      </c>
      <c r="K189" s="231">
        <f t="shared" si="27"/>
        <v>103235.88138450235</v>
      </c>
      <c r="Q189" s="11">
        <f>IF(J189&lt;'5-Year Monthly P&amp;L'!P$2,1,IF(AND('Financing - Injection 2'!J189&gt;='5-Year Monthly P&amp;L'!P$2,'Financing - Injection 2'!J189&lt;'5-Year Monthly P&amp;L'!AB$2),2,IF(AND('Financing - Injection 2'!J189&gt;='5-Year Monthly P&amp;L'!AB$2,'Financing - Injection 2'!J189&lt;'5-Year Monthly P&amp;L'!AN$2),3,IF(AND('Financing - Injection 2'!J189&gt;='5-Year Monthly P&amp;L'!AN$2,'Financing - Injection 2'!J189&lt;'5-Year Monthly P&amp;L'!AZ$2),4,IF('Financing - Injection 2'!J189&gt;='5-Year Monthly P&amp;L'!AZ$2,5)))))</f>
        <v>5</v>
      </c>
      <c r="R189" s="215">
        <f t="shared" si="28"/>
        <v>18831.102752707695</v>
      </c>
      <c r="S189" s="215">
        <f t="shared" si="29"/>
        <v>103235.88138450235</v>
      </c>
    </row>
    <row r="190" spans="1:19" x14ac:dyDescent="0.2">
      <c r="A190" s="12">
        <v>179</v>
      </c>
      <c r="B190" s="228">
        <f>IF(I190&gt;($B$4*$B$6),"0",PMT(H190/$B$6,COUNT(I190:$I$1000),-E189))</f>
        <v>103235.88138450234</v>
      </c>
      <c r="C190" s="228">
        <f t="shared" si="30"/>
        <v>84216.467604267571</v>
      </c>
      <c r="D190" s="228">
        <f t="shared" si="24"/>
        <v>19019.413780234769</v>
      </c>
      <c r="E190" s="225">
        <f t="shared" si="22"/>
        <v>8402627.3466465231</v>
      </c>
      <c r="F190" s="228">
        <f t="shared" si="25"/>
        <v>16881850.114472441</v>
      </c>
      <c r="G190" s="228">
        <f t="shared" si="26"/>
        <v>18479222.767825983</v>
      </c>
      <c r="H190" s="230">
        <f t="shared" si="31"/>
        <v>0.12</v>
      </c>
      <c r="I190" s="226">
        <f t="shared" si="23"/>
        <v>179</v>
      </c>
      <c r="J190" s="227">
        <f t="shared" si="32"/>
        <v>50437</v>
      </c>
      <c r="K190" s="231">
        <f t="shared" si="27"/>
        <v>103235.88138450234</v>
      </c>
      <c r="Q190" s="11">
        <f>IF(J190&lt;'5-Year Monthly P&amp;L'!P$2,1,IF(AND('Financing - Injection 2'!J190&gt;='5-Year Monthly P&amp;L'!P$2,'Financing - Injection 2'!J190&lt;'5-Year Monthly P&amp;L'!AB$2),2,IF(AND('Financing - Injection 2'!J190&gt;='5-Year Monthly P&amp;L'!AB$2,'Financing - Injection 2'!J190&lt;'5-Year Monthly P&amp;L'!AN$2),3,IF(AND('Financing - Injection 2'!J190&gt;='5-Year Monthly P&amp;L'!AN$2,'Financing - Injection 2'!J190&lt;'5-Year Monthly P&amp;L'!AZ$2),4,IF('Financing - Injection 2'!J190&gt;='5-Year Monthly P&amp;L'!AZ$2,5)))))</f>
        <v>5</v>
      </c>
      <c r="R190" s="215">
        <f t="shared" si="28"/>
        <v>19019.413780234769</v>
      </c>
      <c r="S190" s="215">
        <f t="shared" si="29"/>
        <v>103235.88138450234</v>
      </c>
    </row>
    <row r="191" spans="1:19" x14ac:dyDescent="0.2">
      <c r="A191" s="12">
        <v>180</v>
      </c>
      <c r="B191" s="228">
        <f>IF(I191&gt;($B$4*$B$6),"0",PMT(H191/$B$6,COUNT(I191:$I$1000),-E190))</f>
        <v>103235.88138450235</v>
      </c>
      <c r="C191" s="228">
        <f t="shared" si="30"/>
        <v>84026.273466465223</v>
      </c>
      <c r="D191" s="228">
        <f t="shared" si="24"/>
        <v>19209.607918037131</v>
      </c>
      <c r="E191" s="225">
        <f t="shared" si="22"/>
        <v>8383417.738728486</v>
      </c>
      <c r="F191" s="228">
        <f t="shared" si="25"/>
        <v>16965876.387938906</v>
      </c>
      <c r="G191" s="228">
        <f t="shared" si="26"/>
        <v>18582458.649210487</v>
      </c>
      <c r="H191" s="230">
        <f t="shared" si="31"/>
        <v>0.12</v>
      </c>
      <c r="I191" s="226">
        <f t="shared" si="23"/>
        <v>180</v>
      </c>
      <c r="J191" s="227">
        <f t="shared" si="32"/>
        <v>50465</v>
      </c>
      <c r="K191" s="231">
        <f t="shared" si="27"/>
        <v>103235.88138450235</v>
      </c>
      <c r="Q191" s="11">
        <f>IF(J191&lt;'5-Year Monthly P&amp;L'!P$2,1,IF(AND('Financing - Injection 2'!J191&gt;='5-Year Monthly P&amp;L'!P$2,'Financing - Injection 2'!J191&lt;'5-Year Monthly P&amp;L'!AB$2),2,IF(AND('Financing - Injection 2'!J191&gt;='5-Year Monthly P&amp;L'!AB$2,'Financing - Injection 2'!J191&lt;'5-Year Monthly P&amp;L'!AN$2),3,IF(AND('Financing - Injection 2'!J191&gt;='5-Year Monthly P&amp;L'!AN$2,'Financing - Injection 2'!J191&lt;'5-Year Monthly P&amp;L'!AZ$2),4,IF('Financing - Injection 2'!J191&gt;='5-Year Monthly P&amp;L'!AZ$2,5)))))</f>
        <v>5</v>
      </c>
      <c r="R191" s="215">
        <f t="shared" si="28"/>
        <v>19209.607918037131</v>
      </c>
      <c r="S191" s="215">
        <f t="shared" si="29"/>
        <v>103235.88138450235</v>
      </c>
    </row>
    <row r="192" spans="1:19" x14ac:dyDescent="0.2">
      <c r="A192" s="12">
        <v>181</v>
      </c>
      <c r="B192" s="228">
        <f>IF(I192&gt;($B$4*$B$6),"0",PMT(H192/$B$6,COUNT(I192:$I$1000),-E191))</f>
        <v>103235.88138450234</v>
      </c>
      <c r="C192" s="228">
        <f t="shared" si="30"/>
        <v>83834.177387284857</v>
      </c>
      <c r="D192" s="228">
        <f t="shared" si="24"/>
        <v>19401.703997217483</v>
      </c>
      <c r="E192" s="225">
        <f t="shared" si="22"/>
        <v>8364016.0347312689</v>
      </c>
      <c r="F192" s="228">
        <f t="shared" si="25"/>
        <v>17049710.565326191</v>
      </c>
      <c r="G192" s="228">
        <f t="shared" si="26"/>
        <v>18685694.53059499</v>
      </c>
      <c r="H192" s="230">
        <f t="shared" si="31"/>
        <v>0.12</v>
      </c>
      <c r="I192" s="226">
        <f t="shared" si="23"/>
        <v>181</v>
      </c>
      <c r="J192" s="227">
        <f t="shared" si="32"/>
        <v>50496</v>
      </c>
      <c r="K192" s="231">
        <f t="shared" si="27"/>
        <v>103235.88138450234</v>
      </c>
      <c r="Q192" s="11">
        <f>IF(J192&lt;'5-Year Monthly P&amp;L'!P$2,1,IF(AND('Financing - Injection 2'!J192&gt;='5-Year Monthly P&amp;L'!P$2,'Financing - Injection 2'!J192&lt;'5-Year Monthly P&amp;L'!AB$2),2,IF(AND('Financing - Injection 2'!J192&gt;='5-Year Monthly P&amp;L'!AB$2,'Financing - Injection 2'!J192&lt;'5-Year Monthly P&amp;L'!AN$2),3,IF(AND('Financing - Injection 2'!J192&gt;='5-Year Monthly P&amp;L'!AN$2,'Financing - Injection 2'!J192&lt;'5-Year Monthly P&amp;L'!AZ$2),4,IF('Financing - Injection 2'!J192&gt;='5-Year Monthly P&amp;L'!AZ$2,5)))))</f>
        <v>5</v>
      </c>
      <c r="R192" s="215">
        <f t="shared" si="28"/>
        <v>19401.703997217483</v>
      </c>
      <c r="S192" s="215">
        <f t="shared" si="29"/>
        <v>103235.88138450234</v>
      </c>
    </row>
    <row r="193" spans="1:19" x14ac:dyDescent="0.2">
      <c r="A193" s="12">
        <v>182</v>
      </c>
      <c r="B193" s="228">
        <f>IF(I193&gt;($B$4*$B$6),"0",PMT(H193/$B$6,COUNT(I193:$I$1000),-E192))</f>
        <v>103235.88138450235</v>
      </c>
      <c r="C193" s="228">
        <f t="shared" si="30"/>
        <v>83640.160347312689</v>
      </c>
      <c r="D193" s="228">
        <f t="shared" si="24"/>
        <v>19595.721037189665</v>
      </c>
      <c r="E193" s="225">
        <f t="shared" si="22"/>
        <v>8344420.3136940794</v>
      </c>
      <c r="F193" s="228">
        <f t="shared" si="25"/>
        <v>17133350.725673504</v>
      </c>
      <c r="G193" s="228">
        <f t="shared" si="26"/>
        <v>18788930.411979493</v>
      </c>
      <c r="H193" s="230">
        <f t="shared" si="31"/>
        <v>0.12</v>
      </c>
      <c r="I193" s="226">
        <f t="shared" si="23"/>
        <v>182</v>
      </c>
      <c r="J193" s="227">
        <f t="shared" si="32"/>
        <v>50526</v>
      </c>
      <c r="K193" s="231">
        <f t="shared" si="27"/>
        <v>103235.88138450235</v>
      </c>
      <c r="Q193" s="11">
        <f>IF(J193&lt;'5-Year Monthly P&amp;L'!P$2,1,IF(AND('Financing - Injection 2'!J193&gt;='5-Year Monthly P&amp;L'!P$2,'Financing - Injection 2'!J193&lt;'5-Year Monthly P&amp;L'!AB$2),2,IF(AND('Financing - Injection 2'!J193&gt;='5-Year Monthly P&amp;L'!AB$2,'Financing - Injection 2'!J193&lt;'5-Year Monthly P&amp;L'!AN$2),3,IF(AND('Financing - Injection 2'!J193&gt;='5-Year Monthly P&amp;L'!AN$2,'Financing - Injection 2'!J193&lt;'5-Year Monthly P&amp;L'!AZ$2),4,IF('Financing - Injection 2'!J193&gt;='5-Year Monthly P&amp;L'!AZ$2,5)))))</f>
        <v>5</v>
      </c>
      <c r="R193" s="215">
        <f t="shared" si="28"/>
        <v>19595.721037189665</v>
      </c>
      <c r="S193" s="215">
        <f t="shared" si="29"/>
        <v>103235.88138450235</v>
      </c>
    </row>
    <row r="194" spans="1:19" x14ac:dyDescent="0.2">
      <c r="A194" s="12">
        <v>183</v>
      </c>
      <c r="B194" s="228">
        <f>IF(I194&gt;($B$4*$B$6),"0",PMT(H194/$B$6,COUNT(I194:$I$1000),-E193))</f>
        <v>103235.88138450235</v>
      </c>
      <c r="C194" s="228">
        <f t="shared" si="30"/>
        <v>83444.203136940792</v>
      </c>
      <c r="D194" s="228">
        <f t="shared" si="24"/>
        <v>19791.678247561562</v>
      </c>
      <c r="E194" s="225">
        <f t="shared" si="22"/>
        <v>8324628.6354465177</v>
      </c>
      <c r="F194" s="228">
        <f t="shared" si="25"/>
        <v>17216794.928810444</v>
      </c>
      <c r="G194" s="228">
        <f t="shared" si="26"/>
        <v>18892166.293363996</v>
      </c>
      <c r="H194" s="230">
        <f t="shared" si="31"/>
        <v>0.12</v>
      </c>
      <c r="I194" s="226">
        <f t="shared" si="23"/>
        <v>183</v>
      </c>
      <c r="J194" s="227">
        <f t="shared" si="32"/>
        <v>50557</v>
      </c>
      <c r="K194" s="231">
        <f t="shared" si="27"/>
        <v>103235.88138450235</v>
      </c>
      <c r="Q194" s="11">
        <f>IF(J194&lt;'5-Year Monthly P&amp;L'!P$2,1,IF(AND('Financing - Injection 2'!J194&gt;='5-Year Monthly P&amp;L'!P$2,'Financing - Injection 2'!J194&lt;'5-Year Monthly P&amp;L'!AB$2),2,IF(AND('Financing - Injection 2'!J194&gt;='5-Year Monthly P&amp;L'!AB$2,'Financing - Injection 2'!J194&lt;'5-Year Monthly P&amp;L'!AN$2),3,IF(AND('Financing - Injection 2'!J194&gt;='5-Year Monthly P&amp;L'!AN$2,'Financing - Injection 2'!J194&lt;'5-Year Monthly P&amp;L'!AZ$2),4,IF('Financing - Injection 2'!J194&gt;='5-Year Monthly P&amp;L'!AZ$2,5)))))</f>
        <v>5</v>
      </c>
      <c r="R194" s="215">
        <f t="shared" si="28"/>
        <v>19791.678247561562</v>
      </c>
      <c r="S194" s="215">
        <f t="shared" si="29"/>
        <v>103235.88138450235</v>
      </c>
    </row>
    <row r="195" spans="1:19" x14ac:dyDescent="0.2">
      <c r="A195" s="12">
        <v>184</v>
      </c>
      <c r="B195" s="228">
        <f>IF(I195&gt;($B$4*$B$6),"0",PMT(H195/$B$6,COUNT(I195:$I$1000),-E194))</f>
        <v>103235.88138450235</v>
      </c>
      <c r="C195" s="228">
        <f t="shared" si="30"/>
        <v>83246.286354465177</v>
      </c>
      <c r="D195" s="228">
        <f t="shared" si="24"/>
        <v>19989.595030037177</v>
      </c>
      <c r="E195" s="225">
        <f t="shared" si="22"/>
        <v>8304639.040416481</v>
      </c>
      <c r="F195" s="228">
        <f t="shared" si="25"/>
        <v>17300041.215164907</v>
      </c>
      <c r="G195" s="228">
        <f t="shared" si="26"/>
        <v>18995402.174748499</v>
      </c>
      <c r="H195" s="230">
        <f t="shared" si="31"/>
        <v>0.12</v>
      </c>
      <c r="I195" s="226">
        <f t="shared" si="23"/>
        <v>184</v>
      </c>
      <c r="J195" s="227">
        <f t="shared" si="32"/>
        <v>50587</v>
      </c>
      <c r="K195" s="231">
        <f t="shared" si="27"/>
        <v>103235.88138450235</v>
      </c>
      <c r="Q195" s="11">
        <f>IF(J195&lt;'5-Year Monthly P&amp;L'!P$2,1,IF(AND('Financing - Injection 2'!J195&gt;='5-Year Monthly P&amp;L'!P$2,'Financing - Injection 2'!J195&lt;'5-Year Monthly P&amp;L'!AB$2),2,IF(AND('Financing - Injection 2'!J195&gt;='5-Year Monthly P&amp;L'!AB$2,'Financing - Injection 2'!J195&lt;'5-Year Monthly P&amp;L'!AN$2),3,IF(AND('Financing - Injection 2'!J195&gt;='5-Year Monthly P&amp;L'!AN$2,'Financing - Injection 2'!J195&lt;'5-Year Monthly P&amp;L'!AZ$2),4,IF('Financing - Injection 2'!J195&gt;='5-Year Monthly P&amp;L'!AZ$2,5)))))</f>
        <v>5</v>
      </c>
      <c r="R195" s="215">
        <f t="shared" si="28"/>
        <v>19989.595030037177</v>
      </c>
      <c r="S195" s="215">
        <f t="shared" si="29"/>
        <v>103235.88138450235</v>
      </c>
    </row>
    <row r="196" spans="1:19" x14ac:dyDescent="0.2">
      <c r="A196" s="12">
        <v>185</v>
      </c>
      <c r="B196" s="228">
        <f>IF(I196&gt;($B$4*$B$6),"0",PMT(H196/$B$6,COUNT(I196:$I$1000),-E195))</f>
        <v>103235.88138450237</v>
      </c>
      <c r="C196" s="228">
        <f t="shared" si="30"/>
        <v>83046.390404164806</v>
      </c>
      <c r="D196" s="228">
        <f t="shared" si="24"/>
        <v>20189.490980337563</v>
      </c>
      <c r="E196" s="225">
        <f t="shared" si="22"/>
        <v>8284449.5494361436</v>
      </c>
      <c r="F196" s="228">
        <f t="shared" si="25"/>
        <v>17383087.605569072</v>
      </c>
      <c r="G196" s="228">
        <f t="shared" si="26"/>
        <v>19098638.056133002</v>
      </c>
      <c r="H196" s="230">
        <f t="shared" si="31"/>
        <v>0.12</v>
      </c>
      <c r="I196" s="226">
        <f t="shared" si="23"/>
        <v>185</v>
      </c>
      <c r="J196" s="227">
        <f t="shared" si="32"/>
        <v>50618</v>
      </c>
      <c r="K196" s="231">
        <f t="shared" si="27"/>
        <v>103235.88138450237</v>
      </c>
      <c r="Q196" s="11">
        <f>IF(J196&lt;'5-Year Monthly P&amp;L'!P$2,1,IF(AND('Financing - Injection 2'!J196&gt;='5-Year Monthly P&amp;L'!P$2,'Financing - Injection 2'!J196&lt;'5-Year Monthly P&amp;L'!AB$2),2,IF(AND('Financing - Injection 2'!J196&gt;='5-Year Monthly P&amp;L'!AB$2,'Financing - Injection 2'!J196&lt;'5-Year Monthly P&amp;L'!AN$2),3,IF(AND('Financing - Injection 2'!J196&gt;='5-Year Monthly P&amp;L'!AN$2,'Financing - Injection 2'!J196&lt;'5-Year Monthly P&amp;L'!AZ$2),4,IF('Financing - Injection 2'!J196&gt;='5-Year Monthly P&amp;L'!AZ$2,5)))))</f>
        <v>5</v>
      </c>
      <c r="R196" s="215">
        <f t="shared" si="28"/>
        <v>20189.490980337563</v>
      </c>
      <c r="S196" s="215">
        <f t="shared" si="29"/>
        <v>103235.88138450237</v>
      </c>
    </row>
    <row r="197" spans="1:19" x14ac:dyDescent="0.2">
      <c r="A197" s="12">
        <v>186</v>
      </c>
      <c r="B197" s="228">
        <f>IF(I197&gt;($B$4*$B$6),"0",PMT(H197/$B$6,COUNT(I197:$I$1000),-E196))</f>
        <v>103235.88138450237</v>
      </c>
      <c r="C197" s="228">
        <f t="shared" si="30"/>
        <v>82844.495494361428</v>
      </c>
      <c r="D197" s="228">
        <f t="shared" si="24"/>
        <v>20391.38589014094</v>
      </c>
      <c r="E197" s="225">
        <f t="shared" si="22"/>
        <v>8264058.1635460025</v>
      </c>
      <c r="F197" s="228">
        <f t="shared" si="25"/>
        <v>17465932.101063434</v>
      </c>
      <c r="G197" s="228">
        <f t="shared" si="26"/>
        <v>19201873.937517505</v>
      </c>
      <c r="H197" s="230">
        <f t="shared" si="31"/>
        <v>0.12</v>
      </c>
      <c r="I197" s="226">
        <f t="shared" si="23"/>
        <v>186</v>
      </c>
      <c r="J197" s="227">
        <f t="shared" si="32"/>
        <v>50649</v>
      </c>
      <c r="K197" s="231">
        <f t="shared" si="27"/>
        <v>103235.88138450237</v>
      </c>
      <c r="Q197" s="11">
        <f>IF(J197&lt;'5-Year Monthly P&amp;L'!P$2,1,IF(AND('Financing - Injection 2'!J197&gt;='5-Year Monthly P&amp;L'!P$2,'Financing - Injection 2'!J197&lt;'5-Year Monthly P&amp;L'!AB$2),2,IF(AND('Financing - Injection 2'!J197&gt;='5-Year Monthly P&amp;L'!AB$2,'Financing - Injection 2'!J197&lt;'5-Year Monthly P&amp;L'!AN$2),3,IF(AND('Financing - Injection 2'!J197&gt;='5-Year Monthly P&amp;L'!AN$2,'Financing - Injection 2'!J197&lt;'5-Year Monthly P&amp;L'!AZ$2),4,IF('Financing - Injection 2'!J197&gt;='5-Year Monthly P&amp;L'!AZ$2,5)))))</f>
        <v>5</v>
      </c>
      <c r="R197" s="215">
        <f t="shared" si="28"/>
        <v>20391.38589014094</v>
      </c>
      <c r="S197" s="215">
        <f t="shared" si="29"/>
        <v>103235.88138450237</v>
      </c>
    </row>
    <row r="198" spans="1:19" x14ac:dyDescent="0.2">
      <c r="A198" s="12">
        <v>187</v>
      </c>
      <c r="B198" s="228">
        <f>IF(I198&gt;($B$4*$B$6),"0",PMT(H198/$B$6,COUNT(I198:$I$1000),-E197))</f>
        <v>103235.88138450237</v>
      </c>
      <c r="C198" s="228">
        <f t="shared" si="30"/>
        <v>82640.581635460025</v>
      </c>
      <c r="D198" s="228">
        <f t="shared" si="24"/>
        <v>20595.299749042344</v>
      </c>
      <c r="E198" s="225">
        <f t="shared" si="22"/>
        <v>8243462.8637969606</v>
      </c>
      <c r="F198" s="228">
        <f t="shared" si="25"/>
        <v>17548572.682698894</v>
      </c>
      <c r="G198" s="228">
        <f t="shared" si="26"/>
        <v>19305109.818902008</v>
      </c>
      <c r="H198" s="230">
        <f t="shared" si="31"/>
        <v>0.12</v>
      </c>
      <c r="I198" s="226">
        <f t="shared" si="23"/>
        <v>187</v>
      </c>
      <c r="J198" s="227">
        <f t="shared" si="32"/>
        <v>50679</v>
      </c>
      <c r="K198" s="231">
        <f t="shared" si="27"/>
        <v>103235.88138450237</v>
      </c>
      <c r="Q198" s="11">
        <f>IF(J198&lt;'5-Year Monthly P&amp;L'!P$2,1,IF(AND('Financing - Injection 2'!J198&gt;='5-Year Monthly P&amp;L'!P$2,'Financing - Injection 2'!J198&lt;'5-Year Monthly P&amp;L'!AB$2),2,IF(AND('Financing - Injection 2'!J198&gt;='5-Year Monthly P&amp;L'!AB$2,'Financing - Injection 2'!J198&lt;'5-Year Monthly P&amp;L'!AN$2),3,IF(AND('Financing - Injection 2'!J198&gt;='5-Year Monthly P&amp;L'!AN$2,'Financing - Injection 2'!J198&lt;'5-Year Monthly P&amp;L'!AZ$2),4,IF('Financing - Injection 2'!J198&gt;='5-Year Monthly P&amp;L'!AZ$2,5)))))</f>
        <v>5</v>
      </c>
      <c r="R198" s="215">
        <f t="shared" si="28"/>
        <v>20595.299749042344</v>
      </c>
      <c r="S198" s="215">
        <f t="shared" si="29"/>
        <v>103235.88138450237</v>
      </c>
    </row>
    <row r="199" spans="1:19" x14ac:dyDescent="0.2">
      <c r="A199" s="12">
        <v>188</v>
      </c>
      <c r="B199" s="228">
        <f>IF(I199&gt;($B$4*$B$6),"0",PMT(H199/$B$6,COUNT(I199:$I$1000),-E198))</f>
        <v>103235.88138450237</v>
      </c>
      <c r="C199" s="228">
        <f t="shared" si="30"/>
        <v>82434.628637969596</v>
      </c>
      <c r="D199" s="228">
        <f t="shared" si="24"/>
        <v>20801.252746532773</v>
      </c>
      <c r="E199" s="225">
        <f t="shared" si="22"/>
        <v>8222661.6110504279</v>
      </c>
      <c r="F199" s="228">
        <f t="shared" si="25"/>
        <v>17631007.311336864</v>
      </c>
      <c r="G199" s="228">
        <f t="shared" si="26"/>
        <v>19408345.700286511</v>
      </c>
      <c r="H199" s="230">
        <f t="shared" si="31"/>
        <v>0.12</v>
      </c>
      <c r="I199" s="226">
        <f t="shared" si="23"/>
        <v>188</v>
      </c>
      <c r="J199" s="227">
        <f t="shared" si="32"/>
        <v>50710</v>
      </c>
      <c r="K199" s="231">
        <f t="shared" si="27"/>
        <v>103235.88138450237</v>
      </c>
      <c r="Q199" s="11">
        <f>IF(J199&lt;'5-Year Monthly P&amp;L'!P$2,1,IF(AND('Financing - Injection 2'!J199&gt;='5-Year Monthly P&amp;L'!P$2,'Financing - Injection 2'!J199&lt;'5-Year Monthly P&amp;L'!AB$2),2,IF(AND('Financing - Injection 2'!J199&gt;='5-Year Monthly P&amp;L'!AB$2,'Financing - Injection 2'!J199&lt;'5-Year Monthly P&amp;L'!AN$2),3,IF(AND('Financing - Injection 2'!J199&gt;='5-Year Monthly P&amp;L'!AN$2,'Financing - Injection 2'!J199&lt;'5-Year Monthly P&amp;L'!AZ$2),4,IF('Financing - Injection 2'!J199&gt;='5-Year Monthly P&amp;L'!AZ$2,5)))))</f>
        <v>5</v>
      </c>
      <c r="R199" s="215">
        <f t="shared" si="28"/>
        <v>20801.252746532773</v>
      </c>
      <c r="S199" s="215">
        <f t="shared" si="29"/>
        <v>103235.88138450237</v>
      </c>
    </row>
    <row r="200" spans="1:19" x14ac:dyDescent="0.2">
      <c r="A200" s="12">
        <v>189</v>
      </c>
      <c r="B200" s="228">
        <f>IF(I200&gt;($B$4*$B$6),"0",PMT(H200/$B$6,COUNT(I200:$I$1000),-E199))</f>
        <v>103235.88138450237</v>
      </c>
      <c r="C200" s="228">
        <f t="shared" si="30"/>
        <v>82226.61611050427</v>
      </c>
      <c r="D200" s="228">
        <f t="shared" si="24"/>
        <v>21009.265273998099</v>
      </c>
      <c r="E200" s="225">
        <f t="shared" si="22"/>
        <v>8201652.3457764294</v>
      </c>
      <c r="F200" s="228">
        <f t="shared" si="25"/>
        <v>17713233.927447367</v>
      </c>
      <c r="G200" s="228">
        <f t="shared" si="26"/>
        <v>19511581.581671014</v>
      </c>
      <c r="H200" s="230">
        <f t="shared" si="31"/>
        <v>0.12</v>
      </c>
      <c r="I200" s="226">
        <f t="shared" si="23"/>
        <v>189</v>
      </c>
      <c r="J200" s="227">
        <f t="shared" si="32"/>
        <v>50740</v>
      </c>
      <c r="K200" s="231">
        <f t="shared" si="27"/>
        <v>103235.88138450237</v>
      </c>
      <c r="Q200" s="11">
        <f>IF(J200&lt;'5-Year Monthly P&amp;L'!P$2,1,IF(AND('Financing - Injection 2'!J200&gt;='5-Year Monthly P&amp;L'!P$2,'Financing - Injection 2'!J200&lt;'5-Year Monthly P&amp;L'!AB$2),2,IF(AND('Financing - Injection 2'!J200&gt;='5-Year Monthly P&amp;L'!AB$2,'Financing - Injection 2'!J200&lt;'5-Year Monthly P&amp;L'!AN$2),3,IF(AND('Financing - Injection 2'!J200&gt;='5-Year Monthly P&amp;L'!AN$2,'Financing - Injection 2'!J200&lt;'5-Year Monthly P&amp;L'!AZ$2),4,IF('Financing - Injection 2'!J200&gt;='5-Year Monthly P&amp;L'!AZ$2,5)))))</f>
        <v>5</v>
      </c>
      <c r="R200" s="215">
        <f t="shared" si="28"/>
        <v>21009.265273998099</v>
      </c>
      <c r="S200" s="215">
        <f t="shared" si="29"/>
        <v>103235.88138450237</v>
      </c>
    </row>
    <row r="201" spans="1:19" x14ac:dyDescent="0.2">
      <c r="A201" s="12">
        <v>190</v>
      </c>
      <c r="B201" s="228">
        <f>IF(I201&gt;($B$4*$B$6),"0",PMT(H201/$B$6,COUNT(I201:$I$1000),-E200))</f>
        <v>103235.88138450235</v>
      </c>
      <c r="C201" s="228">
        <f t="shared" si="30"/>
        <v>82016.523457764284</v>
      </c>
      <c r="D201" s="228">
        <f t="shared" si="24"/>
        <v>21219.35792673807</v>
      </c>
      <c r="E201" s="225">
        <f t="shared" si="22"/>
        <v>8180432.987849691</v>
      </c>
      <c r="F201" s="228">
        <f t="shared" si="25"/>
        <v>17795250.450905133</v>
      </c>
      <c r="G201" s="228">
        <f t="shared" si="26"/>
        <v>19614817.463055518</v>
      </c>
      <c r="H201" s="230">
        <f t="shared" si="31"/>
        <v>0.12</v>
      </c>
      <c r="I201" s="226">
        <f t="shared" si="23"/>
        <v>190</v>
      </c>
      <c r="J201" s="227">
        <f t="shared" si="32"/>
        <v>50771</v>
      </c>
      <c r="K201" s="231">
        <f t="shared" si="27"/>
        <v>103235.88138450235</v>
      </c>
      <c r="Q201" s="11">
        <f>IF(J201&lt;'5-Year Monthly P&amp;L'!P$2,1,IF(AND('Financing - Injection 2'!J201&gt;='5-Year Monthly P&amp;L'!P$2,'Financing - Injection 2'!J201&lt;'5-Year Monthly P&amp;L'!AB$2),2,IF(AND('Financing - Injection 2'!J201&gt;='5-Year Monthly P&amp;L'!AB$2,'Financing - Injection 2'!J201&lt;'5-Year Monthly P&amp;L'!AN$2),3,IF(AND('Financing - Injection 2'!J201&gt;='5-Year Monthly P&amp;L'!AN$2,'Financing - Injection 2'!J201&lt;'5-Year Monthly P&amp;L'!AZ$2),4,IF('Financing - Injection 2'!J201&gt;='5-Year Monthly P&amp;L'!AZ$2,5)))))</f>
        <v>5</v>
      </c>
      <c r="R201" s="215">
        <f t="shared" si="28"/>
        <v>21219.35792673807</v>
      </c>
      <c r="S201" s="215">
        <f t="shared" si="29"/>
        <v>103235.88138450235</v>
      </c>
    </row>
    <row r="202" spans="1:19" x14ac:dyDescent="0.2">
      <c r="A202" s="12">
        <v>191</v>
      </c>
      <c r="B202" s="228">
        <f>IF(I202&gt;($B$4*$B$6),"0",PMT(H202/$B$6,COUNT(I202:$I$1000),-E201))</f>
        <v>103235.88138450235</v>
      </c>
      <c r="C202" s="228">
        <f t="shared" si="30"/>
        <v>81804.329878496908</v>
      </c>
      <c r="D202" s="228">
        <f t="shared" si="24"/>
        <v>21431.551506005446</v>
      </c>
      <c r="E202" s="225">
        <f t="shared" si="22"/>
        <v>8159001.4363436857</v>
      </c>
      <c r="F202" s="228">
        <f t="shared" si="25"/>
        <v>17877054.780783631</v>
      </c>
      <c r="G202" s="228">
        <f t="shared" si="26"/>
        <v>19718053.344440021</v>
      </c>
      <c r="H202" s="230">
        <f t="shared" si="31"/>
        <v>0.12</v>
      </c>
      <c r="I202" s="226">
        <f t="shared" si="23"/>
        <v>191</v>
      </c>
      <c r="J202" s="227">
        <f t="shared" si="32"/>
        <v>50802</v>
      </c>
      <c r="K202" s="231">
        <f t="shared" si="27"/>
        <v>103235.88138450235</v>
      </c>
      <c r="Q202" s="11">
        <f>IF(J202&lt;'5-Year Monthly P&amp;L'!P$2,1,IF(AND('Financing - Injection 2'!J202&gt;='5-Year Monthly P&amp;L'!P$2,'Financing - Injection 2'!J202&lt;'5-Year Monthly P&amp;L'!AB$2),2,IF(AND('Financing - Injection 2'!J202&gt;='5-Year Monthly P&amp;L'!AB$2,'Financing - Injection 2'!J202&lt;'5-Year Monthly P&amp;L'!AN$2),3,IF(AND('Financing - Injection 2'!J202&gt;='5-Year Monthly P&amp;L'!AN$2,'Financing - Injection 2'!J202&lt;'5-Year Monthly P&amp;L'!AZ$2),4,IF('Financing - Injection 2'!J202&gt;='5-Year Monthly P&amp;L'!AZ$2,5)))))</f>
        <v>5</v>
      </c>
      <c r="R202" s="215">
        <f t="shared" si="28"/>
        <v>21431.551506005446</v>
      </c>
      <c r="S202" s="215">
        <f t="shared" si="29"/>
        <v>103235.88138450235</v>
      </c>
    </row>
    <row r="203" spans="1:19" x14ac:dyDescent="0.2">
      <c r="A203" s="12">
        <v>192</v>
      </c>
      <c r="B203" s="228">
        <f>IF(I203&gt;($B$4*$B$6),"0",PMT(H203/$B$6,COUNT(I203:$I$1000),-E202))</f>
        <v>103235.88138450237</v>
      </c>
      <c r="C203" s="228">
        <f t="shared" si="30"/>
        <v>81590.014363436858</v>
      </c>
      <c r="D203" s="228">
        <f t="shared" si="24"/>
        <v>21645.867021065511</v>
      </c>
      <c r="E203" s="225">
        <f t="shared" si="22"/>
        <v>8137355.5693226205</v>
      </c>
      <c r="F203" s="228">
        <f t="shared" si="25"/>
        <v>17958644.795147069</v>
      </c>
      <c r="G203" s="228">
        <f t="shared" si="26"/>
        <v>19821289.225824524</v>
      </c>
      <c r="H203" s="230">
        <f t="shared" si="31"/>
        <v>0.12</v>
      </c>
      <c r="I203" s="226">
        <f t="shared" si="23"/>
        <v>192</v>
      </c>
      <c r="J203" s="227">
        <f t="shared" si="32"/>
        <v>50830</v>
      </c>
      <c r="K203" s="231">
        <f t="shared" si="27"/>
        <v>103235.88138450237</v>
      </c>
      <c r="Q203" s="11">
        <f>IF(J203&lt;'5-Year Monthly P&amp;L'!P$2,1,IF(AND('Financing - Injection 2'!J203&gt;='5-Year Monthly P&amp;L'!P$2,'Financing - Injection 2'!J203&lt;'5-Year Monthly P&amp;L'!AB$2),2,IF(AND('Financing - Injection 2'!J203&gt;='5-Year Monthly P&amp;L'!AB$2,'Financing - Injection 2'!J203&lt;'5-Year Monthly P&amp;L'!AN$2),3,IF(AND('Financing - Injection 2'!J203&gt;='5-Year Monthly P&amp;L'!AN$2,'Financing - Injection 2'!J203&lt;'5-Year Monthly P&amp;L'!AZ$2),4,IF('Financing - Injection 2'!J203&gt;='5-Year Monthly P&amp;L'!AZ$2,5)))))</f>
        <v>5</v>
      </c>
      <c r="R203" s="215">
        <f t="shared" si="28"/>
        <v>21645.867021065511</v>
      </c>
      <c r="S203" s="215">
        <f t="shared" si="29"/>
        <v>103235.88138450237</v>
      </c>
    </row>
    <row r="204" spans="1:19" x14ac:dyDescent="0.2">
      <c r="A204" s="12">
        <v>193</v>
      </c>
      <c r="B204" s="228">
        <f>IF(I204&gt;($B$4*$B$6),"0",PMT(H204/$B$6,COUNT(I204:$I$1000),-E203))</f>
        <v>103235.88138450237</v>
      </c>
      <c r="C204" s="228">
        <f t="shared" si="30"/>
        <v>81373.555693226212</v>
      </c>
      <c r="D204" s="228">
        <f t="shared" si="24"/>
        <v>21862.325691276157</v>
      </c>
      <c r="E204" s="225">
        <f t="shared" ref="E204:E267" si="33">IF(A204&gt;($B$4*$B$6),"",E203-D204)</f>
        <v>8115493.2436313443</v>
      </c>
      <c r="F204" s="228">
        <f t="shared" si="25"/>
        <v>18040018.350840297</v>
      </c>
      <c r="G204" s="228">
        <f t="shared" si="26"/>
        <v>19924525.107209027</v>
      </c>
      <c r="H204" s="230">
        <f t="shared" si="31"/>
        <v>0.12</v>
      </c>
      <c r="I204" s="226">
        <f t="shared" ref="I204:I267" si="34">IF($B$4*$B$6&lt;A204,"",A204)</f>
        <v>193</v>
      </c>
      <c r="J204" s="227">
        <f t="shared" si="32"/>
        <v>50861</v>
      </c>
      <c r="K204" s="231">
        <f t="shared" si="27"/>
        <v>103235.88138450237</v>
      </c>
      <c r="Q204" s="11">
        <f>IF(J204&lt;'5-Year Monthly P&amp;L'!P$2,1,IF(AND('Financing - Injection 2'!J204&gt;='5-Year Monthly P&amp;L'!P$2,'Financing - Injection 2'!J204&lt;'5-Year Monthly P&amp;L'!AB$2),2,IF(AND('Financing - Injection 2'!J204&gt;='5-Year Monthly P&amp;L'!AB$2,'Financing - Injection 2'!J204&lt;'5-Year Monthly P&amp;L'!AN$2),3,IF(AND('Financing - Injection 2'!J204&gt;='5-Year Monthly P&amp;L'!AN$2,'Financing - Injection 2'!J204&lt;'5-Year Monthly P&amp;L'!AZ$2),4,IF('Financing - Injection 2'!J204&gt;='5-Year Monthly P&amp;L'!AZ$2,5)))))</f>
        <v>5</v>
      </c>
      <c r="R204" s="215">
        <f t="shared" si="28"/>
        <v>21862.325691276157</v>
      </c>
      <c r="S204" s="215">
        <f t="shared" si="29"/>
        <v>103235.88138450237</v>
      </c>
    </row>
    <row r="205" spans="1:19" x14ac:dyDescent="0.2">
      <c r="A205" s="12">
        <v>194</v>
      </c>
      <c r="B205" s="228">
        <f>IF(I205&gt;($B$4*$B$6),"0",PMT(H205/$B$6,COUNT(I205:$I$1000),-E204))</f>
        <v>103235.88138450237</v>
      </c>
      <c r="C205" s="228">
        <f t="shared" si="30"/>
        <v>81154.932436313436</v>
      </c>
      <c r="D205" s="228">
        <f t="shared" ref="D205:D268" si="35">IF(A205&gt;($B$4*$B$6),"0",B205-C205)</f>
        <v>22080.948948188932</v>
      </c>
      <c r="E205" s="225">
        <f t="shared" si="33"/>
        <v>8093412.2946831556</v>
      </c>
      <c r="F205" s="228">
        <f t="shared" ref="F205:F268" si="36">IF(A204&gt;=($B$4*$B$6),"",F204+C205)</f>
        <v>18121173.28327661</v>
      </c>
      <c r="G205" s="228">
        <f t="shared" ref="G205:G268" si="37">IF(A204&gt;=($B$4*$B$6),"",G204+B205)</f>
        <v>20027760.98859353</v>
      </c>
      <c r="H205" s="230">
        <f t="shared" si="31"/>
        <v>0.12</v>
      </c>
      <c r="I205" s="226">
        <f t="shared" si="34"/>
        <v>194</v>
      </c>
      <c r="J205" s="227">
        <f t="shared" si="32"/>
        <v>50891</v>
      </c>
      <c r="K205" s="231">
        <f t="shared" ref="K205:K268" si="38">B205</f>
        <v>103235.88138450237</v>
      </c>
      <c r="Q205" s="11">
        <f>IF(J205&lt;'5-Year Monthly P&amp;L'!P$2,1,IF(AND('Financing - Injection 2'!J205&gt;='5-Year Monthly P&amp;L'!P$2,'Financing - Injection 2'!J205&lt;'5-Year Monthly P&amp;L'!AB$2),2,IF(AND('Financing - Injection 2'!J205&gt;='5-Year Monthly P&amp;L'!AB$2,'Financing - Injection 2'!J205&lt;'5-Year Monthly P&amp;L'!AN$2),3,IF(AND('Financing - Injection 2'!J205&gt;='5-Year Monthly P&amp;L'!AN$2,'Financing - Injection 2'!J205&lt;'5-Year Monthly P&amp;L'!AZ$2),4,IF('Financing - Injection 2'!J205&gt;='5-Year Monthly P&amp;L'!AZ$2,5)))))</f>
        <v>5</v>
      </c>
      <c r="R205" s="215">
        <f t="shared" ref="R205:R268" si="39">D205</f>
        <v>22080.948948188932</v>
      </c>
      <c r="S205" s="215">
        <f t="shared" ref="S205:S268" si="40">B205</f>
        <v>103235.88138450237</v>
      </c>
    </row>
    <row r="206" spans="1:19" x14ac:dyDescent="0.2">
      <c r="A206" s="12">
        <v>195</v>
      </c>
      <c r="B206" s="228">
        <f>IF(I206&gt;($B$4*$B$6),"0",PMT(H206/$B$6,COUNT(I206:$I$1000),-E205))</f>
        <v>103235.88138450237</v>
      </c>
      <c r="C206" s="228">
        <f t="shared" ref="C206:C269" si="41">IFERROR(E205*H206/$B$6,0)</f>
        <v>80934.122946831558</v>
      </c>
      <c r="D206" s="228">
        <f t="shared" si="35"/>
        <v>22301.758437670811</v>
      </c>
      <c r="E206" s="225">
        <f t="shared" si="33"/>
        <v>8071110.5362454848</v>
      </c>
      <c r="F206" s="228">
        <f t="shared" si="36"/>
        <v>18202107.406223442</v>
      </c>
      <c r="G206" s="228">
        <f t="shared" si="37"/>
        <v>20130996.869978033</v>
      </c>
      <c r="H206" s="230">
        <f t="shared" ref="H206:H269" si="42">H205</f>
        <v>0.12</v>
      </c>
      <c r="I206" s="226">
        <f t="shared" si="34"/>
        <v>195</v>
      </c>
      <c r="J206" s="227">
        <f t="shared" ref="J206:J269" si="43">EDATE(J205,1)</f>
        <v>50922</v>
      </c>
      <c r="K206" s="231">
        <f t="shared" si="38"/>
        <v>103235.88138450237</v>
      </c>
      <c r="Q206" s="11">
        <f>IF(J206&lt;'5-Year Monthly P&amp;L'!P$2,1,IF(AND('Financing - Injection 2'!J206&gt;='5-Year Monthly P&amp;L'!P$2,'Financing - Injection 2'!J206&lt;'5-Year Monthly P&amp;L'!AB$2),2,IF(AND('Financing - Injection 2'!J206&gt;='5-Year Monthly P&amp;L'!AB$2,'Financing - Injection 2'!J206&lt;'5-Year Monthly P&amp;L'!AN$2),3,IF(AND('Financing - Injection 2'!J206&gt;='5-Year Monthly P&amp;L'!AN$2,'Financing - Injection 2'!J206&lt;'5-Year Monthly P&amp;L'!AZ$2),4,IF('Financing - Injection 2'!J206&gt;='5-Year Monthly P&amp;L'!AZ$2,5)))))</f>
        <v>5</v>
      </c>
      <c r="R206" s="215">
        <f t="shared" si="39"/>
        <v>22301.758437670811</v>
      </c>
      <c r="S206" s="215">
        <f t="shared" si="40"/>
        <v>103235.88138450237</v>
      </c>
    </row>
    <row r="207" spans="1:19" x14ac:dyDescent="0.2">
      <c r="A207" s="12">
        <v>196</v>
      </c>
      <c r="B207" s="228">
        <f>IF(I207&gt;($B$4*$B$6),"0",PMT(H207/$B$6,COUNT(I207:$I$1000),-E206))</f>
        <v>103235.88138450237</v>
      </c>
      <c r="C207" s="228">
        <f t="shared" si="41"/>
        <v>80711.105362454851</v>
      </c>
      <c r="D207" s="228">
        <f t="shared" si="35"/>
        <v>22524.776022047517</v>
      </c>
      <c r="E207" s="225">
        <f t="shared" si="33"/>
        <v>8048585.7602234371</v>
      </c>
      <c r="F207" s="228">
        <f t="shared" si="36"/>
        <v>18282818.511585899</v>
      </c>
      <c r="G207" s="228">
        <f t="shared" si="37"/>
        <v>20234232.751362536</v>
      </c>
      <c r="H207" s="230">
        <f t="shared" si="42"/>
        <v>0.12</v>
      </c>
      <c r="I207" s="226">
        <f t="shared" si="34"/>
        <v>196</v>
      </c>
      <c r="J207" s="227">
        <f t="shared" si="43"/>
        <v>50952</v>
      </c>
      <c r="K207" s="231">
        <f t="shared" si="38"/>
        <v>103235.88138450237</v>
      </c>
      <c r="Q207" s="11">
        <f>IF(J207&lt;'5-Year Monthly P&amp;L'!P$2,1,IF(AND('Financing - Injection 2'!J207&gt;='5-Year Monthly P&amp;L'!P$2,'Financing - Injection 2'!J207&lt;'5-Year Monthly P&amp;L'!AB$2),2,IF(AND('Financing - Injection 2'!J207&gt;='5-Year Monthly P&amp;L'!AB$2,'Financing - Injection 2'!J207&lt;'5-Year Monthly P&amp;L'!AN$2),3,IF(AND('Financing - Injection 2'!J207&gt;='5-Year Monthly P&amp;L'!AN$2,'Financing - Injection 2'!J207&lt;'5-Year Monthly P&amp;L'!AZ$2),4,IF('Financing - Injection 2'!J207&gt;='5-Year Monthly P&amp;L'!AZ$2,5)))))</f>
        <v>5</v>
      </c>
      <c r="R207" s="215">
        <f t="shared" si="39"/>
        <v>22524.776022047517</v>
      </c>
      <c r="S207" s="215">
        <f t="shared" si="40"/>
        <v>103235.88138450237</v>
      </c>
    </row>
    <row r="208" spans="1:19" x14ac:dyDescent="0.2">
      <c r="A208" s="12">
        <v>197</v>
      </c>
      <c r="B208" s="228">
        <f>IF(I208&gt;($B$4*$B$6),"0",PMT(H208/$B$6,COUNT(I208:$I$1000),-E207))</f>
        <v>103235.88138450237</v>
      </c>
      <c r="C208" s="228">
        <f t="shared" si="41"/>
        <v>80485.857602234362</v>
      </c>
      <c r="D208" s="228">
        <f t="shared" si="35"/>
        <v>22750.023782268006</v>
      </c>
      <c r="E208" s="225">
        <f t="shared" si="33"/>
        <v>8025835.7364411689</v>
      </c>
      <c r="F208" s="228">
        <f t="shared" si="36"/>
        <v>18363304.369188134</v>
      </c>
      <c r="G208" s="228">
        <f t="shared" si="37"/>
        <v>20337468.632747039</v>
      </c>
      <c r="H208" s="230">
        <f t="shared" si="42"/>
        <v>0.12</v>
      </c>
      <c r="I208" s="226">
        <f t="shared" si="34"/>
        <v>197</v>
      </c>
      <c r="J208" s="227">
        <f t="shared" si="43"/>
        <v>50983</v>
      </c>
      <c r="K208" s="231">
        <f t="shared" si="38"/>
        <v>103235.88138450237</v>
      </c>
      <c r="Q208" s="11">
        <f>IF(J208&lt;'5-Year Monthly P&amp;L'!P$2,1,IF(AND('Financing - Injection 2'!J208&gt;='5-Year Monthly P&amp;L'!P$2,'Financing - Injection 2'!J208&lt;'5-Year Monthly P&amp;L'!AB$2),2,IF(AND('Financing - Injection 2'!J208&gt;='5-Year Monthly P&amp;L'!AB$2,'Financing - Injection 2'!J208&lt;'5-Year Monthly P&amp;L'!AN$2),3,IF(AND('Financing - Injection 2'!J208&gt;='5-Year Monthly P&amp;L'!AN$2,'Financing - Injection 2'!J208&lt;'5-Year Monthly P&amp;L'!AZ$2),4,IF('Financing - Injection 2'!J208&gt;='5-Year Monthly P&amp;L'!AZ$2,5)))))</f>
        <v>5</v>
      </c>
      <c r="R208" s="215">
        <f t="shared" si="39"/>
        <v>22750.023782268006</v>
      </c>
      <c r="S208" s="215">
        <f t="shared" si="40"/>
        <v>103235.88138450237</v>
      </c>
    </row>
    <row r="209" spans="1:19" x14ac:dyDescent="0.2">
      <c r="A209" s="12">
        <v>198</v>
      </c>
      <c r="B209" s="228">
        <f>IF(I209&gt;($B$4*$B$6),"0",PMT(H209/$B$6,COUNT(I209:$I$1000),-E208))</f>
        <v>103235.88138450237</v>
      </c>
      <c r="C209" s="228">
        <f t="shared" si="41"/>
        <v>80258.357364411684</v>
      </c>
      <c r="D209" s="228">
        <f t="shared" si="35"/>
        <v>22977.524020090685</v>
      </c>
      <c r="E209" s="225">
        <f t="shared" si="33"/>
        <v>8002858.2124210782</v>
      </c>
      <c r="F209" s="228">
        <f t="shared" si="36"/>
        <v>18443562.726552546</v>
      </c>
      <c r="G209" s="228">
        <f t="shared" si="37"/>
        <v>20440704.514131542</v>
      </c>
      <c r="H209" s="230">
        <f t="shared" si="42"/>
        <v>0.12</v>
      </c>
      <c r="I209" s="226">
        <f t="shared" si="34"/>
        <v>198</v>
      </c>
      <c r="J209" s="227">
        <f t="shared" si="43"/>
        <v>51014</v>
      </c>
      <c r="K209" s="231">
        <f t="shared" si="38"/>
        <v>103235.88138450237</v>
      </c>
      <c r="Q209" s="11">
        <f>IF(J209&lt;'5-Year Monthly P&amp;L'!P$2,1,IF(AND('Financing - Injection 2'!J209&gt;='5-Year Monthly P&amp;L'!P$2,'Financing - Injection 2'!J209&lt;'5-Year Monthly P&amp;L'!AB$2),2,IF(AND('Financing - Injection 2'!J209&gt;='5-Year Monthly P&amp;L'!AB$2,'Financing - Injection 2'!J209&lt;'5-Year Monthly P&amp;L'!AN$2),3,IF(AND('Financing - Injection 2'!J209&gt;='5-Year Monthly P&amp;L'!AN$2,'Financing - Injection 2'!J209&lt;'5-Year Monthly P&amp;L'!AZ$2),4,IF('Financing - Injection 2'!J209&gt;='5-Year Monthly P&amp;L'!AZ$2,5)))))</f>
        <v>5</v>
      </c>
      <c r="R209" s="215">
        <f t="shared" si="39"/>
        <v>22977.524020090685</v>
      </c>
      <c r="S209" s="215">
        <f t="shared" si="40"/>
        <v>103235.88138450237</v>
      </c>
    </row>
    <row r="210" spans="1:19" x14ac:dyDescent="0.2">
      <c r="A210" s="12">
        <v>199</v>
      </c>
      <c r="B210" s="228">
        <f>IF(I210&gt;($B$4*$B$6),"0",PMT(H210/$B$6,COUNT(I210:$I$1000),-E209))</f>
        <v>103235.88138450235</v>
      </c>
      <c r="C210" s="228">
        <f t="shared" si="41"/>
        <v>80028.582124210778</v>
      </c>
      <c r="D210" s="228">
        <f t="shared" si="35"/>
        <v>23207.299260291577</v>
      </c>
      <c r="E210" s="225">
        <f t="shared" si="33"/>
        <v>7979650.913160787</v>
      </c>
      <c r="F210" s="228">
        <f t="shared" si="36"/>
        <v>18523591.308676757</v>
      </c>
      <c r="G210" s="228">
        <f t="shared" si="37"/>
        <v>20543940.395516045</v>
      </c>
      <c r="H210" s="230">
        <f t="shared" si="42"/>
        <v>0.12</v>
      </c>
      <c r="I210" s="226">
        <f t="shared" si="34"/>
        <v>199</v>
      </c>
      <c r="J210" s="227">
        <f t="shared" si="43"/>
        <v>51044</v>
      </c>
      <c r="K210" s="231">
        <f t="shared" si="38"/>
        <v>103235.88138450235</v>
      </c>
      <c r="Q210" s="11">
        <f>IF(J210&lt;'5-Year Monthly P&amp;L'!P$2,1,IF(AND('Financing - Injection 2'!J210&gt;='5-Year Monthly P&amp;L'!P$2,'Financing - Injection 2'!J210&lt;'5-Year Monthly P&amp;L'!AB$2),2,IF(AND('Financing - Injection 2'!J210&gt;='5-Year Monthly P&amp;L'!AB$2,'Financing - Injection 2'!J210&lt;'5-Year Monthly P&amp;L'!AN$2),3,IF(AND('Financing - Injection 2'!J210&gt;='5-Year Monthly P&amp;L'!AN$2,'Financing - Injection 2'!J210&lt;'5-Year Monthly P&amp;L'!AZ$2),4,IF('Financing - Injection 2'!J210&gt;='5-Year Monthly P&amp;L'!AZ$2,5)))))</f>
        <v>5</v>
      </c>
      <c r="R210" s="215">
        <f t="shared" si="39"/>
        <v>23207.299260291577</v>
      </c>
      <c r="S210" s="215">
        <f t="shared" si="40"/>
        <v>103235.88138450235</v>
      </c>
    </row>
    <row r="211" spans="1:19" x14ac:dyDescent="0.2">
      <c r="A211" s="12">
        <v>200</v>
      </c>
      <c r="B211" s="228">
        <f>IF(I211&gt;($B$4*$B$6),"0",PMT(H211/$B$6,COUNT(I211:$I$1000),-E210))</f>
        <v>103235.88138450235</v>
      </c>
      <c r="C211" s="228">
        <f t="shared" si="41"/>
        <v>79796.509131607876</v>
      </c>
      <c r="D211" s="228">
        <f t="shared" si="35"/>
        <v>23439.372252894478</v>
      </c>
      <c r="E211" s="225">
        <f t="shared" si="33"/>
        <v>7956211.5409078924</v>
      </c>
      <c r="F211" s="228">
        <f t="shared" si="36"/>
        <v>18603387.817808364</v>
      </c>
      <c r="G211" s="228">
        <f t="shared" si="37"/>
        <v>20647176.276900548</v>
      </c>
      <c r="H211" s="230">
        <f t="shared" si="42"/>
        <v>0.12</v>
      </c>
      <c r="I211" s="226">
        <f t="shared" si="34"/>
        <v>200</v>
      </c>
      <c r="J211" s="227">
        <f t="shared" si="43"/>
        <v>51075</v>
      </c>
      <c r="K211" s="231">
        <f t="shared" si="38"/>
        <v>103235.88138450235</v>
      </c>
      <c r="Q211" s="11">
        <f>IF(J211&lt;'5-Year Monthly P&amp;L'!P$2,1,IF(AND('Financing - Injection 2'!J211&gt;='5-Year Monthly P&amp;L'!P$2,'Financing - Injection 2'!J211&lt;'5-Year Monthly P&amp;L'!AB$2),2,IF(AND('Financing - Injection 2'!J211&gt;='5-Year Monthly P&amp;L'!AB$2,'Financing - Injection 2'!J211&lt;'5-Year Monthly P&amp;L'!AN$2),3,IF(AND('Financing - Injection 2'!J211&gt;='5-Year Monthly P&amp;L'!AN$2,'Financing - Injection 2'!J211&lt;'5-Year Monthly P&amp;L'!AZ$2),4,IF('Financing - Injection 2'!J211&gt;='5-Year Monthly P&amp;L'!AZ$2,5)))))</f>
        <v>5</v>
      </c>
      <c r="R211" s="215">
        <f t="shared" si="39"/>
        <v>23439.372252894478</v>
      </c>
      <c r="S211" s="215">
        <f t="shared" si="40"/>
        <v>103235.88138450235</v>
      </c>
    </row>
    <row r="212" spans="1:19" x14ac:dyDescent="0.2">
      <c r="A212" s="12">
        <v>201</v>
      </c>
      <c r="B212" s="228">
        <f>IF(I212&gt;($B$4*$B$6),"0",PMT(H212/$B$6,COUNT(I212:$I$1000),-E211))</f>
        <v>103235.88138450237</v>
      </c>
      <c r="C212" s="228">
        <f t="shared" si="41"/>
        <v>79562.11540907892</v>
      </c>
      <c r="D212" s="228">
        <f t="shared" si="35"/>
        <v>23673.765975423448</v>
      </c>
      <c r="E212" s="225">
        <f t="shared" si="33"/>
        <v>7932537.7749324692</v>
      </c>
      <c r="F212" s="228">
        <f t="shared" si="36"/>
        <v>18682949.933217444</v>
      </c>
      <c r="G212" s="228">
        <f t="shared" si="37"/>
        <v>20750412.158285052</v>
      </c>
      <c r="H212" s="230">
        <f t="shared" si="42"/>
        <v>0.12</v>
      </c>
      <c r="I212" s="226">
        <f t="shared" si="34"/>
        <v>201</v>
      </c>
      <c r="J212" s="227">
        <f t="shared" si="43"/>
        <v>51105</v>
      </c>
      <c r="K212" s="231">
        <f t="shared" si="38"/>
        <v>103235.88138450237</v>
      </c>
      <c r="Q212" s="11">
        <f>IF(J212&lt;'5-Year Monthly P&amp;L'!P$2,1,IF(AND('Financing - Injection 2'!J212&gt;='5-Year Monthly P&amp;L'!P$2,'Financing - Injection 2'!J212&lt;'5-Year Monthly P&amp;L'!AB$2),2,IF(AND('Financing - Injection 2'!J212&gt;='5-Year Monthly P&amp;L'!AB$2,'Financing - Injection 2'!J212&lt;'5-Year Monthly P&amp;L'!AN$2),3,IF(AND('Financing - Injection 2'!J212&gt;='5-Year Monthly P&amp;L'!AN$2,'Financing - Injection 2'!J212&lt;'5-Year Monthly P&amp;L'!AZ$2),4,IF('Financing - Injection 2'!J212&gt;='5-Year Monthly P&amp;L'!AZ$2,5)))))</f>
        <v>5</v>
      </c>
      <c r="R212" s="215">
        <f t="shared" si="39"/>
        <v>23673.765975423448</v>
      </c>
      <c r="S212" s="215">
        <f t="shared" si="40"/>
        <v>103235.88138450237</v>
      </c>
    </row>
    <row r="213" spans="1:19" x14ac:dyDescent="0.2">
      <c r="A213" s="12">
        <v>202</v>
      </c>
      <c r="B213" s="228">
        <f>IF(I213&gt;($B$4*$B$6),"0",PMT(H213/$B$6,COUNT(I213:$I$1000),-E212))</f>
        <v>103235.88138450237</v>
      </c>
      <c r="C213" s="228">
        <f t="shared" si="41"/>
        <v>79325.377749324689</v>
      </c>
      <c r="D213" s="228">
        <f t="shared" si="35"/>
        <v>23910.50363517768</v>
      </c>
      <c r="E213" s="225">
        <f t="shared" si="33"/>
        <v>7908627.2712972919</v>
      </c>
      <c r="F213" s="228">
        <f t="shared" si="36"/>
        <v>18762275.310966767</v>
      </c>
      <c r="G213" s="228">
        <f t="shared" si="37"/>
        <v>20853648.039669555</v>
      </c>
      <c r="H213" s="230">
        <f t="shared" si="42"/>
        <v>0.12</v>
      </c>
      <c r="I213" s="226">
        <f t="shared" si="34"/>
        <v>202</v>
      </c>
      <c r="J213" s="227">
        <f t="shared" si="43"/>
        <v>51136</v>
      </c>
      <c r="K213" s="231">
        <f t="shared" si="38"/>
        <v>103235.88138450237</v>
      </c>
      <c r="Q213" s="11">
        <f>IF(J213&lt;'5-Year Monthly P&amp;L'!P$2,1,IF(AND('Financing - Injection 2'!J213&gt;='5-Year Monthly P&amp;L'!P$2,'Financing - Injection 2'!J213&lt;'5-Year Monthly P&amp;L'!AB$2),2,IF(AND('Financing - Injection 2'!J213&gt;='5-Year Monthly P&amp;L'!AB$2,'Financing - Injection 2'!J213&lt;'5-Year Monthly P&amp;L'!AN$2),3,IF(AND('Financing - Injection 2'!J213&gt;='5-Year Monthly P&amp;L'!AN$2,'Financing - Injection 2'!J213&lt;'5-Year Monthly P&amp;L'!AZ$2),4,IF('Financing - Injection 2'!J213&gt;='5-Year Monthly P&amp;L'!AZ$2,5)))))</f>
        <v>5</v>
      </c>
      <c r="R213" s="215">
        <f t="shared" si="39"/>
        <v>23910.50363517768</v>
      </c>
      <c r="S213" s="215">
        <f t="shared" si="40"/>
        <v>103235.88138450237</v>
      </c>
    </row>
    <row r="214" spans="1:19" x14ac:dyDescent="0.2">
      <c r="A214" s="12">
        <v>203</v>
      </c>
      <c r="B214" s="228">
        <f>IF(I214&gt;($B$4*$B$6),"0",PMT(H214/$B$6,COUNT(I214:$I$1000),-E213))</f>
        <v>103235.88138450237</v>
      </c>
      <c r="C214" s="228">
        <f t="shared" si="41"/>
        <v>79086.272712972917</v>
      </c>
      <c r="D214" s="228">
        <f t="shared" si="35"/>
        <v>24149.608671529451</v>
      </c>
      <c r="E214" s="225">
        <f t="shared" si="33"/>
        <v>7884477.6626257626</v>
      </c>
      <c r="F214" s="228">
        <f t="shared" si="36"/>
        <v>18841361.583679739</v>
      </c>
      <c r="G214" s="228">
        <f t="shared" si="37"/>
        <v>20956883.921054058</v>
      </c>
      <c r="H214" s="230">
        <f t="shared" si="42"/>
        <v>0.12</v>
      </c>
      <c r="I214" s="226">
        <f t="shared" si="34"/>
        <v>203</v>
      </c>
      <c r="J214" s="227">
        <f t="shared" si="43"/>
        <v>51167</v>
      </c>
      <c r="K214" s="231">
        <f t="shared" si="38"/>
        <v>103235.88138450237</v>
      </c>
      <c r="Q214" s="11">
        <f>IF(J214&lt;'5-Year Monthly P&amp;L'!P$2,1,IF(AND('Financing - Injection 2'!J214&gt;='5-Year Monthly P&amp;L'!P$2,'Financing - Injection 2'!J214&lt;'5-Year Monthly P&amp;L'!AB$2),2,IF(AND('Financing - Injection 2'!J214&gt;='5-Year Monthly P&amp;L'!AB$2,'Financing - Injection 2'!J214&lt;'5-Year Monthly P&amp;L'!AN$2),3,IF(AND('Financing - Injection 2'!J214&gt;='5-Year Monthly P&amp;L'!AN$2,'Financing - Injection 2'!J214&lt;'5-Year Monthly P&amp;L'!AZ$2),4,IF('Financing - Injection 2'!J214&gt;='5-Year Monthly P&amp;L'!AZ$2,5)))))</f>
        <v>5</v>
      </c>
      <c r="R214" s="215">
        <f t="shared" si="39"/>
        <v>24149.608671529451</v>
      </c>
      <c r="S214" s="215">
        <f t="shared" si="40"/>
        <v>103235.88138450237</v>
      </c>
    </row>
    <row r="215" spans="1:19" x14ac:dyDescent="0.2">
      <c r="A215" s="12">
        <v>204</v>
      </c>
      <c r="B215" s="228">
        <f>IF(I215&gt;($B$4*$B$6),"0",PMT(H215/$B$6,COUNT(I215:$I$1000),-E214))</f>
        <v>103235.88138450237</v>
      </c>
      <c r="C215" s="228">
        <f t="shared" si="41"/>
        <v>78844.776626257619</v>
      </c>
      <c r="D215" s="228">
        <f t="shared" si="35"/>
        <v>24391.10475824475</v>
      </c>
      <c r="E215" s="225">
        <f t="shared" si="33"/>
        <v>7860086.5578675177</v>
      </c>
      <c r="F215" s="228">
        <f t="shared" si="36"/>
        <v>18920206.360305998</v>
      </c>
      <c r="G215" s="228">
        <f t="shared" si="37"/>
        <v>21060119.802438561</v>
      </c>
      <c r="H215" s="230">
        <f t="shared" si="42"/>
        <v>0.12</v>
      </c>
      <c r="I215" s="226">
        <f t="shared" si="34"/>
        <v>204</v>
      </c>
      <c r="J215" s="227">
        <f t="shared" si="43"/>
        <v>51196</v>
      </c>
      <c r="K215" s="231">
        <f t="shared" si="38"/>
        <v>103235.88138450237</v>
      </c>
      <c r="Q215" s="11">
        <f>IF(J215&lt;'5-Year Monthly P&amp;L'!P$2,1,IF(AND('Financing - Injection 2'!J215&gt;='5-Year Monthly P&amp;L'!P$2,'Financing - Injection 2'!J215&lt;'5-Year Monthly P&amp;L'!AB$2),2,IF(AND('Financing - Injection 2'!J215&gt;='5-Year Monthly P&amp;L'!AB$2,'Financing - Injection 2'!J215&lt;'5-Year Monthly P&amp;L'!AN$2),3,IF(AND('Financing - Injection 2'!J215&gt;='5-Year Monthly P&amp;L'!AN$2,'Financing - Injection 2'!J215&lt;'5-Year Monthly P&amp;L'!AZ$2),4,IF('Financing - Injection 2'!J215&gt;='5-Year Monthly P&amp;L'!AZ$2,5)))))</f>
        <v>5</v>
      </c>
      <c r="R215" s="215">
        <f t="shared" si="39"/>
        <v>24391.10475824475</v>
      </c>
      <c r="S215" s="215">
        <f t="shared" si="40"/>
        <v>103235.88138450237</v>
      </c>
    </row>
    <row r="216" spans="1:19" x14ac:dyDescent="0.2">
      <c r="A216" s="12">
        <v>205</v>
      </c>
      <c r="B216" s="228">
        <f>IF(I216&gt;($B$4*$B$6),"0",PMT(H216/$B$6,COUNT(I216:$I$1000),-E215))</f>
        <v>103235.88138450237</v>
      </c>
      <c r="C216" s="228">
        <f t="shared" si="41"/>
        <v>78600.865578675177</v>
      </c>
      <c r="D216" s="228">
        <f t="shared" si="35"/>
        <v>24635.015805827192</v>
      </c>
      <c r="E216" s="225">
        <f t="shared" si="33"/>
        <v>7835451.5420616902</v>
      </c>
      <c r="F216" s="228">
        <f t="shared" si="36"/>
        <v>18998807.225884672</v>
      </c>
      <c r="G216" s="228">
        <f t="shared" si="37"/>
        <v>21163355.683823064</v>
      </c>
      <c r="H216" s="230">
        <f t="shared" si="42"/>
        <v>0.12</v>
      </c>
      <c r="I216" s="226">
        <f t="shared" si="34"/>
        <v>205</v>
      </c>
      <c r="J216" s="227">
        <f t="shared" si="43"/>
        <v>51227</v>
      </c>
      <c r="K216" s="231">
        <f t="shared" si="38"/>
        <v>103235.88138450237</v>
      </c>
      <c r="Q216" s="11">
        <f>IF(J216&lt;'5-Year Monthly P&amp;L'!P$2,1,IF(AND('Financing - Injection 2'!J216&gt;='5-Year Monthly P&amp;L'!P$2,'Financing - Injection 2'!J216&lt;'5-Year Monthly P&amp;L'!AB$2),2,IF(AND('Financing - Injection 2'!J216&gt;='5-Year Monthly P&amp;L'!AB$2,'Financing - Injection 2'!J216&lt;'5-Year Monthly P&amp;L'!AN$2),3,IF(AND('Financing - Injection 2'!J216&gt;='5-Year Monthly P&amp;L'!AN$2,'Financing - Injection 2'!J216&lt;'5-Year Monthly P&amp;L'!AZ$2),4,IF('Financing - Injection 2'!J216&gt;='5-Year Monthly P&amp;L'!AZ$2,5)))))</f>
        <v>5</v>
      </c>
      <c r="R216" s="215">
        <f t="shared" si="39"/>
        <v>24635.015805827192</v>
      </c>
      <c r="S216" s="215">
        <f t="shared" si="40"/>
        <v>103235.88138450237</v>
      </c>
    </row>
    <row r="217" spans="1:19" x14ac:dyDescent="0.2">
      <c r="A217" s="12">
        <v>206</v>
      </c>
      <c r="B217" s="228">
        <f>IF(I217&gt;($B$4*$B$6),"0",PMT(H217/$B$6,COUNT(I217:$I$1000),-E216))</f>
        <v>103235.88138450237</v>
      </c>
      <c r="C217" s="228">
        <f t="shared" si="41"/>
        <v>78354.515420616895</v>
      </c>
      <c r="D217" s="228">
        <f t="shared" si="35"/>
        <v>24881.365963885473</v>
      </c>
      <c r="E217" s="225">
        <f t="shared" si="33"/>
        <v>7810570.1760978047</v>
      </c>
      <c r="F217" s="228">
        <f t="shared" si="36"/>
        <v>19077161.741305288</v>
      </c>
      <c r="G217" s="228">
        <f t="shared" si="37"/>
        <v>21266591.565207567</v>
      </c>
      <c r="H217" s="230">
        <f t="shared" si="42"/>
        <v>0.12</v>
      </c>
      <c r="I217" s="226">
        <f t="shared" si="34"/>
        <v>206</v>
      </c>
      <c r="J217" s="227">
        <f t="shared" si="43"/>
        <v>51257</v>
      </c>
      <c r="K217" s="231">
        <f t="shared" si="38"/>
        <v>103235.88138450237</v>
      </c>
      <c r="Q217" s="11">
        <f>IF(J217&lt;'5-Year Monthly P&amp;L'!P$2,1,IF(AND('Financing - Injection 2'!J217&gt;='5-Year Monthly P&amp;L'!P$2,'Financing - Injection 2'!J217&lt;'5-Year Monthly P&amp;L'!AB$2),2,IF(AND('Financing - Injection 2'!J217&gt;='5-Year Monthly P&amp;L'!AB$2,'Financing - Injection 2'!J217&lt;'5-Year Monthly P&amp;L'!AN$2),3,IF(AND('Financing - Injection 2'!J217&gt;='5-Year Monthly P&amp;L'!AN$2,'Financing - Injection 2'!J217&lt;'5-Year Monthly P&amp;L'!AZ$2),4,IF('Financing - Injection 2'!J217&gt;='5-Year Monthly P&amp;L'!AZ$2,5)))))</f>
        <v>5</v>
      </c>
      <c r="R217" s="215">
        <f t="shared" si="39"/>
        <v>24881.365963885473</v>
      </c>
      <c r="S217" s="215">
        <f t="shared" si="40"/>
        <v>103235.88138450237</v>
      </c>
    </row>
    <row r="218" spans="1:19" x14ac:dyDescent="0.2">
      <c r="A218" s="12">
        <v>207</v>
      </c>
      <c r="B218" s="228">
        <f>IF(I218&gt;($B$4*$B$6),"0",PMT(H218/$B$6,COUNT(I218:$I$1000),-E217))</f>
        <v>103235.88138450237</v>
      </c>
      <c r="C218" s="228">
        <f t="shared" si="41"/>
        <v>78105.701760978045</v>
      </c>
      <c r="D218" s="228">
        <f t="shared" si="35"/>
        <v>25130.179623524324</v>
      </c>
      <c r="E218" s="225">
        <f t="shared" si="33"/>
        <v>7785439.99647428</v>
      </c>
      <c r="F218" s="228">
        <f t="shared" si="36"/>
        <v>19155267.443066265</v>
      </c>
      <c r="G218" s="228">
        <f t="shared" si="37"/>
        <v>21369827.44659207</v>
      </c>
      <c r="H218" s="230">
        <f t="shared" si="42"/>
        <v>0.12</v>
      </c>
      <c r="I218" s="226">
        <f t="shared" si="34"/>
        <v>207</v>
      </c>
      <c r="J218" s="227">
        <f t="shared" si="43"/>
        <v>51288</v>
      </c>
      <c r="K218" s="231">
        <f t="shared" si="38"/>
        <v>103235.88138450237</v>
      </c>
      <c r="Q218" s="11">
        <f>IF(J218&lt;'5-Year Monthly P&amp;L'!P$2,1,IF(AND('Financing - Injection 2'!J218&gt;='5-Year Monthly P&amp;L'!P$2,'Financing - Injection 2'!J218&lt;'5-Year Monthly P&amp;L'!AB$2),2,IF(AND('Financing - Injection 2'!J218&gt;='5-Year Monthly P&amp;L'!AB$2,'Financing - Injection 2'!J218&lt;'5-Year Monthly P&amp;L'!AN$2),3,IF(AND('Financing - Injection 2'!J218&gt;='5-Year Monthly P&amp;L'!AN$2,'Financing - Injection 2'!J218&lt;'5-Year Monthly P&amp;L'!AZ$2),4,IF('Financing - Injection 2'!J218&gt;='5-Year Monthly P&amp;L'!AZ$2,5)))))</f>
        <v>5</v>
      </c>
      <c r="R218" s="215">
        <f t="shared" si="39"/>
        <v>25130.179623524324</v>
      </c>
      <c r="S218" s="215">
        <f t="shared" si="40"/>
        <v>103235.88138450237</v>
      </c>
    </row>
    <row r="219" spans="1:19" x14ac:dyDescent="0.2">
      <c r="A219" s="12">
        <v>208</v>
      </c>
      <c r="B219" s="228">
        <f>IF(I219&gt;($B$4*$B$6),"0",PMT(H219/$B$6,COUNT(I219:$I$1000),-E218))</f>
        <v>103235.88138450237</v>
      </c>
      <c r="C219" s="228">
        <f t="shared" si="41"/>
        <v>77854.399964742799</v>
      </c>
      <c r="D219" s="228">
        <f t="shared" si="35"/>
        <v>25381.48141975957</v>
      </c>
      <c r="E219" s="225">
        <f t="shared" si="33"/>
        <v>7760058.5150545202</v>
      </c>
      <c r="F219" s="228">
        <f t="shared" si="36"/>
        <v>19233121.843031008</v>
      </c>
      <c r="G219" s="228">
        <f t="shared" si="37"/>
        <v>21473063.327976573</v>
      </c>
      <c r="H219" s="230">
        <f t="shared" si="42"/>
        <v>0.12</v>
      </c>
      <c r="I219" s="226">
        <f t="shared" si="34"/>
        <v>208</v>
      </c>
      <c r="J219" s="227">
        <f t="shared" si="43"/>
        <v>51318</v>
      </c>
      <c r="K219" s="231">
        <f t="shared" si="38"/>
        <v>103235.88138450237</v>
      </c>
      <c r="Q219" s="11">
        <f>IF(J219&lt;'5-Year Monthly P&amp;L'!P$2,1,IF(AND('Financing - Injection 2'!J219&gt;='5-Year Monthly P&amp;L'!P$2,'Financing - Injection 2'!J219&lt;'5-Year Monthly P&amp;L'!AB$2),2,IF(AND('Financing - Injection 2'!J219&gt;='5-Year Monthly P&amp;L'!AB$2,'Financing - Injection 2'!J219&lt;'5-Year Monthly P&amp;L'!AN$2),3,IF(AND('Financing - Injection 2'!J219&gt;='5-Year Monthly P&amp;L'!AN$2,'Financing - Injection 2'!J219&lt;'5-Year Monthly P&amp;L'!AZ$2),4,IF('Financing - Injection 2'!J219&gt;='5-Year Monthly P&amp;L'!AZ$2,5)))))</f>
        <v>5</v>
      </c>
      <c r="R219" s="215">
        <f t="shared" si="39"/>
        <v>25381.48141975957</v>
      </c>
      <c r="S219" s="215">
        <f t="shared" si="40"/>
        <v>103235.88138450237</v>
      </c>
    </row>
    <row r="220" spans="1:19" x14ac:dyDescent="0.2">
      <c r="A220" s="12">
        <v>209</v>
      </c>
      <c r="B220" s="228">
        <f>IF(I220&gt;($B$4*$B$6),"0",PMT(H220/$B$6,COUNT(I220:$I$1000),-E219))</f>
        <v>103235.88138450237</v>
      </c>
      <c r="C220" s="228">
        <f t="shared" si="41"/>
        <v>77600.585150545201</v>
      </c>
      <c r="D220" s="228">
        <f t="shared" si="35"/>
        <v>25635.296233957168</v>
      </c>
      <c r="E220" s="225">
        <f t="shared" si="33"/>
        <v>7734423.2188205626</v>
      </c>
      <c r="F220" s="228">
        <f t="shared" si="36"/>
        <v>19310722.428181551</v>
      </c>
      <c r="G220" s="228">
        <f t="shared" si="37"/>
        <v>21576299.209361076</v>
      </c>
      <c r="H220" s="230">
        <f t="shared" si="42"/>
        <v>0.12</v>
      </c>
      <c r="I220" s="226">
        <f t="shared" si="34"/>
        <v>209</v>
      </c>
      <c r="J220" s="227">
        <f t="shared" si="43"/>
        <v>51349</v>
      </c>
      <c r="K220" s="231">
        <f t="shared" si="38"/>
        <v>103235.88138450237</v>
      </c>
      <c r="Q220" s="11">
        <f>IF(J220&lt;'5-Year Monthly P&amp;L'!P$2,1,IF(AND('Financing - Injection 2'!J220&gt;='5-Year Monthly P&amp;L'!P$2,'Financing - Injection 2'!J220&lt;'5-Year Monthly P&amp;L'!AB$2),2,IF(AND('Financing - Injection 2'!J220&gt;='5-Year Monthly P&amp;L'!AB$2,'Financing - Injection 2'!J220&lt;'5-Year Monthly P&amp;L'!AN$2),3,IF(AND('Financing - Injection 2'!J220&gt;='5-Year Monthly P&amp;L'!AN$2,'Financing - Injection 2'!J220&lt;'5-Year Monthly P&amp;L'!AZ$2),4,IF('Financing - Injection 2'!J220&gt;='5-Year Monthly P&amp;L'!AZ$2,5)))))</f>
        <v>5</v>
      </c>
      <c r="R220" s="215">
        <f t="shared" si="39"/>
        <v>25635.296233957168</v>
      </c>
      <c r="S220" s="215">
        <f t="shared" si="40"/>
        <v>103235.88138450237</v>
      </c>
    </row>
    <row r="221" spans="1:19" x14ac:dyDescent="0.2">
      <c r="A221" s="12">
        <v>210</v>
      </c>
      <c r="B221" s="228">
        <f>IF(I221&gt;($B$4*$B$6),"0",PMT(H221/$B$6,COUNT(I221:$I$1000),-E220))</f>
        <v>103235.88138450235</v>
      </c>
      <c r="C221" s="228">
        <f t="shared" si="41"/>
        <v>77344.232188205628</v>
      </c>
      <c r="D221" s="228">
        <f t="shared" si="35"/>
        <v>25891.649196296727</v>
      </c>
      <c r="E221" s="225">
        <f t="shared" si="33"/>
        <v>7708531.5696242657</v>
      </c>
      <c r="F221" s="228">
        <f t="shared" si="36"/>
        <v>19388066.660369758</v>
      </c>
      <c r="G221" s="228">
        <f t="shared" si="37"/>
        <v>21679535.090745579</v>
      </c>
      <c r="H221" s="230">
        <f t="shared" si="42"/>
        <v>0.12</v>
      </c>
      <c r="I221" s="226">
        <f t="shared" si="34"/>
        <v>210</v>
      </c>
      <c r="J221" s="227">
        <f t="shared" si="43"/>
        <v>51380</v>
      </c>
      <c r="K221" s="231">
        <f t="shared" si="38"/>
        <v>103235.88138450235</v>
      </c>
      <c r="Q221" s="11">
        <f>IF(J221&lt;'5-Year Monthly P&amp;L'!P$2,1,IF(AND('Financing - Injection 2'!J221&gt;='5-Year Monthly P&amp;L'!P$2,'Financing - Injection 2'!J221&lt;'5-Year Monthly P&amp;L'!AB$2),2,IF(AND('Financing - Injection 2'!J221&gt;='5-Year Monthly P&amp;L'!AB$2,'Financing - Injection 2'!J221&lt;'5-Year Monthly P&amp;L'!AN$2),3,IF(AND('Financing - Injection 2'!J221&gt;='5-Year Monthly P&amp;L'!AN$2,'Financing - Injection 2'!J221&lt;'5-Year Monthly P&amp;L'!AZ$2),4,IF('Financing - Injection 2'!J221&gt;='5-Year Monthly P&amp;L'!AZ$2,5)))))</f>
        <v>5</v>
      </c>
      <c r="R221" s="215">
        <f t="shared" si="39"/>
        <v>25891.649196296727</v>
      </c>
      <c r="S221" s="215">
        <f t="shared" si="40"/>
        <v>103235.88138450235</v>
      </c>
    </row>
    <row r="222" spans="1:19" x14ac:dyDescent="0.2">
      <c r="A222" s="12">
        <v>211</v>
      </c>
      <c r="B222" s="228">
        <f>IF(I222&gt;($B$4*$B$6),"0",PMT(H222/$B$6,COUNT(I222:$I$1000),-E221))</f>
        <v>103235.88138450235</v>
      </c>
      <c r="C222" s="228">
        <f t="shared" si="41"/>
        <v>77085.315696242658</v>
      </c>
      <c r="D222" s="228">
        <f t="shared" si="35"/>
        <v>26150.565688259696</v>
      </c>
      <c r="E222" s="225">
        <f t="shared" si="33"/>
        <v>7682381.0039360058</v>
      </c>
      <c r="F222" s="228">
        <f t="shared" si="36"/>
        <v>19465151.976066001</v>
      </c>
      <c r="G222" s="228">
        <f t="shared" si="37"/>
        <v>21782770.972130083</v>
      </c>
      <c r="H222" s="230">
        <f t="shared" si="42"/>
        <v>0.12</v>
      </c>
      <c r="I222" s="226">
        <f t="shared" si="34"/>
        <v>211</v>
      </c>
      <c r="J222" s="227">
        <f t="shared" si="43"/>
        <v>51410</v>
      </c>
      <c r="K222" s="231">
        <f t="shared" si="38"/>
        <v>103235.88138450235</v>
      </c>
      <c r="Q222" s="11">
        <f>IF(J222&lt;'5-Year Monthly P&amp;L'!P$2,1,IF(AND('Financing - Injection 2'!J222&gt;='5-Year Monthly P&amp;L'!P$2,'Financing - Injection 2'!J222&lt;'5-Year Monthly P&amp;L'!AB$2),2,IF(AND('Financing - Injection 2'!J222&gt;='5-Year Monthly P&amp;L'!AB$2,'Financing - Injection 2'!J222&lt;'5-Year Monthly P&amp;L'!AN$2),3,IF(AND('Financing - Injection 2'!J222&gt;='5-Year Monthly P&amp;L'!AN$2,'Financing - Injection 2'!J222&lt;'5-Year Monthly P&amp;L'!AZ$2),4,IF('Financing - Injection 2'!J222&gt;='5-Year Monthly P&amp;L'!AZ$2,5)))))</f>
        <v>5</v>
      </c>
      <c r="R222" s="215">
        <f t="shared" si="39"/>
        <v>26150.565688259696</v>
      </c>
      <c r="S222" s="215">
        <f t="shared" si="40"/>
        <v>103235.88138450235</v>
      </c>
    </row>
    <row r="223" spans="1:19" x14ac:dyDescent="0.2">
      <c r="A223" s="12">
        <v>212</v>
      </c>
      <c r="B223" s="228">
        <f>IF(I223&gt;($B$4*$B$6),"0",PMT(H223/$B$6,COUNT(I223:$I$1000),-E222))</f>
        <v>103235.88138450237</v>
      </c>
      <c r="C223" s="228">
        <f t="shared" si="41"/>
        <v>76823.810039360062</v>
      </c>
      <c r="D223" s="228">
        <f t="shared" si="35"/>
        <v>26412.071345142307</v>
      </c>
      <c r="E223" s="225">
        <f t="shared" si="33"/>
        <v>7655968.9325908637</v>
      </c>
      <c r="F223" s="228">
        <f t="shared" si="36"/>
        <v>19541975.786105361</v>
      </c>
      <c r="G223" s="228">
        <f t="shared" si="37"/>
        <v>21886006.853514586</v>
      </c>
      <c r="H223" s="230">
        <f t="shared" si="42"/>
        <v>0.12</v>
      </c>
      <c r="I223" s="226">
        <f t="shared" si="34"/>
        <v>212</v>
      </c>
      <c r="J223" s="227">
        <f t="shared" si="43"/>
        <v>51441</v>
      </c>
      <c r="K223" s="231">
        <f t="shared" si="38"/>
        <v>103235.88138450237</v>
      </c>
      <c r="Q223" s="11">
        <f>IF(J223&lt;'5-Year Monthly P&amp;L'!P$2,1,IF(AND('Financing - Injection 2'!J223&gt;='5-Year Monthly P&amp;L'!P$2,'Financing - Injection 2'!J223&lt;'5-Year Monthly P&amp;L'!AB$2),2,IF(AND('Financing - Injection 2'!J223&gt;='5-Year Monthly P&amp;L'!AB$2,'Financing - Injection 2'!J223&lt;'5-Year Monthly P&amp;L'!AN$2),3,IF(AND('Financing - Injection 2'!J223&gt;='5-Year Monthly P&amp;L'!AN$2,'Financing - Injection 2'!J223&lt;'5-Year Monthly P&amp;L'!AZ$2),4,IF('Financing - Injection 2'!J223&gt;='5-Year Monthly P&amp;L'!AZ$2,5)))))</f>
        <v>5</v>
      </c>
      <c r="R223" s="215">
        <f t="shared" si="39"/>
        <v>26412.071345142307</v>
      </c>
      <c r="S223" s="215">
        <f t="shared" si="40"/>
        <v>103235.88138450237</v>
      </c>
    </row>
    <row r="224" spans="1:19" x14ac:dyDescent="0.2">
      <c r="A224" s="12">
        <v>213</v>
      </c>
      <c r="B224" s="228">
        <f>IF(I224&gt;($B$4*$B$6),"0",PMT(H224/$B$6,COUNT(I224:$I$1000),-E223))</f>
        <v>103235.88138450235</v>
      </c>
      <c r="C224" s="228">
        <f t="shared" si="41"/>
        <v>76559.689325908636</v>
      </c>
      <c r="D224" s="228">
        <f t="shared" si="35"/>
        <v>26676.192058593719</v>
      </c>
      <c r="E224" s="225">
        <f t="shared" si="33"/>
        <v>7629292.7405322697</v>
      </c>
      <c r="F224" s="228">
        <f t="shared" si="36"/>
        <v>19618535.475431271</v>
      </c>
      <c r="G224" s="228">
        <f t="shared" si="37"/>
        <v>21989242.734899089</v>
      </c>
      <c r="H224" s="230">
        <f t="shared" si="42"/>
        <v>0.12</v>
      </c>
      <c r="I224" s="226">
        <f t="shared" si="34"/>
        <v>213</v>
      </c>
      <c r="J224" s="227">
        <f t="shared" si="43"/>
        <v>51471</v>
      </c>
      <c r="K224" s="231">
        <f t="shared" si="38"/>
        <v>103235.88138450235</v>
      </c>
      <c r="Q224" s="11">
        <f>IF(J224&lt;'5-Year Monthly P&amp;L'!P$2,1,IF(AND('Financing - Injection 2'!J224&gt;='5-Year Monthly P&amp;L'!P$2,'Financing - Injection 2'!J224&lt;'5-Year Monthly P&amp;L'!AB$2),2,IF(AND('Financing - Injection 2'!J224&gt;='5-Year Monthly P&amp;L'!AB$2,'Financing - Injection 2'!J224&lt;'5-Year Monthly P&amp;L'!AN$2),3,IF(AND('Financing - Injection 2'!J224&gt;='5-Year Monthly P&amp;L'!AN$2,'Financing - Injection 2'!J224&lt;'5-Year Monthly P&amp;L'!AZ$2),4,IF('Financing - Injection 2'!J224&gt;='5-Year Monthly P&amp;L'!AZ$2,5)))))</f>
        <v>5</v>
      </c>
      <c r="R224" s="215">
        <f t="shared" si="39"/>
        <v>26676.192058593719</v>
      </c>
      <c r="S224" s="215">
        <f t="shared" si="40"/>
        <v>103235.88138450235</v>
      </c>
    </row>
    <row r="225" spans="1:19" x14ac:dyDescent="0.2">
      <c r="A225" s="12">
        <v>214</v>
      </c>
      <c r="B225" s="228">
        <f>IF(I225&gt;($B$4*$B$6),"0",PMT(H225/$B$6,COUNT(I225:$I$1000),-E224))</f>
        <v>103235.88138450235</v>
      </c>
      <c r="C225" s="228">
        <f t="shared" si="41"/>
        <v>76292.927405322698</v>
      </c>
      <c r="D225" s="228">
        <f t="shared" si="35"/>
        <v>26942.953979179656</v>
      </c>
      <c r="E225" s="225">
        <f t="shared" si="33"/>
        <v>7602349.7865530904</v>
      </c>
      <c r="F225" s="228">
        <f t="shared" si="36"/>
        <v>19694828.402836595</v>
      </c>
      <c r="G225" s="228">
        <f t="shared" si="37"/>
        <v>22092478.616283592</v>
      </c>
      <c r="H225" s="230">
        <f t="shared" si="42"/>
        <v>0.12</v>
      </c>
      <c r="I225" s="226">
        <f t="shared" si="34"/>
        <v>214</v>
      </c>
      <c r="J225" s="227">
        <f t="shared" si="43"/>
        <v>51502</v>
      </c>
      <c r="K225" s="231">
        <f t="shared" si="38"/>
        <v>103235.88138450235</v>
      </c>
      <c r="Q225" s="11">
        <f>IF(J225&lt;'5-Year Monthly P&amp;L'!P$2,1,IF(AND('Financing - Injection 2'!J225&gt;='5-Year Monthly P&amp;L'!P$2,'Financing - Injection 2'!J225&lt;'5-Year Monthly P&amp;L'!AB$2),2,IF(AND('Financing - Injection 2'!J225&gt;='5-Year Monthly P&amp;L'!AB$2,'Financing - Injection 2'!J225&lt;'5-Year Monthly P&amp;L'!AN$2),3,IF(AND('Financing - Injection 2'!J225&gt;='5-Year Monthly P&amp;L'!AN$2,'Financing - Injection 2'!J225&lt;'5-Year Monthly P&amp;L'!AZ$2),4,IF('Financing - Injection 2'!J225&gt;='5-Year Monthly P&amp;L'!AZ$2,5)))))</f>
        <v>5</v>
      </c>
      <c r="R225" s="215">
        <f t="shared" si="39"/>
        <v>26942.953979179656</v>
      </c>
      <c r="S225" s="215">
        <f t="shared" si="40"/>
        <v>103235.88138450235</v>
      </c>
    </row>
    <row r="226" spans="1:19" x14ac:dyDescent="0.2">
      <c r="A226" s="12">
        <v>215</v>
      </c>
      <c r="B226" s="228">
        <f>IF(I226&gt;($B$4*$B$6),"0",PMT(H226/$B$6,COUNT(I226:$I$1000),-E225))</f>
        <v>103235.88138450234</v>
      </c>
      <c r="C226" s="228">
        <f t="shared" si="41"/>
        <v>76023.49786553091</v>
      </c>
      <c r="D226" s="228">
        <f t="shared" si="35"/>
        <v>27212.38351897143</v>
      </c>
      <c r="E226" s="225">
        <f t="shared" si="33"/>
        <v>7575137.4030341189</v>
      </c>
      <c r="F226" s="228">
        <f t="shared" si="36"/>
        <v>19770851.900702126</v>
      </c>
      <c r="G226" s="228">
        <f t="shared" si="37"/>
        <v>22195714.497668095</v>
      </c>
      <c r="H226" s="230">
        <f t="shared" si="42"/>
        <v>0.12</v>
      </c>
      <c r="I226" s="226">
        <f t="shared" si="34"/>
        <v>215</v>
      </c>
      <c r="J226" s="227">
        <f t="shared" si="43"/>
        <v>51533</v>
      </c>
      <c r="K226" s="231">
        <f t="shared" si="38"/>
        <v>103235.88138450234</v>
      </c>
      <c r="Q226" s="11">
        <f>IF(J226&lt;'5-Year Monthly P&amp;L'!P$2,1,IF(AND('Financing - Injection 2'!J226&gt;='5-Year Monthly P&amp;L'!P$2,'Financing - Injection 2'!J226&lt;'5-Year Monthly P&amp;L'!AB$2),2,IF(AND('Financing - Injection 2'!J226&gt;='5-Year Monthly P&amp;L'!AB$2,'Financing - Injection 2'!J226&lt;'5-Year Monthly P&amp;L'!AN$2),3,IF(AND('Financing - Injection 2'!J226&gt;='5-Year Monthly P&amp;L'!AN$2,'Financing - Injection 2'!J226&lt;'5-Year Monthly P&amp;L'!AZ$2),4,IF('Financing - Injection 2'!J226&gt;='5-Year Monthly P&amp;L'!AZ$2,5)))))</f>
        <v>5</v>
      </c>
      <c r="R226" s="215">
        <f t="shared" si="39"/>
        <v>27212.38351897143</v>
      </c>
      <c r="S226" s="215">
        <f t="shared" si="40"/>
        <v>103235.88138450234</v>
      </c>
    </row>
    <row r="227" spans="1:19" x14ac:dyDescent="0.2">
      <c r="A227" s="12">
        <v>216</v>
      </c>
      <c r="B227" s="228">
        <f>IF(I227&gt;($B$4*$B$6),"0",PMT(H227/$B$6,COUNT(I227:$I$1000),-E226))</f>
        <v>103235.88138450235</v>
      </c>
      <c r="C227" s="228">
        <f t="shared" si="41"/>
        <v>75751.374030341191</v>
      </c>
      <c r="D227" s="228">
        <f t="shared" si="35"/>
        <v>27484.507354161164</v>
      </c>
      <c r="E227" s="225">
        <f t="shared" si="33"/>
        <v>7547652.8956799582</v>
      </c>
      <c r="F227" s="228">
        <f t="shared" si="36"/>
        <v>19846603.274732467</v>
      </c>
      <c r="G227" s="228">
        <f t="shared" si="37"/>
        <v>22298950.379052598</v>
      </c>
      <c r="H227" s="230">
        <f t="shared" si="42"/>
        <v>0.12</v>
      </c>
      <c r="I227" s="226">
        <f t="shared" si="34"/>
        <v>216</v>
      </c>
      <c r="J227" s="227">
        <f t="shared" si="43"/>
        <v>51561</v>
      </c>
      <c r="K227" s="231">
        <f t="shared" si="38"/>
        <v>103235.88138450235</v>
      </c>
      <c r="Q227" s="11">
        <f>IF(J227&lt;'5-Year Monthly P&amp;L'!P$2,1,IF(AND('Financing - Injection 2'!J227&gt;='5-Year Monthly P&amp;L'!P$2,'Financing - Injection 2'!J227&lt;'5-Year Monthly P&amp;L'!AB$2),2,IF(AND('Financing - Injection 2'!J227&gt;='5-Year Monthly P&amp;L'!AB$2,'Financing - Injection 2'!J227&lt;'5-Year Monthly P&amp;L'!AN$2),3,IF(AND('Financing - Injection 2'!J227&gt;='5-Year Monthly P&amp;L'!AN$2,'Financing - Injection 2'!J227&lt;'5-Year Monthly P&amp;L'!AZ$2),4,IF('Financing - Injection 2'!J227&gt;='5-Year Monthly P&amp;L'!AZ$2,5)))))</f>
        <v>5</v>
      </c>
      <c r="R227" s="215">
        <f t="shared" si="39"/>
        <v>27484.507354161164</v>
      </c>
      <c r="S227" s="215">
        <f t="shared" si="40"/>
        <v>103235.88138450235</v>
      </c>
    </row>
    <row r="228" spans="1:19" x14ac:dyDescent="0.2">
      <c r="A228" s="12">
        <v>217</v>
      </c>
      <c r="B228" s="228">
        <f>IF(I228&gt;($B$4*$B$6),"0",PMT(H228/$B$6,COUNT(I228:$I$1000),-E227))</f>
        <v>103235.88138450235</v>
      </c>
      <c r="C228" s="228">
        <f t="shared" si="41"/>
        <v>75476.528956799579</v>
      </c>
      <c r="D228" s="228">
        <f t="shared" si="35"/>
        <v>27759.352427702775</v>
      </c>
      <c r="E228" s="225">
        <f t="shared" si="33"/>
        <v>7519893.5432522558</v>
      </c>
      <c r="F228" s="228">
        <f t="shared" si="36"/>
        <v>19922079.803689267</v>
      </c>
      <c r="G228" s="228">
        <f t="shared" si="37"/>
        <v>22402186.260437101</v>
      </c>
      <c r="H228" s="230">
        <f t="shared" si="42"/>
        <v>0.12</v>
      </c>
      <c r="I228" s="226">
        <f t="shared" si="34"/>
        <v>217</v>
      </c>
      <c r="J228" s="227">
        <f t="shared" si="43"/>
        <v>51592</v>
      </c>
      <c r="K228" s="231">
        <f t="shared" si="38"/>
        <v>103235.88138450235</v>
      </c>
      <c r="Q228" s="11">
        <f>IF(J228&lt;'5-Year Monthly P&amp;L'!P$2,1,IF(AND('Financing - Injection 2'!J228&gt;='5-Year Monthly P&amp;L'!P$2,'Financing - Injection 2'!J228&lt;'5-Year Monthly P&amp;L'!AB$2),2,IF(AND('Financing - Injection 2'!J228&gt;='5-Year Monthly P&amp;L'!AB$2,'Financing - Injection 2'!J228&lt;'5-Year Monthly P&amp;L'!AN$2),3,IF(AND('Financing - Injection 2'!J228&gt;='5-Year Monthly P&amp;L'!AN$2,'Financing - Injection 2'!J228&lt;'5-Year Monthly P&amp;L'!AZ$2),4,IF('Financing - Injection 2'!J228&gt;='5-Year Monthly P&amp;L'!AZ$2,5)))))</f>
        <v>5</v>
      </c>
      <c r="R228" s="215">
        <f t="shared" si="39"/>
        <v>27759.352427702775</v>
      </c>
      <c r="S228" s="215">
        <f t="shared" si="40"/>
        <v>103235.88138450235</v>
      </c>
    </row>
    <row r="229" spans="1:19" x14ac:dyDescent="0.2">
      <c r="A229" s="12">
        <v>218</v>
      </c>
      <c r="B229" s="228">
        <f>IF(I229&gt;($B$4*$B$6),"0",PMT(H229/$B$6,COUNT(I229:$I$1000),-E228))</f>
        <v>103235.88138450237</v>
      </c>
      <c r="C229" s="228">
        <f t="shared" si="41"/>
        <v>75198.935432522558</v>
      </c>
      <c r="D229" s="228">
        <f t="shared" si="35"/>
        <v>28036.945951979811</v>
      </c>
      <c r="E229" s="225">
        <f t="shared" si="33"/>
        <v>7491856.5973002762</v>
      </c>
      <c r="F229" s="228">
        <f t="shared" si="36"/>
        <v>19997278.739121791</v>
      </c>
      <c r="G229" s="228">
        <f t="shared" si="37"/>
        <v>22505422.141821604</v>
      </c>
      <c r="H229" s="230">
        <f t="shared" si="42"/>
        <v>0.12</v>
      </c>
      <c r="I229" s="226">
        <f t="shared" si="34"/>
        <v>218</v>
      </c>
      <c r="J229" s="227">
        <f t="shared" si="43"/>
        <v>51622</v>
      </c>
      <c r="K229" s="231">
        <f t="shared" si="38"/>
        <v>103235.88138450237</v>
      </c>
      <c r="Q229" s="11">
        <f>IF(J229&lt;'5-Year Monthly P&amp;L'!P$2,1,IF(AND('Financing - Injection 2'!J229&gt;='5-Year Monthly P&amp;L'!P$2,'Financing - Injection 2'!J229&lt;'5-Year Monthly P&amp;L'!AB$2),2,IF(AND('Financing - Injection 2'!J229&gt;='5-Year Monthly P&amp;L'!AB$2,'Financing - Injection 2'!J229&lt;'5-Year Monthly P&amp;L'!AN$2),3,IF(AND('Financing - Injection 2'!J229&gt;='5-Year Monthly P&amp;L'!AN$2,'Financing - Injection 2'!J229&lt;'5-Year Monthly P&amp;L'!AZ$2),4,IF('Financing - Injection 2'!J229&gt;='5-Year Monthly P&amp;L'!AZ$2,5)))))</f>
        <v>5</v>
      </c>
      <c r="R229" s="215">
        <f t="shared" si="39"/>
        <v>28036.945951979811</v>
      </c>
      <c r="S229" s="215">
        <f t="shared" si="40"/>
        <v>103235.88138450237</v>
      </c>
    </row>
    <row r="230" spans="1:19" x14ac:dyDescent="0.2">
      <c r="A230" s="12">
        <v>219</v>
      </c>
      <c r="B230" s="228">
        <f>IF(I230&gt;($B$4*$B$6),"0",PMT(H230/$B$6,COUNT(I230:$I$1000),-E229))</f>
        <v>103235.88138450237</v>
      </c>
      <c r="C230" s="228">
        <f t="shared" si="41"/>
        <v>74918.565973002755</v>
      </c>
      <c r="D230" s="228">
        <f t="shared" si="35"/>
        <v>28317.315411499614</v>
      </c>
      <c r="E230" s="225">
        <f t="shared" si="33"/>
        <v>7463539.2818887765</v>
      </c>
      <c r="F230" s="228">
        <f t="shared" si="36"/>
        <v>20072197.305094793</v>
      </c>
      <c r="G230" s="228">
        <f t="shared" si="37"/>
        <v>22608658.023206107</v>
      </c>
      <c r="H230" s="230">
        <f t="shared" si="42"/>
        <v>0.12</v>
      </c>
      <c r="I230" s="226">
        <f t="shared" si="34"/>
        <v>219</v>
      </c>
      <c r="J230" s="227">
        <f t="shared" si="43"/>
        <v>51653</v>
      </c>
      <c r="K230" s="231">
        <f t="shared" si="38"/>
        <v>103235.88138450237</v>
      </c>
      <c r="Q230" s="11">
        <f>IF(J230&lt;'5-Year Monthly P&amp;L'!P$2,1,IF(AND('Financing - Injection 2'!J230&gt;='5-Year Monthly P&amp;L'!P$2,'Financing - Injection 2'!J230&lt;'5-Year Monthly P&amp;L'!AB$2),2,IF(AND('Financing - Injection 2'!J230&gt;='5-Year Monthly P&amp;L'!AB$2,'Financing - Injection 2'!J230&lt;'5-Year Monthly P&amp;L'!AN$2),3,IF(AND('Financing - Injection 2'!J230&gt;='5-Year Monthly P&amp;L'!AN$2,'Financing - Injection 2'!J230&lt;'5-Year Monthly P&amp;L'!AZ$2),4,IF('Financing - Injection 2'!J230&gt;='5-Year Monthly P&amp;L'!AZ$2,5)))))</f>
        <v>5</v>
      </c>
      <c r="R230" s="215">
        <f t="shared" si="39"/>
        <v>28317.315411499614</v>
      </c>
      <c r="S230" s="215">
        <f t="shared" si="40"/>
        <v>103235.88138450237</v>
      </c>
    </row>
    <row r="231" spans="1:19" x14ac:dyDescent="0.2">
      <c r="A231" s="12">
        <v>220</v>
      </c>
      <c r="B231" s="228">
        <f>IF(I231&gt;($B$4*$B$6),"0",PMT(H231/$B$6,COUNT(I231:$I$1000),-E230))</f>
        <v>103235.88138450235</v>
      </c>
      <c r="C231" s="228">
        <f t="shared" si="41"/>
        <v>74635.392818887762</v>
      </c>
      <c r="D231" s="228">
        <f t="shared" si="35"/>
        <v>28600.488565614593</v>
      </c>
      <c r="E231" s="225">
        <f t="shared" si="33"/>
        <v>7434938.793323162</v>
      </c>
      <c r="F231" s="228">
        <f t="shared" si="36"/>
        <v>20146832.69791368</v>
      </c>
      <c r="G231" s="228">
        <f t="shared" si="37"/>
        <v>22711893.90459061</v>
      </c>
      <c r="H231" s="230">
        <f t="shared" si="42"/>
        <v>0.12</v>
      </c>
      <c r="I231" s="226">
        <f t="shared" si="34"/>
        <v>220</v>
      </c>
      <c r="J231" s="227">
        <f t="shared" si="43"/>
        <v>51683</v>
      </c>
      <c r="K231" s="231">
        <f t="shared" si="38"/>
        <v>103235.88138450235</v>
      </c>
      <c r="Q231" s="11">
        <f>IF(J231&lt;'5-Year Monthly P&amp;L'!P$2,1,IF(AND('Financing - Injection 2'!J231&gt;='5-Year Monthly P&amp;L'!P$2,'Financing - Injection 2'!J231&lt;'5-Year Monthly P&amp;L'!AB$2),2,IF(AND('Financing - Injection 2'!J231&gt;='5-Year Monthly P&amp;L'!AB$2,'Financing - Injection 2'!J231&lt;'5-Year Monthly P&amp;L'!AN$2),3,IF(AND('Financing - Injection 2'!J231&gt;='5-Year Monthly P&amp;L'!AN$2,'Financing - Injection 2'!J231&lt;'5-Year Monthly P&amp;L'!AZ$2),4,IF('Financing - Injection 2'!J231&gt;='5-Year Monthly P&amp;L'!AZ$2,5)))))</f>
        <v>5</v>
      </c>
      <c r="R231" s="215">
        <f t="shared" si="39"/>
        <v>28600.488565614593</v>
      </c>
      <c r="S231" s="215">
        <f t="shared" si="40"/>
        <v>103235.88138450235</v>
      </c>
    </row>
    <row r="232" spans="1:19" x14ac:dyDescent="0.2">
      <c r="A232" s="12">
        <v>221</v>
      </c>
      <c r="B232" s="228">
        <f>IF(I232&gt;($B$4*$B$6),"0",PMT(H232/$B$6,COUNT(I232:$I$1000),-E231))</f>
        <v>103235.88138450237</v>
      </c>
      <c r="C232" s="228">
        <f t="shared" si="41"/>
        <v>74349.387933231614</v>
      </c>
      <c r="D232" s="228">
        <f t="shared" si="35"/>
        <v>28886.493451270755</v>
      </c>
      <c r="E232" s="225">
        <f t="shared" si="33"/>
        <v>7406052.2998718908</v>
      </c>
      <c r="F232" s="228">
        <f t="shared" si="36"/>
        <v>20221182.085846912</v>
      </c>
      <c r="G232" s="228">
        <f t="shared" si="37"/>
        <v>22815129.785975114</v>
      </c>
      <c r="H232" s="230">
        <f t="shared" si="42"/>
        <v>0.12</v>
      </c>
      <c r="I232" s="226">
        <f t="shared" si="34"/>
        <v>221</v>
      </c>
      <c r="J232" s="227">
        <f t="shared" si="43"/>
        <v>51714</v>
      </c>
      <c r="K232" s="231">
        <f t="shared" si="38"/>
        <v>103235.88138450237</v>
      </c>
      <c r="Q232" s="11">
        <f>IF(J232&lt;'5-Year Monthly P&amp;L'!P$2,1,IF(AND('Financing - Injection 2'!J232&gt;='5-Year Monthly P&amp;L'!P$2,'Financing - Injection 2'!J232&lt;'5-Year Monthly P&amp;L'!AB$2),2,IF(AND('Financing - Injection 2'!J232&gt;='5-Year Monthly P&amp;L'!AB$2,'Financing - Injection 2'!J232&lt;'5-Year Monthly P&amp;L'!AN$2),3,IF(AND('Financing - Injection 2'!J232&gt;='5-Year Monthly P&amp;L'!AN$2,'Financing - Injection 2'!J232&lt;'5-Year Monthly P&amp;L'!AZ$2),4,IF('Financing - Injection 2'!J232&gt;='5-Year Monthly P&amp;L'!AZ$2,5)))))</f>
        <v>5</v>
      </c>
      <c r="R232" s="215">
        <f t="shared" si="39"/>
        <v>28886.493451270755</v>
      </c>
      <c r="S232" s="215">
        <f t="shared" si="40"/>
        <v>103235.88138450237</v>
      </c>
    </row>
    <row r="233" spans="1:19" x14ac:dyDescent="0.2">
      <c r="A233" s="12">
        <v>222</v>
      </c>
      <c r="B233" s="228">
        <f>IF(I233&gt;($B$4*$B$6),"0",PMT(H233/$B$6,COUNT(I233:$I$1000),-E232))</f>
        <v>103235.88138450237</v>
      </c>
      <c r="C233" s="228">
        <f t="shared" si="41"/>
        <v>74060.522998718909</v>
      </c>
      <c r="D233" s="228">
        <f t="shared" si="35"/>
        <v>29175.35838578346</v>
      </c>
      <c r="E233" s="225">
        <f t="shared" si="33"/>
        <v>7376876.9414861072</v>
      </c>
      <c r="F233" s="228">
        <f t="shared" si="36"/>
        <v>20295242.608845633</v>
      </c>
      <c r="G233" s="228">
        <f t="shared" si="37"/>
        <v>22918365.667359617</v>
      </c>
      <c r="H233" s="230">
        <f t="shared" si="42"/>
        <v>0.12</v>
      </c>
      <c r="I233" s="226">
        <f t="shared" si="34"/>
        <v>222</v>
      </c>
      <c r="J233" s="227">
        <f t="shared" si="43"/>
        <v>51745</v>
      </c>
      <c r="K233" s="231">
        <f t="shared" si="38"/>
        <v>103235.88138450237</v>
      </c>
      <c r="Q233" s="11">
        <f>IF(J233&lt;'5-Year Monthly P&amp;L'!P$2,1,IF(AND('Financing - Injection 2'!J233&gt;='5-Year Monthly P&amp;L'!P$2,'Financing - Injection 2'!J233&lt;'5-Year Monthly P&amp;L'!AB$2),2,IF(AND('Financing - Injection 2'!J233&gt;='5-Year Monthly P&amp;L'!AB$2,'Financing - Injection 2'!J233&lt;'5-Year Monthly P&amp;L'!AN$2),3,IF(AND('Financing - Injection 2'!J233&gt;='5-Year Monthly P&amp;L'!AN$2,'Financing - Injection 2'!J233&lt;'5-Year Monthly P&amp;L'!AZ$2),4,IF('Financing - Injection 2'!J233&gt;='5-Year Monthly P&amp;L'!AZ$2,5)))))</f>
        <v>5</v>
      </c>
      <c r="R233" s="215">
        <f t="shared" si="39"/>
        <v>29175.35838578346</v>
      </c>
      <c r="S233" s="215">
        <f t="shared" si="40"/>
        <v>103235.88138450237</v>
      </c>
    </row>
    <row r="234" spans="1:19" x14ac:dyDescent="0.2">
      <c r="A234" s="12">
        <v>223</v>
      </c>
      <c r="B234" s="228">
        <f>IF(I234&gt;($B$4*$B$6),"0",PMT(H234/$B$6,COUNT(I234:$I$1000),-E233))</f>
        <v>103235.88138450237</v>
      </c>
      <c r="C234" s="228">
        <f t="shared" si="41"/>
        <v>73768.769414861061</v>
      </c>
      <c r="D234" s="228">
        <f t="shared" si="35"/>
        <v>29467.111969641308</v>
      </c>
      <c r="E234" s="225">
        <f t="shared" si="33"/>
        <v>7347409.8295164658</v>
      </c>
      <c r="F234" s="228">
        <f t="shared" si="36"/>
        <v>20369011.378260493</v>
      </c>
      <c r="G234" s="228">
        <f t="shared" si="37"/>
        <v>23021601.54874412</v>
      </c>
      <c r="H234" s="230">
        <f t="shared" si="42"/>
        <v>0.12</v>
      </c>
      <c r="I234" s="226">
        <f t="shared" si="34"/>
        <v>223</v>
      </c>
      <c r="J234" s="227">
        <f t="shared" si="43"/>
        <v>51775</v>
      </c>
      <c r="K234" s="231">
        <f t="shared" si="38"/>
        <v>103235.88138450237</v>
      </c>
      <c r="Q234" s="11">
        <f>IF(J234&lt;'5-Year Monthly P&amp;L'!P$2,1,IF(AND('Financing - Injection 2'!J234&gt;='5-Year Monthly P&amp;L'!P$2,'Financing - Injection 2'!J234&lt;'5-Year Monthly P&amp;L'!AB$2),2,IF(AND('Financing - Injection 2'!J234&gt;='5-Year Monthly P&amp;L'!AB$2,'Financing - Injection 2'!J234&lt;'5-Year Monthly P&amp;L'!AN$2),3,IF(AND('Financing - Injection 2'!J234&gt;='5-Year Monthly P&amp;L'!AN$2,'Financing - Injection 2'!J234&lt;'5-Year Monthly P&amp;L'!AZ$2),4,IF('Financing - Injection 2'!J234&gt;='5-Year Monthly P&amp;L'!AZ$2,5)))))</f>
        <v>5</v>
      </c>
      <c r="R234" s="215">
        <f t="shared" si="39"/>
        <v>29467.111969641308</v>
      </c>
      <c r="S234" s="215">
        <f t="shared" si="40"/>
        <v>103235.88138450237</v>
      </c>
    </row>
    <row r="235" spans="1:19" x14ac:dyDescent="0.2">
      <c r="A235" s="12">
        <v>224</v>
      </c>
      <c r="B235" s="228">
        <f>IF(I235&gt;($B$4*$B$6),"0",PMT(H235/$B$6,COUNT(I235:$I$1000),-E234))</f>
        <v>103235.88138450235</v>
      </c>
      <c r="C235" s="228">
        <f t="shared" si="41"/>
        <v>73474.098295164658</v>
      </c>
      <c r="D235" s="228">
        <f t="shared" si="35"/>
        <v>29761.783089337696</v>
      </c>
      <c r="E235" s="225">
        <f t="shared" si="33"/>
        <v>7317648.0464271279</v>
      </c>
      <c r="F235" s="228">
        <f t="shared" si="36"/>
        <v>20442485.476555657</v>
      </c>
      <c r="G235" s="228">
        <f t="shared" si="37"/>
        <v>23124837.430128623</v>
      </c>
      <c r="H235" s="230">
        <f t="shared" si="42"/>
        <v>0.12</v>
      </c>
      <c r="I235" s="226">
        <f t="shared" si="34"/>
        <v>224</v>
      </c>
      <c r="J235" s="227">
        <f t="shared" si="43"/>
        <v>51806</v>
      </c>
      <c r="K235" s="231">
        <f t="shared" si="38"/>
        <v>103235.88138450235</v>
      </c>
      <c r="Q235" s="11">
        <f>IF(J235&lt;'5-Year Monthly P&amp;L'!P$2,1,IF(AND('Financing - Injection 2'!J235&gt;='5-Year Monthly P&amp;L'!P$2,'Financing - Injection 2'!J235&lt;'5-Year Monthly P&amp;L'!AB$2),2,IF(AND('Financing - Injection 2'!J235&gt;='5-Year Monthly P&amp;L'!AB$2,'Financing - Injection 2'!J235&lt;'5-Year Monthly P&amp;L'!AN$2),3,IF(AND('Financing - Injection 2'!J235&gt;='5-Year Monthly P&amp;L'!AN$2,'Financing - Injection 2'!J235&lt;'5-Year Monthly P&amp;L'!AZ$2),4,IF('Financing - Injection 2'!J235&gt;='5-Year Monthly P&amp;L'!AZ$2,5)))))</f>
        <v>5</v>
      </c>
      <c r="R235" s="215">
        <f t="shared" si="39"/>
        <v>29761.783089337696</v>
      </c>
      <c r="S235" s="215">
        <f t="shared" si="40"/>
        <v>103235.88138450235</v>
      </c>
    </row>
    <row r="236" spans="1:19" x14ac:dyDescent="0.2">
      <c r="A236" s="12">
        <v>225</v>
      </c>
      <c r="B236" s="228">
        <f>IF(I236&gt;($B$4*$B$6),"0",PMT(H236/$B$6,COUNT(I236:$I$1000),-E235))</f>
        <v>103235.88138450235</v>
      </c>
      <c r="C236" s="228">
        <f t="shared" si="41"/>
        <v>73176.480464271284</v>
      </c>
      <c r="D236" s="228">
        <f t="shared" si="35"/>
        <v>30059.40092023107</v>
      </c>
      <c r="E236" s="225">
        <f t="shared" si="33"/>
        <v>7287588.645506897</v>
      </c>
      <c r="F236" s="228">
        <f t="shared" si="36"/>
        <v>20515661.957019929</v>
      </c>
      <c r="G236" s="228">
        <f t="shared" si="37"/>
        <v>23228073.311513126</v>
      </c>
      <c r="H236" s="230">
        <f t="shared" si="42"/>
        <v>0.12</v>
      </c>
      <c r="I236" s="226">
        <f t="shared" si="34"/>
        <v>225</v>
      </c>
      <c r="J236" s="227">
        <f t="shared" si="43"/>
        <v>51836</v>
      </c>
      <c r="K236" s="231">
        <f t="shared" si="38"/>
        <v>103235.88138450235</v>
      </c>
      <c r="Q236" s="11">
        <f>IF(J236&lt;'5-Year Monthly P&amp;L'!P$2,1,IF(AND('Financing - Injection 2'!J236&gt;='5-Year Monthly P&amp;L'!P$2,'Financing - Injection 2'!J236&lt;'5-Year Monthly P&amp;L'!AB$2),2,IF(AND('Financing - Injection 2'!J236&gt;='5-Year Monthly P&amp;L'!AB$2,'Financing - Injection 2'!J236&lt;'5-Year Monthly P&amp;L'!AN$2),3,IF(AND('Financing - Injection 2'!J236&gt;='5-Year Monthly P&amp;L'!AN$2,'Financing - Injection 2'!J236&lt;'5-Year Monthly P&amp;L'!AZ$2),4,IF('Financing - Injection 2'!J236&gt;='5-Year Monthly P&amp;L'!AZ$2,5)))))</f>
        <v>5</v>
      </c>
      <c r="R236" s="215">
        <f t="shared" si="39"/>
        <v>30059.40092023107</v>
      </c>
      <c r="S236" s="215">
        <f t="shared" si="40"/>
        <v>103235.88138450235</v>
      </c>
    </row>
    <row r="237" spans="1:19" x14ac:dyDescent="0.2">
      <c r="A237" s="12">
        <v>226</v>
      </c>
      <c r="B237" s="228">
        <f>IF(I237&gt;($B$4*$B$6),"0",PMT(H237/$B$6,COUNT(I237:$I$1000),-E236))</f>
        <v>103235.88138450237</v>
      </c>
      <c r="C237" s="228">
        <f t="shared" si="41"/>
        <v>72875.886455068961</v>
      </c>
      <c r="D237" s="228">
        <f t="shared" si="35"/>
        <v>30359.994929433407</v>
      </c>
      <c r="E237" s="225">
        <f t="shared" si="33"/>
        <v>7257228.6505774632</v>
      </c>
      <c r="F237" s="228">
        <f t="shared" si="36"/>
        <v>20588537.843474999</v>
      </c>
      <c r="G237" s="228">
        <f t="shared" si="37"/>
        <v>23331309.192897629</v>
      </c>
      <c r="H237" s="230">
        <f t="shared" si="42"/>
        <v>0.12</v>
      </c>
      <c r="I237" s="226">
        <f t="shared" si="34"/>
        <v>226</v>
      </c>
      <c r="J237" s="227">
        <f t="shared" si="43"/>
        <v>51867</v>
      </c>
      <c r="K237" s="231">
        <f t="shared" si="38"/>
        <v>103235.88138450237</v>
      </c>
      <c r="Q237" s="11">
        <f>IF(J237&lt;'5-Year Monthly P&amp;L'!P$2,1,IF(AND('Financing - Injection 2'!J237&gt;='5-Year Monthly P&amp;L'!P$2,'Financing - Injection 2'!J237&lt;'5-Year Monthly P&amp;L'!AB$2),2,IF(AND('Financing - Injection 2'!J237&gt;='5-Year Monthly P&amp;L'!AB$2,'Financing - Injection 2'!J237&lt;'5-Year Monthly P&amp;L'!AN$2),3,IF(AND('Financing - Injection 2'!J237&gt;='5-Year Monthly P&amp;L'!AN$2,'Financing - Injection 2'!J237&lt;'5-Year Monthly P&amp;L'!AZ$2),4,IF('Financing - Injection 2'!J237&gt;='5-Year Monthly P&amp;L'!AZ$2,5)))))</f>
        <v>5</v>
      </c>
      <c r="R237" s="215">
        <f t="shared" si="39"/>
        <v>30359.994929433407</v>
      </c>
      <c r="S237" s="215">
        <f t="shared" si="40"/>
        <v>103235.88138450237</v>
      </c>
    </row>
    <row r="238" spans="1:19" x14ac:dyDescent="0.2">
      <c r="A238" s="12">
        <v>227</v>
      </c>
      <c r="B238" s="228">
        <f>IF(I238&gt;($B$4*$B$6),"0",PMT(H238/$B$6,COUNT(I238:$I$1000),-E237))</f>
        <v>103235.88138450235</v>
      </c>
      <c r="C238" s="228">
        <f t="shared" si="41"/>
        <v>72572.286505774638</v>
      </c>
      <c r="D238" s="228">
        <f t="shared" si="35"/>
        <v>30663.594878727716</v>
      </c>
      <c r="E238" s="225">
        <f t="shared" si="33"/>
        <v>7226565.0556987356</v>
      </c>
      <c r="F238" s="228">
        <f t="shared" si="36"/>
        <v>20661110.129980773</v>
      </c>
      <c r="G238" s="228">
        <f t="shared" si="37"/>
        <v>23434545.074282132</v>
      </c>
      <c r="H238" s="230">
        <f t="shared" si="42"/>
        <v>0.12</v>
      </c>
      <c r="I238" s="226">
        <f t="shared" si="34"/>
        <v>227</v>
      </c>
      <c r="J238" s="227">
        <f t="shared" si="43"/>
        <v>51898</v>
      </c>
      <c r="K238" s="231">
        <f t="shared" si="38"/>
        <v>103235.88138450235</v>
      </c>
      <c r="Q238" s="11">
        <f>IF(J238&lt;'5-Year Monthly P&amp;L'!P$2,1,IF(AND('Financing - Injection 2'!J238&gt;='5-Year Monthly P&amp;L'!P$2,'Financing - Injection 2'!J238&lt;'5-Year Monthly P&amp;L'!AB$2),2,IF(AND('Financing - Injection 2'!J238&gt;='5-Year Monthly P&amp;L'!AB$2,'Financing - Injection 2'!J238&lt;'5-Year Monthly P&amp;L'!AN$2),3,IF(AND('Financing - Injection 2'!J238&gt;='5-Year Monthly P&amp;L'!AN$2,'Financing - Injection 2'!J238&lt;'5-Year Monthly P&amp;L'!AZ$2),4,IF('Financing - Injection 2'!J238&gt;='5-Year Monthly P&amp;L'!AZ$2,5)))))</f>
        <v>5</v>
      </c>
      <c r="R238" s="215">
        <f t="shared" si="39"/>
        <v>30663.594878727716</v>
      </c>
      <c r="S238" s="215">
        <f t="shared" si="40"/>
        <v>103235.88138450235</v>
      </c>
    </row>
    <row r="239" spans="1:19" x14ac:dyDescent="0.2">
      <c r="A239" s="12">
        <v>228</v>
      </c>
      <c r="B239" s="228">
        <f>IF(I239&gt;($B$4*$B$6),"0",PMT(H239/$B$6,COUNT(I239:$I$1000),-E238))</f>
        <v>103235.88138450237</v>
      </c>
      <c r="C239" s="228">
        <f t="shared" si="41"/>
        <v>72265.650556987355</v>
      </c>
      <c r="D239" s="228">
        <f t="shared" si="35"/>
        <v>30970.230827515014</v>
      </c>
      <c r="E239" s="225">
        <f t="shared" si="33"/>
        <v>7195594.8248712206</v>
      </c>
      <c r="F239" s="228">
        <f t="shared" si="36"/>
        <v>20733375.780537762</v>
      </c>
      <c r="G239" s="228">
        <f t="shared" si="37"/>
        <v>23537780.955666635</v>
      </c>
      <c r="H239" s="230">
        <f t="shared" si="42"/>
        <v>0.12</v>
      </c>
      <c r="I239" s="226">
        <f t="shared" si="34"/>
        <v>228</v>
      </c>
      <c r="J239" s="227">
        <f t="shared" si="43"/>
        <v>51926</v>
      </c>
      <c r="K239" s="231">
        <f t="shared" si="38"/>
        <v>103235.88138450237</v>
      </c>
      <c r="Q239" s="11">
        <f>IF(J239&lt;'5-Year Monthly P&amp;L'!P$2,1,IF(AND('Financing - Injection 2'!J239&gt;='5-Year Monthly P&amp;L'!P$2,'Financing - Injection 2'!J239&lt;'5-Year Monthly P&amp;L'!AB$2),2,IF(AND('Financing - Injection 2'!J239&gt;='5-Year Monthly P&amp;L'!AB$2,'Financing - Injection 2'!J239&lt;'5-Year Monthly P&amp;L'!AN$2),3,IF(AND('Financing - Injection 2'!J239&gt;='5-Year Monthly P&amp;L'!AN$2,'Financing - Injection 2'!J239&lt;'5-Year Monthly P&amp;L'!AZ$2),4,IF('Financing - Injection 2'!J239&gt;='5-Year Monthly P&amp;L'!AZ$2,5)))))</f>
        <v>5</v>
      </c>
      <c r="R239" s="215">
        <f t="shared" si="39"/>
        <v>30970.230827515014</v>
      </c>
      <c r="S239" s="215">
        <f t="shared" si="40"/>
        <v>103235.88138450237</v>
      </c>
    </row>
    <row r="240" spans="1:19" x14ac:dyDescent="0.2">
      <c r="A240" s="12">
        <v>229</v>
      </c>
      <c r="B240" s="228">
        <f>IF(I240&gt;($B$4*$B$6),"0",PMT(H240/$B$6,COUNT(I240:$I$1000),-E239))</f>
        <v>103235.88138450235</v>
      </c>
      <c r="C240" s="228">
        <f t="shared" si="41"/>
        <v>71955.9482487122</v>
      </c>
      <c r="D240" s="228">
        <f t="shared" si="35"/>
        <v>31279.933135790154</v>
      </c>
      <c r="E240" s="225">
        <f t="shared" si="33"/>
        <v>7164314.8917354308</v>
      </c>
      <c r="F240" s="228">
        <f t="shared" si="36"/>
        <v>20805331.728786472</v>
      </c>
      <c r="G240" s="228">
        <f t="shared" si="37"/>
        <v>23641016.837051138</v>
      </c>
      <c r="H240" s="230">
        <f t="shared" si="42"/>
        <v>0.12</v>
      </c>
      <c r="I240" s="226">
        <f t="shared" si="34"/>
        <v>229</v>
      </c>
      <c r="J240" s="227">
        <f t="shared" si="43"/>
        <v>51957</v>
      </c>
      <c r="K240" s="231">
        <f t="shared" si="38"/>
        <v>103235.88138450235</v>
      </c>
      <c r="Q240" s="11">
        <f>IF(J240&lt;'5-Year Monthly P&amp;L'!P$2,1,IF(AND('Financing - Injection 2'!J240&gt;='5-Year Monthly P&amp;L'!P$2,'Financing - Injection 2'!J240&lt;'5-Year Monthly P&amp;L'!AB$2),2,IF(AND('Financing - Injection 2'!J240&gt;='5-Year Monthly P&amp;L'!AB$2,'Financing - Injection 2'!J240&lt;'5-Year Monthly P&amp;L'!AN$2),3,IF(AND('Financing - Injection 2'!J240&gt;='5-Year Monthly P&amp;L'!AN$2,'Financing - Injection 2'!J240&lt;'5-Year Monthly P&amp;L'!AZ$2),4,IF('Financing - Injection 2'!J240&gt;='5-Year Monthly P&amp;L'!AZ$2,5)))))</f>
        <v>5</v>
      </c>
      <c r="R240" s="215">
        <f t="shared" si="39"/>
        <v>31279.933135790154</v>
      </c>
      <c r="S240" s="215">
        <f t="shared" si="40"/>
        <v>103235.88138450235</v>
      </c>
    </row>
    <row r="241" spans="1:19" x14ac:dyDescent="0.2">
      <c r="A241" s="12">
        <v>230</v>
      </c>
      <c r="B241" s="228">
        <f>IF(I241&gt;($B$4*$B$6),"0",PMT(H241/$B$6,COUNT(I241:$I$1000),-E240))</f>
        <v>103235.88138450235</v>
      </c>
      <c r="C241" s="228">
        <f t="shared" si="41"/>
        <v>71643.148917354309</v>
      </c>
      <c r="D241" s="228">
        <f t="shared" si="35"/>
        <v>31592.732467148046</v>
      </c>
      <c r="E241" s="225">
        <f t="shared" si="33"/>
        <v>7132722.1592682824</v>
      </c>
      <c r="F241" s="228">
        <f t="shared" si="36"/>
        <v>20876974.877703827</v>
      </c>
      <c r="G241" s="228">
        <f t="shared" si="37"/>
        <v>23744252.718435641</v>
      </c>
      <c r="H241" s="230">
        <f t="shared" si="42"/>
        <v>0.12</v>
      </c>
      <c r="I241" s="226">
        <f t="shared" si="34"/>
        <v>230</v>
      </c>
      <c r="J241" s="227">
        <f t="shared" si="43"/>
        <v>51987</v>
      </c>
      <c r="K241" s="231">
        <f t="shared" si="38"/>
        <v>103235.88138450235</v>
      </c>
      <c r="Q241" s="11">
        <f>IF(J241&lt;'5-Year Monthly P&amp;L'!P$2,1,IF(AND('Financing - Injection 2'!J241&gt;='5-Year Monthly P&amp;L'!P$2,'Financing - Injection 2'!J241&lt;'5-Year Monthly P&amp;L'!AB$2),2,IF(AND('Financing - Injection 2'!J241&gt;='5-Year Monthly P&amp;L'!AB$2,'Financing - Injection 2'!J241&lt;'5-Year Monthly P&amp;L'!AN$2),3,IF(AND('Financing - Injection 2'!J241&gt;='5-Year Monthly P&amp;L'!AN$2,'Financing - Injection 2'!J241&lt;'5-Year Monthly P&amp;L'!AZ$2),4,IF('Financing - Injection 2'!J241&gt;='5-Year Monthly P&amp;L'!AZ$2,5)))))</f>
        <v>5</v>
      </c>
      <c r="R241" s="215">
        <f t="shared" si="39"/>
        <v>31592.732467148046</v>
      </c>
      <c r="S241" s="215">
        <f t="shared" si="40"/>
        <v>103235.88138450235</v>
      </c>
    </row>
    <row r="242" spans="1:19" x14ac:dyDescent="0.2">
      <c r="A242" s="12">
        <v>231</v>
      </c>
      <c r="B242" s="228">
        <f>IF(I242&gt;($B$4*$B$6),"0",PMT(H242/$B$6,COUNT(I242:$I$1000),-E241))</f>
        <v>103235.88138450234</v>
      </c>
      <c r="C242" s="228">
        <f t="shared" si="41"/>
        <v>71327.221592682821</v>
      </c>
      <c r="D242" s="228">
        <f t="shared" si="35"/>
        <v>31908.659791819518</v>
      </c>
      <c r="E242" s="225">
        <f t="shared" si="33"/>
        <v>7100813.4994764626</v>
      </c>
      <c r="F242" s="228">
        <f t="shared" si="36"/>
        <v>20948302.09929651</v>
      </c>
      <c r="G242" s="228">
        <f t="shared" si="37"/>
        <v>23847488.599820144</v>
      </c>
      <c r="H242" s="230">
        <f t="shared" si="42"/>
        <v>0.12</v>
      </c>
      <c r="I242" s="226">
        <f t="shared" si="34"/>
        <v>231</v>
      </c>
      <c r="J242" s="227">
        <f t="shared" si="43"/>
        <v>52018</v>
      </c>
      <c r="K242" s="231">
        <f t="shared" si="38"/>
        <v>103235.88138450234</v>
      </c>
      <c r="Q242" s="11">
        <f>IF(J242&lt;'5-Year Monthly P&amp;L'!P$2,1,IF(AND('Financing - Injection 2'!J242&gt;='5-Year Monthly P&amp;L'!P$2,'Financing - Injection 2'!J242&lt;'5-Year Monthly P&amp;L'!AB$2),2,IF(AND('Financing - Injection 2'!J242&gt;='5-Year Monthly P&amp;L'!AB$2,'Financing - Injection 2'!J242&lt;'5-Year Monthly P&amp;L'!AN$2),3,IF(AND('Financing - Injection 2'!J242&gt;='5-Year Monthly P&amp;L'!AN$2,'Financing - Injection 2'!J242&lt;'5-Year Monthly P&amp;L'!AZ$2),4,IF('Financing - Injection 2'!J242&gt;='5-Year Monthly P&amp;L'!AZ$2,5)))))</f>
        <v>5</v>
      </c>
      <c r="R242" s="215">
        <f t="shared" si="39"/>
        <v>31908.659791819518</v>
      </c>
      <c r="S242" s="215">
        <f t="shared" si="40"/>
        <v>103235.88138450234</v>
      </c>
    </row>
    <row r="243" spans="1:19" x14ac:dyDescent="0.2">
      <c r="A243" s="12">
        <v>232</v>
      </c>
      <c r="B243" s="228">
        <f>IF(I243&gt;($B$4*$B$6),"0",PMT(H243/$B$6,COUNT(I243:$I$1000),-E242))</f>
        <v>103235.88138450235</v>
      </c>
      <c r="C243" s="228">
        <f t="shared" si="41"/>
        <v>71008.134994764623</v>
      </c>
      <c r="D243" s="228">
        <f t="shared" si="35"/>
        <v>32227.746389737731</v>
      </c>
      <c r="E243" s="225">
        <f t="shared" si="33"/>
        <v>7068585.7530867252</v>
      </c>
      <c r="F243" s="228">
        <f t="shared" si="36"/>
        <v>21019310.234291274</v>
      </c>
      <c r="G243" s="228">
        <f t="shared" si="37"/>
        <v>23950724.481204648</v>
      </c>
      <c r="H243" s="230">
        <f t="shared" si="42"/>
        <v>0.12</v>
      </c>
      <c r="I243" s="226">
        <f t="shared" si="34"/>
        <v>232</v>
      </c>
      <c r="J243" s="227">
        <f t="shared" si="43"/>
        <v>52048</v>
      </c>
      <c r="K243" s="231">
        <f t="shared" si="38"/>
        <v>103235.88138450235</v>
      </c>
      <c r="Q243" s="11">
        <f>IF(J243&lt;'5-Year Monthly P&amp;L'!P$2,1,IF(AND('Financing - Injection 2'!J243&gt;='5-Year Monthly P&amp;L'!P$2,'Financing - Injection 2'!J243&lt;'5-Year Monthly P&amp;L'!AB$2),2,IF(AND('Financing - Injection 2'!J243&gt;='5-Year Monthly P&amp;L'!AB$2,'Financing - Injection 2'!J243&lt;'5-Year Monthly P&amp;L'!AN$2),3,IF(AND('Financing - Injection 2'!J243&gt;='5-Year Monthly P&amp;L'!AN$2,'Financing - Injection 2'!J243&lt;'5-Year Monthly P&amp;L'!AZ$2),4,IF('Financing - Injection 2'!J243&gt;='5-Year Monthly P&amp;L'!AZ$2,5)))))</f>
        <v>5</v>
      </c>
      <c r="R243" s="215">
        <f t="shared" si="39"/>
        <v>32227.746389737731</v>
      </c>
      <c r="S243" s="215">
        <f t="shared" si="40"/>
        <v>103235.88138450235</v>
      </c>
    </row>
    <row r="244" spans="1:19" x14ac:dyDescent="0.2">
      <c r="A244" s="12">
        <v>233</v>
      </c>
      <c r="B244" s="228">
        <f>IF(I244&gt;($B$4*$B$6),"0",PMT(H244/$B$6,COUNT(I244:$I$1000),-E243))</f>
        <v>103235.88138450235</v>
      </c>
      <c r="C244" s="228">
        <f t="shared" si="41"/>
        <v>70685.857530867259</v>
      </c>
      <c r="D244" s="228">
        <f t="shared" si="35"/>
        <v>32550.023853635095</v>
      </c>
      <c r="E244" s="225">
        <f t="shared" si="33"/>
        <v>7036035.7292330898</v>
      </c>
      <c r="F244" s="228">
        <f t="shared" si="36"/>
        <v>21089996.09182214</v>
      </c>
      <c r="G244" s="228">
        <f t="shared" si="37"/>
        <v>24053960.362589151</v>
      </c>
      <c r="H244" s="230">
        <f t="shared" si="42"/>
        <v>0.12</v>
      </c>
      <c r="I244" s="226">
        <f t="shared" si="34"/>
        <v>233</v>
      </c>
      <c r="J244" s="227">
        <f t="shared" si="43"/>
        <v>52079</v>
      </c>
      <c r="K244" s="231">
        <f t="shared" si="38"/>
        <v>103235.88138450235</v>
      </c>
      <c r="Q244" s="11">
        <f>IF(J244&lt;'5-Year Monthly P&amp;L'!P$2,1,IF(AND('Financing - Injection 2'!J244&gt;='5-Year Monthly P&amp;L'!P$2,'Financing - Injection 2'!J244&lt;'5-Year Monthly P&amp;L'!AB$2),2,IF(AND('Financing - Injection 2'!J244&gt;='5-Year Monthly P&amp;L'!AB$2,'Financing - Injection 2'!J244&lt;'5-Year Monthly P&amp;L'!AN$2),3,IF(AND('Financing - Injection 2'!J244&gt;='5-Year Monthly P&amp;L'!AN$2,'Financing - Injection 2'!J244&lt;'5-Year Monthly P&amp;L'!AZ$2),4,IF('Financing - Injection 2'!J244&gt;='5-Year Monthly P&amp;L'!AZ$2,5)))))</f>
        <v>5</v>
      </c>
      <c r="R244" s="215">
        <f t="shared" si="39"/>
        <v>32550.023853635095</v>
      </c>
      <c r="S244" s="215">
        <f t="shared" si="40"/>
        <v>103235.88138450235</v>
      </c>
    </row>
    <row r="245" spans="1:19" x14ac:dyDescent="0.2">
      <c r="A245" s="12">
        <v>234</v>
      </c>
      <c r="B245" s="228">
        <f>IF(I245&gt;($B$4*$B$6),"0",PMT(H245/$B$6,COUNT(I245:$I$1000),-E244))</f>
        <v>103235.88138450235</v>
      </c>
      <c r="C245" s="228">
        <f t="shared" si="41"/>
        <v>70360.357292330897</v>
      </c>
      <c r="D245" s="228">
        <f t="shared" si="35"/>
        <v>32875.524092171458</v>
      </c>
      <c r="E245" s="225">
        <f t="shared" si="33"/>
        <v>7003160.2051409185</v>
      </c>
      <c r="F245" s="228">
        <f t="shared" si="36"/>
        <v>21160356.449114472</v>
      </c>
      <c r="G245" s="228">
        <f t="shared" si="37"/>
        <v>24157196.243973654</v>
      </c>
      <c r="H245" s="230">
        <f t="shared" si="42"/>
        <v>0.12</v>
      </c>
      <c r="I245" s="226">
        <f t="shared" si="34"/>
        <v>234</v>
      </c>
      <c r="J245" s="227">
        <f t="shared" si="43"/>
        <v>52110</v>
      </c>
      <c r="K245" s="231">
        <f t="shared" si="38"/>
        <v>103235.88138450235</v>
      </c>
      <c r="Q245" s="11">
        <f>IF(J245&lt;'5-Year Monthly P&amp;L'!P$2,1,IF(AND('Financing - Injection 2'!J245&gt;='5-Year Monthly P&amp;L'!P$2,'Financing - Injection 2'!J245&lt;'5-Year Monthly P&amp;L'!AB$2),2,IF(AND('Financing - Injection 2'!J245&gt;='5-Year Monthly P&amp;L'!AB$2,'Financing - Injection 2'!J245&lt;'5-Year Monthly P&amp;L'!AN$2),3,IF(AND('Financing - Injection 2'!J245&gt;='5-Year Monthly P&amp;L'!AN$2,'Financing - Injection 2'!J245&lt;'5-Year Monthly P&amp;L'!AZ$2),4,IF('Financing - Injection 2'!J245&gt;='5-Year Monthly P&amp;L'!AZ$2,5)))))</f>
        <v>5</v>
      </c>
      <c r="R245" s="215">
        <f t="shared" si="39"/>
        <v>32875.524092171458</v>
      </c>
      <c r="S245" s="215">
        <f t="shared" si="40"/>
        <v>103235.88138450235</v>
      </c>
    </row>
    <row r="246" spans="1:19" x14ac:dyDescent="0.2">
      <c r="A246" s="12">
        <v>235</v>
      </c>
      <c r="B246" s="228">
        <f>IF(I246&gt;($B$4*$B$6),"0",PMT(H246/$B$6,COUNT(I246:$I$1000),-E245))</f>
        <v>103235.88138450234</v>
      </c>
      <c r="C246" s="228">
        <f t="shared" si="41"/>
        <v>70031.60205140918</v>
      </c>
      <c r="D246" s="228">
        <f t="shared" si="35"/>
        <v>33204.27933309316</v>
      </c>
      <c r="E246" s="225">
        <f t="shared" si="33"/>
        <v>6969955.9258078253</v>
      </c>
      <c r="F246" s="228">
        <f t="shared" si="36"/>
        <v>21230388.051165882</v>
      </c>
      <c r="G246" s="228">
        <f t="shared" si="37"/>
        <v>24260432.125358157</v>
      </c>
      <c r="H246" s="230">
        <f t="shared" si="42"/>
        <v>0.12</v>
      </c>
      <c r="I246" s="226">
        <f t="shared" si="34"/>
        <v>235</v>
      </c>
      <c r="J246" s="227">
        <f t="shared" si="43"/>
        <v>52140</v>
      </c>
      <c r="K246" s="231">
        <f t="shared" si="38"/>
        <v>103235.88138450234</v>
      </c>
      <c r="Q246" s="11">
        <f>IF(J246&lt;'5-Year Monthly P&amp;L'!P$2,1,IF(AND('Financing - Injection 2'!J246&gt;='5-Year Monthly P&amp;L'!P$2,'Financing - Injection 2'!J246&lt;'5-Year Monthly P&amp;L'!AB$2),2,IF(AND('Financing - Injection 2'!J246&gt;='5-Year Monthly P&amp;L'!AB$2,'Financing - Injection 2'!J246&lt;'5-Year Monthly P&amp;L'!AN$2),3,IF(AND('Financing - Injection 2'!J246&gt;='5-Year Monthly P&amp;L'!AN$2,'Financing - Injection 2'!J246&lt;'5-Year Monthly P&amp;L'!AZ$2),4,IF('Financing - Injection 2'!J246&gt;='5-Year Monthly P&amp;L'!AZ$2,5)))))</f>
        <v>5</v>
      </c>
      <c r="R246" s="215">
        <f t="shared" si="39"/>
        <v>33204.27933309316</v>
      </c>
      <c r="S246" s="215">
        <f t="shared" si="40"/>
        <v>103235.88138450234</v>
      </c>
    </row>
    <row r="247" spans="1:19" x14ac:dyDescent="0.2">
      <c r="A247" s="12">
        <v>236</v>
      </c>
      <c r="B247" s="228">
        <f>IF(I247&gt;($B$4*$B$6),"0",PMT(H247/$B$6,COUNT(I247:$I$1000),-E246))</f>
        <v>103235.88138450235</v>
      </c>
      <c r="C247" s="228">
        <f t="shared" si="41"/>
        <v>69699.559258078254</v>
      </c>
      <c r="D247" s="228">
        <f t="shared" si="35"/>
        <v>33536.3221264241</v>
      </c>
      <c r="E247" s="225">
        <f t="shared" si="33"/>
        <v>6936419.6036814013</v>
      </c>
      <c r="F247" s="228">
        <f t="shared" si="36"/>
        <v>21300087.61042396</v>
      </c>
      <c r="G247" s="228">
        <f t="shared" si="37"/>
        <v>24363668.00674266</v>
      </c>
      <c r="H247" s="230">
        <f t="shared" si="42"/>
        <v>0.12</v>
      </c>
      <c r="I247" s="226">
        <f t="shared" si="34"/>
        <v>236</v>
      </c>
      <c r="J247" s="227">
        <f t="shared" si="43"/>
        <v>52171</v>
      </c>
      <c r="K247" s="231">
        <f t="shared" si="38"/>
        <v>103235.88138450235</v>
      </c>
      <c r="Q247" s="11">
        <f>IF(J247&lt;'5-Year Monthly P&amp;L'!P$2,1,IF(AND('Financing - Injection 2'!J247&gt;='5-Year Monthly P&amp;L'!P$2,'Financing - Injection 2'!J247&lt;'5-Year Monthly P&amp;L'!AB$2),2,IF(AND('Financing - Injection 2'!J247&gt;='5-Year Monthly P&amp;L'!AB$2,'Financing - Injection 2'!J247&lt;'5-Year Monthly P&amp;L'!AN$2),3,IF(AND('Financing - Injection 2'!J247&gt;='5-Year Monthly P&amp;L'!AN$2,'Financing - Injection 2'!J247&lt;'5-Year Monthly P&amp;L'!AZ$2),4,IF('Financing - Injection 2'!J247&gt;='5-Year Monthly P&amp;L'!AZ$2,5)))))</f>
        <v>5</v>
      </c>
      <c r="R247" s="215">
        <f t="shared" si="39"/>
        <v>33536.3221264241</v>
      </c>
      <c r="S247" s="215">
        <f t="shared" si="40"/>
        <v>103235.88138450235</v>
      </c>
    </row>
    <row r="248" spans="1:19" x14ac:dyDescent="0.2">
      <c r="A248" s="12">
        <v>237</v>
      </c>
      <c r="B248" s="228">
        <f>IF(I248&gt;($B$4*$B$6),"0",PMT(H248/$B$6,COUNT(I248:$I$1000),-E247))</f>
        <v>103235.88138450235</v>
      </c>
      <c r="C248" s="228">
        <f t="shared" si="41"/>
        <v>69364.196036814013</v>
      </c>
      <c r="D248" s="228">
        <f t="shared" si="35"/>
        <v>33871.685347688341</v>
      </c>
      <c r="E248" s="225">
        <f t="shared" si="33"/>
        <v>6902547.918333713</v>
      </c>
      <c r="F248" s="228">
        <f t="shared" si="36"/>
        <v>21369451.806460775</v>
      </c>
      <c r="G248" s="228">
        <f t="shared" si="37"/>
        <v>24466903.888127163</v>
      </c>
      <c r="H248" s="230">
        <f t="shared" si="42"/>
        <v>0.12</v>
      </c>
      <c r="I248" s="226">
        <f t="shared" si="34"/>
        <v>237</v>
      </c>
      <c r="J248" s="227">
        <f t="shared" si="43"/>
        <v>52201</v>
      </c>
      <c r="K248" s="231">
        <f t="shared" si="38"/>
        <v>103235.88138450235</v>
      </c>
      <c r="Q248" s="11">
        <f>IF(J248&lt;'5-Year Monthly P&amp;L'!P$2,1,IF(AND('Financing - Injection 2'!J248&gt;='5-Year Monthly P&amp;L'!P$2,'Financing - Injection 2'!J248&lt;'5-Year Monthly P&amp;L'!AB$2),2,IF(AND('Financing - Injection 2'!J248&gt;='5-Year Monthly P&amp;L'!AB$2,'Financing - Injection 2'!J248&lt;'5-Year Monthly P&amp;L'!AN$2),3,IF(AND('Financing - Injection 2'!J248&gt;='5-Year Monthly P&amp;L'!AN$2,'Financing - Injection 2'!J248&lt;'5-Year Monthly P&amp;L'!AZ$2),4,IF('Financing - Injection 2'!J248&gt;='5-Year Monthly P&amp;L'!AZ$2,5)))))</f>
        <v>5</v>
      </c>
      <c r="R248" s="215">
        <f t="shared" si="39"/>
        <v>33871.685347688341</v>
      </c>
      <c r="S248" s="215">
        <f t="shared" si="40"/>
        <v>103235.88138450235</v>
      </c>
    </row>
    <row r="249" spans="1:19" x14ac:dyDescent="0.2">
      <c r="A249" s="12">
        <v>238</v>
      </c>
      <c r="B249" s="228">
        <f>IF(I249&gt;($B$4*$B$6),"0",PMT(H249/$B$6,COUNT(I249:$I$1000),-E248))</f>
        <v>103235.88138450235</v>
      </c>
      <c r="C249" s="228">
        <f t="shared" si="41"/>
        <v>69025.479183337127</v>
      </c>
      <c r="D249" s="228">
        <f t="shared" si="35"/>
        <v>34210.402201165227</v>
      </c>
      <c r="E249" s="225">
        <f t="shared" si="33"/>
        <v>6868337.5161325475</v>
      </c>
      <c r="F249" s="228">
        <f t="shared" si="36"/>
        <v>21438477.285644114</v>
      </c>
      <c r="G249" s="228">
        <f t="shared" si="37"/>
        <v>24570139.769511666</v>
      </c>
      <c r="H249" s="230">
        <f t="shared" si="42"/>
        <v>0.12</v>
      </c>
      <c r="I249" s="226">
        <f t="shared" si="34"/>
        <v>238</v>
      </c>
      <c r="J249" s="227">
        <f t="shared" si="43"/>
        <v>52232</v>
      </c>
      <c r="K249" s="231">
        <f t="shared" si="38"/>
        <v>103235.88138450235</v>
      </c>
      <c r="Q249" s="11">
        <f>IF(J249&lt;'5-Year Monthly P&amp;L'!P$2,1,IF(AND('Financing - Injection 2'!J249&gt;='5-Year Monthly P&amp;L'!P$2,'Financing - Injection 2'!J249&lt;'5-Year Monthly P&amp;L'!AB$2),2,IF(AND('Financing - Injection 2'!J249&gt;='5-Year Monthly P&amp;L'!AB$2,'Financing - Injection 2'!J249&lt;'5-Year Monthly P&amp;L'!AN$2),3,IF(AND('Financing - Injection 2'!J249&gt;='5-Year Monthly P&amp;L'!AN$2,'Financing - Injection 2'!J249&lt;'5-Year Monthly P&amp;L'!AZ$2),4,IF('Financing - Injection 2'!J249&gt;='5-Year Monthly P&amp;L'!AZ$2,5)))))</f>
        <v>5</v>
      </c>
      <c r="R249" s="215">
        <f t="shared" si="39"/>
        <v>34210.402201165227</v>
      </c>
      <c r="S249" s="215">
        <f t="shared" si="40"/>
        <v>103235.88138450235</v>
      </c>
    </row>
    <row r="250" spans="1:19" x14ac:dyDescent="0.2">
      <c r="A250" s="12">
        <v>239</v>
      </c>
      <c r="B250" s="228">
        <f>IF(I250&gt;($B$4*$B$6),"0",PMT(H250/$B$6,COUNT(I250:$I$1000),-E249))</f>
        <v>103235.88138450235</v>
      </c>
      <c r="C250" s="228">
        <f t="shared" si="41"/>
        <v>68683.375161325472</v>
      </c>
      <c r="D250" s="228">
        <f t="shared" si="35"/>
        <v>34552.506223176882</v>
      </c>
      <c r="E250" s="225">
        <f t="shared" si="33"/>
        <v>6833785.0099093709</v>
      </c>
      <c r="F250" s="228">
        <f t="shared" si="36"/>
        <v>21507160.660805438</v>
      </c>
      <c r="G250" s="228">
        <f t="shared" si="37"/>
        <v>24673375.650896169</v>
      </c>
      <c r="H250" s="230">
        <f t="shared" si="42"/>
        <v>0.12</v>
      </c>
      <c r="I250" s="226">
        <f t="shared" si="34"/>
        <v>239</v>
      </c>
      <c r="J250" s="227">
        <f t="shared" si="43"/>
        <v>52263</v>
      </c>
      <c r="K250" s="231">
        <f t="shared" si="38"/>
        <v>103235.88138450235</v>
      </c>
      <c r="Q250" s="11">
        <f>IF(J250&lt;'5-Year Monthly P&amp;L'!P$2,1,IF(AND('Financing - Injection 2'!J250&gt;='5-Year Monthly P&amp;L'!P$2,'Financing - Injection 2'!J250&lt;'5-Year Monthly P&amp;L'!AB$2),2,IF(AND('Financing - Injection 2'!J250&gt;='5-Year Monthly P&amp;L'!AB$2,'Financing - Injection 2'!J250&lt;'5-Year Monthly P&amp;L'!AN$2),3,IF(AND('Financing - Injection 2'!J250&gt;='5-Year Monthly P&amp;L'!AN$2,'Financing - Injection 2'!J250&lt;'5-Year Monthly P&amp;L'!AZ$2),4,IF('Financing - Injection 2'!J250&gt;='5-Year Monthly P&amp;L'!AZ$2,5)))))</f>
        <v>5</v>
      </c>
      <c r="R250" s="215">
        <f t="shared" si="39"/>
        <v>34552.506223176882</v>
      </c>
      <c r="S250" s="215">
        <f t="shared" si="40"/>
        <v>103235.88138450235</v>
      </c>
    </row>
    <row r="251" spans="1:19" x14ac:dyDescent="0.2">
      <c r="A251" s="12">
        <v>240</v>
      </c>
      <c r="B251" s="228">
        <f>IF(I251&gt;($B$4*$B$6),"0",PMT(H251/$B$6,COUNT(I251:$I$1000),-E250))</f>
        <v>103235.88138450237</v>
      </c>
      <c r="C251" s="228">
        <f t="shared" si="41"/>
        <v>68337.850099093703</v>
      </c>
      <c r="D251" s="228">
        <f t="shared" si="35"/>
        <v>34898.031285408666</v>
      </c>
      <c r="E251" s="225">
        <f t="shared" si="33"/>
        <v>6798886.978623962</v>
      </c>
      <c r="F251" s="228">
        <f t="shared" si="36"/>
        <v>21575498.510904532</v>
      </c>
      <c r="G251" s="228">
        <f t="shared" si="37"/>
        <v>24776611.532280672</v>
      </c>
      <c r="H251" s="230">
        <f t="shared" si="42"/>
        <v>0.12</v>
      </c>
      <c r="I251" s="226">
        <f t="shared" si="34"/>
        <v>240</v>
      </c>
      <c r="J251" s="227">
        <f t="shared" si="43"/>
        <v>52291</v>
      </c>
      <c r="K251" s="231">
        <f t="shared" si="38"/>
        <v>103235.88138450237</v>
      </c>
      <c r="Q251" s="11">
        <f>IF(J251&lt;'5-Year Monthly P&amp;L'!P$2,1,IF(AND('Financing - Injection 2'!J251&gt;='5-Year Monthly P&amp;L'!P$2,'Financing - Injection 2'!J251&lt;'5-Year Monthly P&amp;L'!AB$2),2,IF(AND('Financing - Injection 2'!J251&gt;='5-Year Monthly P&amp;L'!AB$2,'Financing - Injection 2'!J251&lt;'5-Year Monthly P&amp;L'!AN$2),3,IF(AND('Financing - Injection 2'!J251&gt;='5-Year Monthly P&amp;L'!AN$2,'Financing - Injection 2'!J251&lt;'5-Year Monthly P&amp;L'!AZ$2),4,IF('Financing - Injection 2'!J251&gt;='5-Year Monthly P&amp;L'!AZ$2,5)))))</f>
        <v>5</v>
      </c>
      <c r="R251" s="215">
        <f t="shared" si="39"/>
        <v>34898.031285408666</v>
      </c>
      <c r="S251" s="215">
        <f t="shared" si="40"/>
        <v>103235.88138450237</v>
      </c>
    </row>
    <row r="252" spans="1:19" x14ac:dyDescent="0.2">
      <c r="A252" s="12">
        <v>241</v>
      </c>
      <c r="B252" s="228">
        <f>IF(I252&gt;($B$4*$B$6),"0",PMT(H252/$B$6,COUNT(I252:$I$1000),-E251))</f>
        <v>103235.88138450235</v>
      </c>
      <c r="C252" s="228">
        <f t="shared" si="41"/>
        <v>67988.869786239622</v>
      </c>
      <c r="D252" s="228">
        <f t="shared" si="35"/>
        <v>35247.011598262732</v>
      </c>
      <c r="E252" s="225">
        <f t="shared" si="33"/>
        <v>6763639.9670256991</v>
      </c>
      <c r="F252" s="228">
        <f t="shared" si="36"/>
        <v>21643487.380690772</v>
      </c>
      <c r="G252" s="228">
        <f t="shared" si="37"/>
        <v>24879847.413665175</v>
      </c>
      <c r="H252" s="230">
        <f t="shared" si="42"/>
        <v>0.12</v>
      </c>
      <c r="I252" s="226">
        <f t="shared" si="34"/>
        <v>241</v>
      </c>
      <c r="J252" s="227">
        <f t="shared" si="43"/>
        <v>52322</v>
      </c>
      <c r="K252" s="231">
        <f t="shared" si="38"/>
        <v>103235.88138450235</v>
      </c>
      <c r="Q252" s="11">
        <f>IF(J252&lt;'5-Year Monthly P&amp;L'!P$2,1,IF(AND('Financing - Injection 2'!J252&gt;='5-Year Monthly P&amp;L'!P$2,'Financing - Injection 2'!J252&lt;'5-Year Monthly P&amp;L'!AB$2),2,IF(AND('Financing - Injection 2'!J252&gt;='5-Year Monthly P&amp;L'!AB$2,'Financing - Injection 2'!J252&lt;'5-Year Monthly P&amp;L'!AN$2),3,IF(AND('Financing - Injection 2'!J252&gt;='5-Year Monthly P&amp;L'!AN$2,'Financing - Injection 2'!J252&lt;'5-Year Monthly P&amp;L'!AZ$2),4,IF('Financing - Injection 2'!J252&gt;='5-Year Monthly P&amp;L'!AZ$2,5)))))</f>
        <v>5</v>
      </c>
      <c r="R252" s="215">
        <f t="shared" si="39"/>
        <v>35247.011598262732</v>
      </c>
      <c r="S252" s="215">
        <f t="shared" si="40"/>
        <v>103235.88138450235</v>
      </c>
    </row>
    <row r="253" spans="1:19" x14ac:dyDescent="0.2">
      <c r="A253" s="12">
        <v>242</v>
      </c>
      <c r="B253" s="228">
        <f>IF(I253&gt;($B$4*$B$6),"0",PMT(H253/$B$6,COUNT(I253:$I$1000),-E252))</f>
        <v>103235.88138450235</v>
      </c>
      <c r="C253" s="228">
        <f t="shared" si="41"/>
        <v>67636.399670256986</v>
      </c>
      <c r="D253" s="228">
        <f t="shared" si="35"/>
        <v>35599.481714245368</v>
      </c>
      <c r="E253" s="225">
        <f t="shared" si="33"/>
        <v>6728040.4853114542</v>
      </c>
      <c r="F253" s="228">
        <f t="shared" si="36"/>
        <v>21711123.78036103</v>
      </c>
      <c r="G253" s="228">
        <f t="shared" si="37"/>
        <v>24983083.295049679</v>
      </c>
      <c r="H253" s="230">
        <f t="shared" si="42"/>
        <v>0.12</v>
      </c>
      <c r="I253" s="226">
        <f t="shared" si="34"/>
        <v>242</v>
      </c>
      <c r="J253" s="227">
        <f t="shared" si="43"/>
        <v>52352</v>
      </c>
      <c r="K253" s="231">
        <f t="shared" si="38"/>
        <v>103235.88138450235</v>
      </c>
      <c r="Q253" s="11">
        <f>IF(J253&lt;'5-Year Monthly P&amp;L'!P$2,1,IF(AND('Financing - Injection 2'!J253&gt;='5-Year Monthly P&amp;L'!P$2,'Financing - Injection 2'!J253&lt;'5-Year Monthly P&amp;L'!AB$2),2,IF(AND('Financing - Injection 2'!J253&gt;='5-Year Monthly P&amp;L'!AB$2,'Financing - Injection 2'!J253&lt;'5-Year Monthly P&amp;L'!AN$2),3,IF(AND('Financing - Injection 2'!J253&gt;='5-Year Monthly P&amp;L'!AN$2,'Financing - Injection 2'!J253&lt;'5-Year Monthly P&amp;L'!AZ$2),4,IF('Financing - Injection 2'!J253&gt;='5-Year Monthly P&amp;L'!AZ$2,5)))))</f>
        <v>5</v>
      </c>
      <c r="R253" s="215">
        <f t="shared" si="39"/>
        <v>35599.481714245368</v>
      </c>
      <c r="S253" s="215">
        <f t="shared" si="40"/>
        <v>103235.88138450235</v>
      </c>
    </row>
    <row r="254" spans="1:19" x14ac:dyDescent="0.2">
      <c r="A254" s="12">
        <v>243</v>
      </c>
      <c r="B254" s="228">
        <f>IF(I254&gt;($B$4*$B$6),"0",PMT(H254/$B$6,COUNT(I254:$I$1000),-E253))</f>
        <v>103235.88138450235</v>
      </c>
      <c r="C254" s="228">
        <f t="shared" si="41"/>
        <v>67280.404853114538</v>
      </c>
      <c r="D254" s="228">
        <f t="shared" si="35"/>
        <v>35955.476531387816</v>
      </c>
      <c r="E254" s="225">
        <f t="shared" si="33"/>
        <v>6692085.0087800659</v>
      </c>
      <c r="F254" s="228">
        <f t="shared" si="36"/>
        <v>21778404.185214143</v>
      </c>
      <c r="G254" s="228">
        <f t="shared" si="37"/>
        <v>25086319.176434182</v>
      </c>
      <c r="H254" s="230">
        <f t="shared" si="42"/>
        <v>0.12</v>
      </c>
      <c r="I254" s="226">
        <f t="shared" si="34"/>
        <v>243</v>
      </c>
      <c r="J254" s="227">
        <f t="shared" si="43"/>
        <v>52383</v>
      </c>
      <c r="K254" s="231">
        <f t="shared" si="38"/>
        <v>103235.88138450235</v>
      </c>
      <c r="Q254" s="11">
        <f>IF(J254&lt;'5-Year Monthly P&amp;L'!P$2,1,IF(AND('Financing - Injection 2'!J254&gt;='5-Year Monthly P&amp;L'!P$2,'Financing - Injection 2'!J254&lt;'5-Year Monthly P&amp;L'!AB$2),2,IF(AND('Financing - Injection 2'!J254&gt;='5-Year Monthly P&amp;L'!AB$2,'Financing - Injection 2'!J254&lt;'5-Year Monthly P&amp;L'!AN$2),3,IF(AND('Financing - Injection 2'!J254&gt;='5-Year Monthly P&amp;L'!AN$2,'Financing - Injection 2'!J254&lt;'5-Year Monthly P&amp;L'!AZ$2),4,IF('Financing - Injection 2'!J254&gt;='5-Year Monthly P&amp;L'!AZ$2,5)))))</f>
        <v>5</v>
      </c>
      <c r="R254" s="215">
        <f t="shared" si="39"/>
        <v>35955.476531387816</v>
      </c>
      <c r="S254" s="215">
        <f t="shared" si="40"/>
        <v>103235.88138450235</v>
      </c>
    </row>
    <row r="255" spans="1:19" x14ac:dyDescent="0.2">
      <c r="A255" s="12">
        <v>244</v>
      </c>
      <c r="B255" s="228">
        <f>IF(I255&gt;($B$4*$B$6),"0",PMT(H255/$B$6,COUNT(I255:$I$1000),-E254))</f>
        <v>103235.88138450235</v>
      </c>
      <c r="C255" s="228">
        <f t="shared" si="41"/>
        <v>66920.85008780066</v>
      </c>
      <c r="D255" s="228">
        <f t="shared" si="35"/>
        <v>36315.031296701694</v>
      </c>
      <c r="E255" s="225">
        <f t="shared" si="33"/>
        <v>6655769.9774833638</v>
      </c>
      <c r="F255" s="228">
        <f t="shared" si="36"/>
        <v>21845325.035301942</v>
      </c>
      <c r="G255" s="228">
        <f t="shared" si="37"/>
        <v>25189555.057818685</v>
      </c>
      <c r="H255" s="230">
        <f t="shared" si="42"/>
        <v>0.12</v>
      </c>
      <c r="I255" s="226">
        <f t="shared" si="34"/>
        <v>244</v>
      </c>
      <c r="J255" s="227">
        <f t="shared" si="43"/>
        <v>52413</v>
      </c>
      <c r="K255" s="231">
        <f t="shared" si="38"/>
        <v>103235.88138450235</v>
      </c>
      <c r="Q255" s="11">
        <f>IF(J255&lt;'5-Year Monthly P&amp;L'!P$2,1,IF(AND('Financing - Injection 2'!J255&gt;='5-Year Monthly P&amp;L'!P$2,'Financing - Injection 2'!J255&lt;'5-Year Monthly P&amp;L'!AB$2),2,IF(AND('Financing - Injection 2'!J255&gt;='5-Year Monthly P&amp;L'!AB$2,'Financing - Injection 2'!J255&lt;'5-Year Monthly P&amp;L'!AN$2),3,IF(AND('Financing - Injection 2'!J255&gt;='5-Year Monthly P&amp;L'!AN$2,'Financing - Injection 2'!J255&lt;'5-Year Monthly P&amp;L'!AZ$2),4,IF('Financing - Injection 2'!J255&gt;='5-Year Monthly P&amp;L'!AZ$2,5)))))</f>
        <v>5</v>
      </c>
      <c r="R255" s="215">
        <f t="shared" si="39"/>
        <v>36315.031296701694</v>
      </c>
      <c r="S255" s="215">
        <f t="shared" si="40"/>
        <v>103235.88138450235</v>
      </c>
    </row>
    <row r="256" spans="1:19" x14ac:dyDescent="0.2">
      <c r="A256" s="12">
        <v>245</v>
      </c>
      <c r="B256" s="228">
        <f>IF(I256&gt;($B$4*$B$6),"0",PMT(H256/$B$6,COUNT(I256:$I$1000),-E255))</f>
        <v>103235.88138450234</v>
      </c>
      <c r="C256" s="228">
        <f t="shared" si="41"/>
        <v>66557.699774833643</v>
      </c>
      <c r="D256" s="228">
        <f t="shared" si="35"/>
        <v>36678.181609668696</v>
      </c>
      <c r="E256" s="225">
        <f t="shared" si="33"/>
        <v>6619091.7958736951</v>
      </c>
      <c r="F256" s="228">
        <f t="shared" si="36"/>
        <v>21911882.735076778</v>
      </c>
      <c r="G256" s="228">
        <f t="shared" si="37"/>
        <v>25292790.939203188</v>
      </c>
      <c r="H256" s="230">
        <f t="shared" si="42"/>
        <v>0.12</v>
      </c>
      <c r="I256" s="226">
        <f t="shared" si="34"/>
        <v>245</v>
      </c>
      <c r="J256" s="227">
        <f t="shared" si="43"/>
        <v>52444</v>
      </c>
      <c r="K256" s="231">
        <f t="shared" si="38"/>
        <v>103235.88138450234</v>
      </c>
      <c r="Q256" s="11">
        <f>IF(J256&lt;'5-Year Monthly P&amp;L'!P$2,1,IF(AND('Financing - Injection 2'!J256&gt;='5-Year Monthly P&amp;L'!P$2,'Financing - Injection 2'!J256&lt;'5-Year Monthly P&amp;L'!AB$2),2,IF(AND('Financing - Injection 2'!J256&gt;='5-Year Monthly P&amp;L'!AB$2,'Financing - Injection 2'!J256&lt;'5-Year Monthly P&amp;L'!AN$2),3,IF(AND('Financing - Injection 2'!J256&gt;='5-Year Monthly P&amp;L'!AN$2,'Financing - Injection 2'!J256&lt;'5-Year Monthly P&amp;L'!AZ$2),4,IF('Financing - Injection 2'!J256&gt;='5-Year Monthly P&amp;L'!AZ$2,5)))))</f>
        <v>5</v>
      </c>
      <c r="R256" s="215">
        <f t="shared" si="39"/>
        <v>36678.181609668696</v>
      </c>
      <c r="S256" s="215">
        <f t="shared" si="40"/>
        <v>103235.88138450234</v>
      </c>
    </row>
    <row r="257" spans="1:19" x14ac:dyDescent="0.2">
      <c r="A257" s="12">
        <v>246</v>
      </c>
      <c r="B257" s="228">
        <f>IF(I257&gt;($B$4*$B$6),"0",PMT(H257/$B$6,COUNT(I257:$I$1000),-E256))</f>
        <v>103235.88138450234</v>
      </c>
      <c r="C257" s="228">
        <f t="shared" si="41"/>
        <v>66190.917958736944</v>
      </c>
      <c r="D257" s="228">
        <f t="shared" si="35"/>
        <v>37044.963425765396</v>
      </c>
      <c r="E257" s="225">
        <f t="shared" si="33"/>
        <v>6582046.8324479293</v>
      </c>
      <c r="F257" s="228">
        <f t="shared" si="36"/>
        <v>21978073.653035514</v>
      </c>
      <c r="G257" s="228">
        <f t="shared" si="37"/>
        <v>25396026.820587691</v>
      </c>
      <c r="H257" s="230">
        <f t="shared" si="42"/>
        <v>0.12</v>
      </c>
      <c r="I257" s="226">
        <f t="shared" si="34"/>
        <v>246</v>
      </c>
      <c r="J257" s="227">
        <f t="shared" si="43"/>
        <v>52475</v>
      </c>
      <c r="K257" s="231">
        <f t="shared" si="38"/>
        <v>103235.88138450234</v>
      </c>
      <c r="Q257" s="11">
        <f>IF(J257&lt;'5-Year Monthly P&amp;L'!P$2,1,IF(AND('Financing - Injection 2'!J257&gt;='5-Year Monthly P&amp;L'!P$2,'Financing - Injection 2'!J257&lt;'5-Year Monthly P&amp;L'!AB$2),2,IF(AND('Financing - Injection 2'!J257&gt;='5-Year Monthly P&amp;L'!AB$2,'Financing - Injection 2'!J257&lt;'5-Year Monthly P&amp;L'!AN$2),3,IF(AND('Financing - Injection 2'!J257&gt;='5-Year Monthly P&amp;L'!AN$2,'Financing - Injection 2'!J257&lt;'5-Year Monthly P&amp;L'!AZ$2),4,IF('Financing - Injection 2'!J257&gt;='5-Year Monthly P&amp;L'!AZ$2,5)))))</f>
        <v>5</v>
      </c>
      <c r="R257" s="215">
        <f t="shared" si="39"/>
        <v>37044.963425765396</v>
      </c>
      <c r="S257" s="215">
        <f t="shared" si="40"/>
        <v>103235.88138450234</v>
      </c>
    </row>
    <row r="258" spans="1:19" x14ac:dyDescent="0.2">
      <c r="A258" s="12">
        <v>247</v>
      </c>
      <c r="B258" s="228">
        <f>IF(I258&gt;($B$4*$B$6),"0",PMT(H258/$B$6,COUNT(I258:$I$1000),-E257))</f>
        <v>103235.88138450231</v>
      </c>
      <c r="C258" s="228">
        <f t="shared" si="41"/>
        <v>65820.468324479283</v>
      </c>
      <c r="D258" s="228">
        <f t="shared" si="35"/>
        <v>37415.413060023027</v>
      </c>
      <c r="E258" s="225">
        <f t="shared" si="33"/>
        <v>6544631.4193879059</v>
      </c>
      <c r="F258" s="228">
        <f t="shared" si="36"/>
        <v>22043894.121359993</v>
      </c>
      <c r="G258" s="228">
        <f t="shared" si="37"/>
        <v>25499262.701972194</v>
      </c>
      <c r="H258" s="230">
        <f t="shared" si="42"/>
        <v>0.12</v>
      </c>
      <c r="I258" s="226">
        <f t="shared" si="34"/>
        <v>247</v>
      </c>
      <c r="J258" s="227">
        <f t="shared" si="43"/>
        <v>52505</v>
      </c>
      <c r="K258" s="231">
        <f t="shared" si="38"/>
        <v>103235.88138450231</v>
      </c>
      <c r="Q258" s="11">
        <f>IF(J258&lt;'5-Year Monthly P&amp;L'!P$2,1,IF(AND('Financing - Injection 2'!J258&gt;='5-Year Monthly P&amp;L'!P$2,'Financing - Injection 2'!J258&lt;'5-Year Monthly P&amp;L'!AB$2),2,IF(AND('Financing - Injection 2'!J258&gt;='5-Year Monthly P&amp;L'!AB$2,'Financing - Injection 2'!J258&lt;'5-Year Monthly P&amp;L'!AN$2),3,IF(AND('Financing - Injection 2'!J258&gt;='5-Year Monthly P&amp;L'!AN$2,'Financing - Injection 2'!J258&lt;'5-Year Monthly P&amp;L'!AZ$2),4,IF('Financing - Injection 2'!J258&gt;='5-Year Monthly P&amp;L'!AZ$2,5)))))</f>
        <v>5</v>
      </c>
      <c r="R258" s="215">
        <f t="shared" si="39"/>
        <v>37415.413060023027</v>
      </c>
      <c r="S258" s="215">
        <f t="shared" si="40"/>
        <v>103235.88138450231</v>
      </c>
    </row>
    <row r="259" spans="1:19" x14ac:dyDescent="0.2">
      <c r="A259" s="12">
        <v>248</v>
      </c>
      <c r="B259" s="228">
        <f>IF(I259&gt;($B$4*$B$6),"0",PMT(H259/$B$6,COUNT(I259:$I$1000),-E258))</f>
        <v>103235.88138450231</v>
      </c>
      <c r="C259" s="228">
        <f t="shared" si="41"/>
        <v>65446.314193879058</v>
      </c>
      <c r="D259" s="228">
        <f t="shared" si="35"/>
        <v>37789.567190623253</v>
      </c>
      <c r="E259" s="225">
        <f t="shared" si="33"/>
        <v>6506841.8521972829</v>
      </c>
      <c r="F259" s="228">
        <f t="shared" si="36"/>
        <v>22109340.435553871</v>
      </c>
      <c r="G259" s="228">
        <f t="shared" si="37"/>
        <v>25602498.583356697</v>
      </c>
      <c r="H259" s="230">
        <f t="shared" si="42"/>
        <v>0.12</v>
      </c>
      <c r="I259" s="226">
        <f t="shared" si="34"/>
        <v>248</v>
      </c>
      <c r="J259" s="227">
        <f t="shared" si="43"/>
        <v>52536</v>
      </c>
      <c r="K259" s="231">
        <f t="shared" si="38"/>
        <v>103235.88138450231</v>
      </c>
      <c r="Q259" s="11">
        <f>IF(J259&lt;'5-Year Monthly P&amp;L'!P$2,1,IF(AND('Financing - Injection 2'!J259&gt;='5-Year Monthly P&amp;L'!P$2,'Financing - Injection 2'!J259&lt;'5-Year Monthly P&amp;L'!AB$2),2,IF(AND('Financing - Injection 2'!J259&gt;='5-Year Monthly P&amp;L'!AB$2,'Financing - Injection 2'!J259&lt;'5-Year Monthly P&amp;L'!AN$2),3,IF(AND('Financing - Injection 2'!J259&gt;='5-Year Monthly P&amp;L'!AN$2,'Financing - Injection 2'!J259&lt;'5-Year Monthly P&amp;L'!AZ$2),4,IF('Financing - Injection 2'!J259&gt;='5-Year Monthly P&amp;L'!AZ$2,5)))))</f>
        <v>5</v>
      </c>
      <c r="R259" s="215">
        <f t="shared" si="39"/>
        <v>37789.567190623253</v>
      </c>
      <c r="S259" s="215">
        <f t="shared" si="40"/>
        <v>103235.88138450231</v>
      </c>
    </row>
    <row r="260" spans="1:19" x14ac:dyDescent="0.2">
      <c r="A260" s="12">
        <v>249</v>
      </c>
      <c r="B260" s="228">
        <f>IF(I260&gt;($B$4*$B$6),"0",PMT(H260/$B$6,COUNT(I260:$I$1000),-E259))</f>
        <v>103235.88138450234</v>
      </c>
      <c r="C260" s="228">
        <f t="shared" si="41"/>
        <v>65068.418521972832</v>
      </c>
      <c r="D260" s="228">
        <f t="shared" si="35"/>
        <v>38167.462862529508</v>
      </c>
      <c r="E260" s="225">
        <f t="shared" si="33"/>
        <v>6468674.3893347532</v>
      </c>
      <c r="F260" s="228">
        <f t="shared" si="36"/>
        <v>22174408.854075845</v>
      </c>
      <c r="G260" s="228">
        <f t="shared" si="37"/>
        <v>25705734.4647412</v>
      </c>
      <c r="H260" s="230">
        <f t="shared" si="42"/>
        <v>0.12</v>
      </c>
      <c r="I260" s="226">
        <f t="shared" si="34"/>
        <v>249</v>
      </c>
      <c r="J260" s="227">
        <f t="shared" si="43"/>
        <v>52566</v>
      </c>
      <c r="K260" s="231">
        <f t="shared" si="38"/>
        <v>103235.88138450234</v>
      </c>
      <c r="Q260" s="11">
        <f>IF(J260&lt;'5-Year Monthly P&amp;L'!P$2,1,IF(AND('Financing - Injection 2'!J260&gt;='5-Year Monthly P&amp;L'!P$2,'Financing - Injection 2'!J260&lt;'5-Year Monthly P&amp;L'!AB$2),2,IF(AND('Financing - Injection 2'!J260&gt;='5-Year Monthly P&amp;L'!AB$2,'Financing - Injection 2'!J260&lt;'5-Year Monthly P&amp;L'!AN$2),3,IF(AND('Financing - Injection 2'!J260&gt;='5-Year Monthly P&amp;L'!AN$2,'Financing - Injection 2'!J260&lt;'5-Year Monthly P&amp;L'!AZ$2),4,IF('Financing - Injection 2'!J260&gt;='5-Year Monthly P&amp;L'!AZ$2,5)))))</f>
        <v>5</v>
      </c>
      <c r="R260" s="215">
        <f t="shared" si="39"/>
        <v>38167.462862529508</v>
      </c>
      <c r="S260" s="215">
        <f t="shared" si="40"/>
        <v>103235.88138450234</v>
      </c>
    </row>
    <row r="261" spans="1:19" x14ac:dyDescent="0.2">
      <c r="A261" s="12">
        <v>250</v>
      </c>
      <c r="B261" s="228">
        <f>IF(I261&gt;($B$4*$B$6),"0",PMT(H261/$B$6,COUNT(I261:$I$1000),-E260))</f>
        <v>103235.88138450234</v>
      </c>
      <c r="C261" s="228">
        <f t="shared" si="41"/>
        <v>64686.743893347528</v>
      </c>
      <c r="D261" s="228">
        <f t="shared" si="35"/>
        <v>38549.137491154812</v>
      </c>
      <c r="E261" s="225">
        <f t="shared" si="33"/>
        <v>6430125.2518435987</v>
      </c>
      <c r="F261" s="228">
        <f t="shared" si="36"/>
        <v>22239095.597969193</v>
      </c>
      <c r="G261" s="228">
        <f t="shared" si="37"/>
        <v>25808970.346125703</v>
      </c>
      <c r="H261" s="230">
        <f t="shared" si="42"/>
        <v>0.12</v>
      </c>
      <c r="I261" s="226">
        <f t="shared" si="34"/>
        <v>250</v>
      </c>
      <c r="J261" s="227">
        <f t="shared" si="43"/>
        <v>52597</v>
      </c>
      <c r="K261" s="231">
        <f t="shared" si="38"/>
        <v>103235.88138450234</v>
      </c>
      <c r="Q261" s="11">
        <f>IF(J261&lt;'5-Year Monthly P&amp;L'!P$2,1,IF(AND('Financing - Injection 2'!J261&gt;='5-Year Monthly P&amp;L'!P$2,'Financing - Injection 2'!J261&lt;'5-Year Monthly P&amp;L'!AB$2),2,IF(AND('Financing - Injection 2'!J261&gt;='5-Year Monthly P&amp;L'!AB$2,'Financing - Injection 2'!J261&lt;'5-Year Monthly P&amp;L'!AN$2),3,IF(AND('Financing - Injection 2'!J261&gt;='5-Year Monthly P&amp;L'!AN$2,'Financing - Injection 2'!J261&lt;'5-Year Monthly P&amp;L'!AZ$2),4,IF('Financing - Injection 2'!J261&gt;='5-Year Monthly P&amp;L'!AZ$2,5)))))</f>
        <v>5</v>
      </c>
      <c r="R261" s="215">
        <f t="shared" si="39"/>
        <v>38549.137491154812</v>
      </c>
      <c r="S261" s="215">
        <f t="shared" si="40"/>
        <v>103235.88138450234</v>
      </c>
    </row>
    <row r="262" spans="1:19" x14ac:dyDescent="0.2">
      <c r="A262" s="12">
        <v>251</v>
      </c>
      <c r="B262" s="228">
        <f>IF(I262&gt;($B$4*$B$6),"0",PMT(H262/$B$6,COUNT(I262:$I$1000),-E261))</f>
        <v>103235.88138450235</v>
      </c>
      <c r="C262" s="228">
        <f t="shared" si="41"/>
        <v>64301.252518435991</v>
      </c>
      <c r="D262" s="228">
        <f t="shared" si="35"/>
        <v>38934.628866066363</v>
      </c>
      <c r="E262" s="225">
        <f t="shared" si="33"/>
        <v>6391190.6229775324</v>
      </c>
      <c r="F262" s="228">
        <f t="shared" si="36"/>
        <v>22303396.850487631</v>
      </c>
      <c r="G262" s="228">
        <f t="shared" si="37"/>
        <v>25912206.227510206</v>
      </c>
      <c r="H262" s="230">
        <f t="shared" si="42"/>
        <v>0.12</v>
      </c>
      <c r="I262" s="226">
        <f t="shared" si="34"/>
        <v>251</v>
      </c>
      <c r="J262" s="227">
        <f t="shared" si="43"/>
        <v>52628</v>
      </c>
      <c r="K262" s="231">
        <f t="shared" si="38"/>
        <v>103235.88138450235</v>
      </c>
      <c r="Q262" s="11">
        <f>IF(J262&lt;'5-Year Monthly P&amp;L'!P$2,1,IF(AND('Financing - Injection 2'!J262&gt;='5-Year Monthly P&amp;L'!P$2,'Financing - Injection 2'!J262&lt;'5-Year Monthly P&amp;L'!AB$2),2,IF(AND('Financing - Injection 2'!J262&gt;='5-Year Monthly P&amp;L'!AB$2,'Financing - Injection 2'!J262&lt;'5-Year Monthly P&amp;L'!AN$2),3,IF(AND('Financing - Injection 2'!J262&gt;='5-Year Monthly P&amp;L'!AN$2,'Financing - Injection 2'!J262&lt;'5-Year Monthly P&amp;L'!AZ$2),4,IF('Financing - Injection 2'!J262&gt;='5-Year Monthly P&amp;L'!AZ$2,5)))))</f>
        <v>5</v>
      </c>
      <c r="R262" s="215">
        <f t="shared" si="39"/>
        <v>38934.628866066363</v>
      </c>
      <c r="S262" s="215">
        <f t="shared" si="40"/>
        <v>103235.88138450235</v>
      </c>
    </row>
    <row r="263" spans="1:19" x14ac:dyDescent="0.2">
      <c r="A263" s="12">
        <v>252</v>
      </c>
      <c r="B263" s="228">
        <f>IF(I263&gt;($B$4*$B$6),"0",PMT(H263/$B$6,COUNT(I263:$I$1000),-E262))</f>
        <v>103235.88138450234</v>
      </c>
      <c r="C263" s="228">
        <f t="shared" si="41"/>
        <v>63911.906229775319</v>
      </c>
      <c r="D263" s="228">
        <f t="shared" si="35"/>
        <v>39323.975154727021</v>
      </c>
      <c r="E263" s="225">
        <f t="shared" si="33"/>
        <v>6351866.6478228057</v>
      </c>
      <c r="F263" s="228">
        <f t="shared" si="36"/>
        <v>22367308.756717406</v>
      </c>
      <c r="G263" s="228">
        <f t="shared" si="37"/>
        <v>26015442.108894709</v>
      </c>
      <c r="H263" s="230">
        <f t="shared" si="42"/>
        <v>0.12</v>
      </c>
      <c r="I263" s="226">
        <f t="shared" si="34"/>
        <v>252</v>
      </c>
      <c r="J263" s="227">
        <f t="shared" si="43"/>
        <v>52657</v>
      </c>
      <c r="K263" s="231">
        <f t="shared" si="38"/>
        <v>103235.88138450234</v>
      </c>
      <c r="Q263" s="11">
        <f>IF(J263&lt;'5-Year Monthly P&amp;L'!P$2,1,IF(AND('Financing - Injection 2'!J263&gt;='5-Year Monthly P&amp;L'!P$2,'Financing - Injection 2'!J263&lt;'5-Year Monthly P&amp;L'!AB$2),2,IF(AND('Financing - Injection 2'!J263&gt;='5-Year Monthly P&amp;L'!AB$2,'Financing - Injection 2'!J263&lt;'5-Year Monthly P&amp;L'!AN$2),3,IF(AND('Financing - Injection 2'!J263&gt;='5-Year Monthly P&amp;L'!AN$2,'Financing - Injection 2'!J263&lt;'5-Year Monthly P&amp;L'!AZ$2),4,IF('Financing - Injection 2'!J263&gt;='5-Year Monthly P&amp;L'!AZ$2,5)))))</f>
        <v>5</v>
      </c>
      <c r="R263" s="215">
        <f t="shared" si="39"/>
        <v>39323.975154727021</v>
      </c>
      <c r="S263" s="215">
        <f t="shared" si="40"/>
        <v>103235.88138450234</v>
      </c>
    </row>
    <row r="264" spans="1:19" x14ac:dyDescent="0.2">
      <c r="A264" s="12">
        <v>253</v>
      </c>
      <c r="B264" s="228">
        <f>IF(I264&gt;($B$4*$B$6),"0",PMT(H264/$B$6,COUNT(I264:$I$1000),-E263))</f>
        <v>103235.88138450234</v>
      </c>
      <c r="C264" s="228">
        <f t="shared" si="41"/>
        <v>63518.666478228057</v>
      </c>
      <c r="D264" s="228">
        <f t="shared" si="35"/>
        <v>39717.214906274283</v>
      </c>
      <c r="E264" s="225">
        <f t="shared" si="33"/>
        <v>6312149.4329165313</v>
      </c>
      <c r="F264" s="228">
        <f t="shared" si="36"/>
        <v>22430827.423195634</v>
      </c>
      <c r="G264" s="228">
        <f t="shared" si="37"/>
        <v>26118677.990279213</v>
      </c>
      <c r="H264" s="230">
        <f t="shared" si="42"/>
        <v>0.12</v>
      </c>
      <c r="I264" s="226">
        <f t="shared" si="34"/>
        <v>253</v>
      </c>
      <c r="J264" s="227">
        <f t="shared" si="43"/>
        <v>52688</v>
      </c>
      <c r="K264" s="231">
        <f t="shared" si="38"/>
        <v>103235.88138450234</v>
      </c>
      <c r="Q264" s="11">
        <f>IF(J264&lt;'5-Year Monthly P&amp;L'!P$2,1,IF(AND('Financing - Injection 2'!J264&gt;='5-Year Monthly P&amp;L'!P$2,'Financing - Injection 2'!J264&lt;'5-Year Monthly P&amp;L'!AB$2),2,IF(AND('Financing - Injection 2'!J264&gt;='5-Year Monthly P&amp;L'!AB$2,'Financing - Injection 2'!J264&lt;'5-Year Monthly P&amp;L'!AN$2),3,IF(AND('Financing - Injection 2'!J264&gt;='5-Year Monthly P&amp;L'!AN$2,'Financing - Injection 2'!J264&lt;'5-Year Monthly P&amp;L'!AZ$2),4,IF('Financing - Injection 2'!J264&gt;='5-Year Monthly P&amp;L'!AZ$2,5)))))</f>
        <v>5</v>
      </c>
      <c r="R264" s="215">
        <f t="shared" si="39"/>
        <v>39717.214906274283</v>
      </c>
      <c r="S264" s="215">
        <f t="shared" si="40"/>
        <v>103235.88138450234</v>
      </c>
    </row>
    <row r="265" spans="1:19" x14ac:dyDescent="0.2">
      <c r="A265" s="12">
        <v>254</v>
      </c>
      <c r="B265" s="228">
        <f>IF(I265&gt;($B$4*$B$6),"0",PMT(H265/$B$6,COUNT(I265:$I$1000),-E264))</f>
        <v>103235.88138450234</v>
      </c>
      <c r="C265" s="228">
        <f t="shared" si="41"/>
        <v>63121.494329165311</v>
      </c>
      <c r="D265" s="228">
        <f t="shared" si="35"/>
        <v>40114.387055337029</v>
      </c>
      <c r="E265" s="225">
        <f t="shared" si="33"/>
        <v>6272035.0458611939</v>
      </c>
      <c r="F265" s="228">
        <f t="shared" si="36"/>
        <v>22493948.9175248</v>
      </c>
      <c r="G265" s="228">
        <f t="shared" si="37"/>
        <v>26221913.871663716</v>
      </c>
      <c r="H265" s="230">
        <f t="shared" si="42"/>
        <v>0.12</v>
      </c>
      <c r="I265" s="226">
        <f t="shared" si="34"/>
        <v>254</v>
      </c>
      <c r="J265" s="227">
        <f t="shared" si="43"/>
        <v>52718</v>
      </c>
      <c r="K265" s="231">
        <f t="shared" si="38"/>
        <v>103235.88138450234</v>
      </c>
      <c r="Q265" s="11">
        <f>IF(J265&lt;'5-Year Monthly P&amp;L'!P$2,1,IF(AND('Financing - Injection 2'!J265&gt;='5-Year Monthly P&amp;L'!P$2,'Financing - Injection 2'!J265&lt;'5-Year Monthly P&amp;L'!AB$2),2,IF(AND('Financing - Injection 2'!J265&gt;='5-Year Monthly P&amp;L'!AB$2,'Financing - Injection 2'!J265&lt;'5-Year Monthly P&amp;L'!AN$2),3,IF(AND('Financing - Injection 2'!J265&gt;='5-Year Monthly P&amp;L'!AN$2,'Financing - Injection 2'!J265&lt;'5-Year Monthly P&amp;L'!AZ$2),4,IF('Financing - Injection 2'!J265&gt;='5-Year Monthly P&amp;L'!AZ$2,5)))))</f>
        <v>5</v>
      </c>
      <c r="R265" s="215">
        <f t="shared" si="39"/>
        <v>40114.387055337029</v>
      </c>
      <c r="S265" s="215">
        <f t="shared" si="40"/>
        <v>103235.88138450234</v>
      </c>
    </row>
    <row r="266" spans="1:19" x14ac:dyDescent="0.2">
      <c r="A266" s="12">
        <v>255</v>
      </c>
      <c r="B266" s="228">
        <f>IF(I266&gt;($B$4*$B$6),"0",PMT(H266/$B$6,COUNT(I266:$I$1000),-E265))</f>
        <v>103235.88138450235</v>
      </c>
      <c r="C266" s="228">
        <f t="shared" si="41"/>
        <v>62720.350458611938</v>
      </c>
      <c r="D266" s="228">
        <f t="shared" si="35"/>
        <v>40515.530925890416</v>
      </c>
      <c r="E266" s="225">
        <f t="shared" si="33"/>
        <v>6231519.5149353035</v>
      </c>
      <c r="F266" s="228">
        <f t="shared" si="36"/>
        <v>22556669.267983411</v>
      </c>
      <c r="G266" s="228">
        <f t="shared" si="37"/>
        <v>26325149.753048219</v>
      </c>
      <c r="H266" s="230">
        <f t="shared" si="42"/>
        <v>0.12</v>
      </c>
      <c r="I266" s="226">
        <f t="shared" si="34"/>
        <v>255</v>
      </c>
      <c r="J266" s="227">
        <f t="shared" si="43"/>
        <v>52749</v>
      </c>
      <c r="K266" s="231">
        <f t="shared" si="38"/>
        <v>103235.88138450235</v>
      </c>
      <c r="Q266" s="11">
        <f>IF(J266&lt;'5-Year Monthly P&amp;L'!P$2,1,IF(AND('Financing - Injection 2'!J266&gt;='5-Year Monthly P&amp;L'!P$2,'Financing - Injection 2'!J266&lt;'5-Year Monthly P&amp;L'!AB$2),2,IF(AND('Financing - Injection 2'!J266&gt;='5-Year Monthly P&amp;L'!AB$2,'Financing - Injection 2'!J266&lt;'5-Year Monthly P&amp;L'!AN$2),3,IF(AND('Financing - Injection 2'!J266&gt;='5-Year Monthly P&amp;L'!AN$2,'Financing - Injection 2'!J266&lt;'5-Year Monthly P&amp;L'!AZ$2),4,IF('Financing - Injection 2'!J266&gt;='5-Year Monthly P&amp;L'!AZ$2,5)))))</f>
        <v>5</v>
      </c>
      <c r="R266" s="215">
        <f t="shared" si="39"/>
        <v>40515.530925890416</v>
      </c>
      <c r="S266" s="215">
        <f t="shared" si="40"/>
        <v>103235.88138450235</v>
      </c>
    </row>
    <row r="267" spans="1:19" x14ac:dyDescent="0.2">
      <c r="A267" s="12">
        <v>256</v>
      </c>
      <c r="B267" s="228">
        <f>IF(I267&gt;($B$4*$B$6),"0",PMT(H267/$B$6,COUNT(I267:$I$1000),-E266))</f>
        <v>103235.88138450234</v>
      </c>
      <c r="C267" s="228">
        <f t="shared" si="41"/>
        <v>62315.195149353036</v>
      </c>
      <c r="D267" s="228">
        <f t="shared" si="35"/>
        <v>40920.686235149304</v>
      </c>
      <c r="E267" s="225">
        <f t="shared" si="33"/>
        <v>6190598.8287001541</v>
      </c>
      <c r="F267" s="228">
        <f t="shared" si="36"/>
        <v>22618984.463132765</v>
      </c>
      <c r="G267" s="228">
        <f t="shared" si="37"/>
        <v>26428385.634432722</v>
      </c>
      <c r="H267" s="230">
        <f t="shared" si="42"/>
        <v>0.12</v>
      </c>
      <c r="I267" s="226">
        <f t="shared" si="34"/>
        <v>256</v>
      </c>
      <c r="J267" s="227">
        <f t="shared" si="43"/>
        <v>52779</v>
      </c>
      <c r="K267" s="231">
        <f t="shared" si="38"/>
        <v>103235.88138450234</v>
      </c>
      <c r="Q267" s="11">
        <f>IF(J267&lt;'5-Year Monthly P&amp;L'!P$2,1,IF(AND('Financing - Injection 2'!J267&gt;='5-Year Monthly P&amp;L'!P$2,'Financing - Injection 2'!J267&lt;'5-Year Monthly P&amp;L'!AB$2),2,IF(AND('Financing - Injection 2'!J267&gt;='5-Year Monthly P&amp;L'!AB$2,'Financing - Injection 2'!J267&lt;'5-Year Monthly P&amp;L'!AN$2),3,IF(AND('Financing - Injection 2'!J267&gt;='5-Year Monthly P&amp;L'!AN$2,'Financing - Injection 2'!J267&lt;'5-Year Monthly P&amp;L'!AZ$2),4,IF('Financing - Injection 2'!J267&gt;='5-Year Monthly P&amp;L'!AZ$2,5)))))</f>
        <v>5</v>
      </c>
      <c r="R267" s="215">
        <f t="shared" si="39"/>
        <v>40920.686235149304</v>
      </c>
      <c r="S267" s="215">
        <f t="shared" si="40"/>
        <v>103235.88138450234</v>
      </c>
    </row>
    <row r="268" spans="1:19" x14ac:dyDescent="0.2">
      <c r="A268" s="12">
        <v>257</v>
      </c>
      <c r="B268" s="228">
        <f>IF(I268&gt;($B$4*$B$6),"0",PMT(H268/$B$6,COUNT(I268:$I$1000),-E267))</f>
        <v>103235.88138450235</v>
      </c>
      <c r="C268" s="228">
        <f t="shared" si="41"/>
        <v>61905.988287001535</v>
      </c>
      <c r="D268" s="228">
        <f t="shared" si="35"/>
        <v>41329.893097500819</v>
      </c>
      <c r="E268" s="225">
        <f t="shared" ref="E268:E331" si="44">IF(A268&gt;($B$4*$B$6),"",E267-D268)</f>
        <v>6149268.9356026528</v>
      </c>
      <c r="F268" s="228">
        <f t="shared" si="36"/>
        <v>22680890.451419767</v>
      </c>
      <c r="G268" s="228">
        <f t="shared" si="37"/>
        <v>26531621.515817225</v>
      </c>
      <c r="H268" s="230">
        <f t="shared" si="42"/>
        <v>0.12</v>
      </c>
      <c r="I268" s="226">
        <f t="shared" ref="I268:I331" si="45">IF($B$4*$B$6&lt;A268,"",A268)</f>
        <v>257</v>
      </c>
      <c r="J268" s="227">
        <f t="shared" si="43"/>
        <v>52810</v>
      </c>
      <c r="K268" s="231">
        <f t="shared" si="38"/>
        <v>103235.88138450235</v>
      </c>
      <c r="Q268" s="11">
        <f>IF(J268&lt;'5-Year Monthly P&amp;L'!P$2,1,IF(AND('Financing - Injection 2'!J268&gt;='5-Year Monthly P&amp;L'!P$2,'Financing - Injection 2'!J268&lt;'5-Year Monthly P&amp;L'!AB$2),2,IF(AND('Financing - Injection 2'!J268&gt;='5-Year Monthly P&amp;L'!AB$2,'Financing - Injection 2'!J268&lt;'5-Year Monthly P&amp;L'!AN$2),3,IF(AND('Financing - Injection 2'!J268&gt;='5-Year Monthly P&amp;L'!AN$2,'Financing - Injection 2'!J268&lt;'5-Year Monthly P&amp;L'!AZ$2),4,IF('Financing - Injection 2'!J268&gt;='5-Year Monthly P&amp;L'!AZ$2,5)))))</f>
        <v>5</v>
      </c>
      <c r="R268" s="215">
        <f t="shared" si="39"/>
        <v>41329.893097500819</v>
      </c>
      <c r="S268" s="215">
        <f t="shared" si="40"/>
        <v>103235.88138450235</v>
      </c>
    </row>
    <row r="269" spans="1:19" x14ac:dyDescent="0.2">
      <c r="A269" s="12">
        <v>258</v>
      </c>
      <c r="B269" s="228">
        <f>IF(I269&gt;($B$4*$B$6),"0",PMT(H269/$B$6,COUNT(I269:$I$1000),-E268))</f>
        <v>103235.88138450231</v>
      </c>
      <c r="C269" s="228">
        <f t="shared" si="41"/>
        <v>61492.689356026531</v>
      </c>
      <c r="D269" s="228">
        <f t="shared" ref="D269:D332" si="46">IF(A269&gt;($B$4*$B$6),"0",B269-C269)</f>
        <v>41743.19202847578</v>
      </c>
      <c r="E269" s="225">
        <f t="shared" si="44"/>
        <v>6107525.7435741769</v>
      </c>
      <c r="F269" s="228">
        <f t="shared" ref="F269:F311" si="47">IF(A268&gt;=($B$4*$B$6),"",F268+C269)</f>
        <v>22742383.140775792</v>
      </c>
      <c r="G269" s="228">
        <f t="shared" ref="G269:G311" si="48">IF(A268&gt;=($B$4*$B$6),"",G268+B269)</f>
        <v>26634857.397201728</v>
      </c>
      <c r="H269" s="230">
        <f t="shared" si="42"/>
        <v>0.12</v>
      </c>
      <c r="I269" s="226">
        <f t="shared" si="45"/>
        <v>258</v>
      </c>
      <c r="J269" s="227">
        <f t="shared" si="43"/>
        <v>52841</v>
      </c>
      <c r="K269" s="231">
        <f t="shared" ref="K269:K332" si="49">B269</f>
        <v>103235.88138450231</v>
      </c>
      <c r="Q269" s="11">
        <f>IF(J269&lt;'5-Year Monthly P&amp;L'!P$2,1,IF(AND('Financing - Injection 2'!J269&gt;='5-Year Monthly P&amp;L'!P$2,'Financing - Injection 2'!J269&lt;'5-Year Monthly P&amp;L'!AB$2),2,IF(AND('Financing - Injection 2'!J269&gt;='5-Year Monthly P&amp;L'!AB$2,'Financing - Injection 2'!J269&lt;'5-Year Monthly P&amp;L'!AN$2),3,IF(AND('Financing - Injection 2'!J269&gt;='5-Year Monthly P&amp;L'!AN$2,'Financing - Injection 2'!J269&lt;'5-Year Monthly P&amp;L'!AZ$2),4,IF('Financing - Injection 2'!J269&gt;='5-Year Monthly P&amp;L'!AZ$2,5)))))</f>
        <v>5</v>
      </c>
      <c r="R269" s="215">
        <f t="shared" ref="R269:R332" si="50">D269</f>
        <v>41743.19202847578</v>
      </c>
      <c r="S269" s="215">
        <f t="shared" ref="S269:S332" si="51">B269</f>
        <v>103235.88138450231</v>
      </c>
    </row>
    <row r="270" spans="1:19" x14ac:dyDescent="0.2">
      <c r="A270" s="12">
        <v>259</v>
      </c>
      <c r="B270" s="228">
        <f>IF(I270&gt;($B$4*$B$6),"0",PMT(H270/$B$6,COUNT(I270:$I$1000),-E269))</f>
        <v>103235.88138450231</v>
      </c>
      <c r="C270" s="228">
        <f t="shared" ref="C270:C333" si="52">IFERROR(E269*H270/$B$6,0)</f>
        <v>61075.257435741769</v>
      </c>
      <c r="D270" s="228">
        <f t="shared" si="46"/>
        <v>42160.623948760542</v>
      </c>
      <c r="E270" s="225">
        <f t="shared" si="44"/>
        <v>6065365.1196254166</v>
      </c>
      <c r="F270" s="228">
        <f t="shared" si="47"/>
        <v>22803458.398211535</v>
      </c>
      <c r="G270" s="228">
        <f t="shared" si="48"/>
        <v>26738093.278586231</v>
      </c>
      <c r="H270" s="230">
        <f t="shared" ref="H270:H333" si="53">H269</f>
        <v>0.12</v>
      </c>
      <c r="I270" s="226">
        <f t="shared" si="45"/>
        <v>259</v>
      </c>
      <c r="J270" s="227">
        <f t="shared" ref="J270:J333" si="54">EDATE(J269,1)</f>
        <v>52871</v>
      </c>
      <c r="K270" s="231">
        <f t="shared" si="49"/>
        <v>103235.88138450231</v>
      </c>
      <c r="Q270" s="11">
        <f>IF(J270&lt;'5-Year Monthly P&amp;L'!P$2,1,IF(AND('Financing - Injection 2'!J270&gt;='5-Year Monthly P&amp;L'!P$2,'Financing - Injection 2'!J270&lt;'5-Year Monthly P&amp;L'!AB$2),2,IF(AND('Financing - Injection 2'!J270&gt;='5-Year Monthly P&amp;L'!AB$2,'Financing - Injection 2'!J270&lt;'5-Year Monthly P&amp;L'!AN$2),3,IF(AND('Financing - Injection 2'!J270&gt;='5-Year Monthly P&amp;L'!AN$2,'Financing - Injection 2'!J270&lt;'5-Year Monthly P&amp;L'!AZ$2),4,IF('Financing - Injection 2'!J270&gt;='5-Year Monthly P&amp;L'!AZ$2,5)))))</f>
        <v>5</v>
      </c>
      <c r="R270" s="215">
        <f t="shared" si="50"/>
        <v>42160.623948760542</v>
      </c>
      <c r="S270" s="215">
        <f t="shared" si="51"/>
        <v>103235.88138450231</v>
      </c>
    </row>
    <row r="271" spans="1:19" x14ac:dyDescent="0.2">
      <c r="A271" s="12">
        <v>260</v>
      </c>
      <c r="B271" s="228">
        <f>IF(I271&gt;($B$4*$B$6),"0",PMT(H271/$B$6,COUNT(I271:$I$1000),-E270))</f>
        <v>103235.88138450234</v>
      </c>
      <c r="C271" s="228">
        <f t="shared" si="52"/>
        <v>60653.651196254163</v>
      </c>
      <c r="D271" s="228">
        <f t="shared" si="46"/>
        <v>42582.230188248177</v>
      </c>
      <c r="E271" s="225">
        <f t="shared" si="44"/>
        <v>6022782.8894371688</v>
      </c>
      <c r="F271" s="228">
        <f t="shared" si="47"/>
        <v>22864112.049407788</v>
      </c>
      <c r="G271" s="228">
        <f t="shared" si="48"/>
        <v>26841329.159970734</v>
      </c>
      <c r="H271" s="230">
        <f t="shared" si="53"/>
        <v>0.12</v>
      </c>
      <c r="I271" s="226">
        <f t="shared" si="45"/>
        <v>260</v>
      </c>
      <c r="J271" s="227">
        <f t="shared" si="54"/>
        <v>52902</v>
      </c>
      <c r="K271" s="231">
        <f t="shared" si="49"/>
        <v>103235.88138450234</v>
      </c>
      <c r="Q271" s="11">
        <f>IF(J271&lt;'5-Year Monthly P&amp;L'!P$2,1,IF(AND('Financing - Injection 2'!J271&gt;='5-Year Monthly P&amp;L'!P$2,'Financing - Injection 2'!J271&lt;'5-Year Monthly P&amp;L'!AB$2),2,IF(AND('Financing - Injection 2'!J271&gt;='5-Year Monthly P&amp;L'!AB$2,'Financing - Injection 2'!J271&lt;'5-Year Monthly P&amp;L'!AN$2),3,IF(AND('Financing - Injection 2'!J271&gt;='5-Year Monthly P&amp;L'!AN$2,'Financing - Injection 2'!J271&lt;'5-Year Monthly P&amp;L'!AZ$2),4,IF('Financing - Injection 2'!J271&gt;='5-Year Monthly P&amp;L'!AZ$2,5)))))</f>
        <v>5</v>
      </c>
      <c r="R271" s="215">
        <f t="shared" si="50"/>
        <v>42582.230188248177</v>
      </c>
      <c r="S271" s="215">
        <f t="shared" si="51"/>
        <v>103235.88138450234</v>
      </c>
    </row>
    <row r="272" spans="1:19" x14ac:dyDescent="0.2">
      <c r="A272" s="12">
        <v>261</v>
      </c>
      <c r="B272" s="228">
        <f>IF(I272&gt;($B$4*$B$6),"0",PMT(H272/$B$6,COUNT(I272:$I$1000),-E271))</f>
        <v>103235.88138450231</v>
      </c>
      <c r="C272" s="228">
        <f t="shared" si="52"/>
        <v>60227.828894371691</v>
      </c>
      <c r="D272" s="228">
        <f t="shared" si="46"/>
        <v>43008.05249013062</v>
      </c>
      <c r="E272" s="225">
        <f t="shared" si="44"/>
        <v>5979774.8369470378</v>
      </c>
      <c r="F272" s="228">
        <f t="shared" si="47"/>
        <v>22924339.878302161</v>
      </c>
      <c r="G272" s="228">
        <f t="shared" si="48"/>
        <v>26944565.041355237</v>
      </c>
      <c r="H272" s="230">
        <f t="shared" si="53"/>
        <v>0.12</v>
      </c>
      <c r="I272" s="226">
        <f t="shared" si="45"/>
        <v>261</v>
      </c>
      <c r="J272" s="227">
        <f t="shared" si="54"/>
        <v>52932</v>
      </c>
      <c r="K272" s="231">
        <f t="shared" si="49"/>
        <v>103235.88138450231</v>
      </c>
      <c r="Q272" s="11">
        <f>IF(J272&lt;'5-Year Monthly P&amp;L'!P$2,1,IF(AND('Financing - Injection 2'!J272&gt;='5-Year Monthly P&amp;L'!P$2,'Financing - Injection 2'!J272&lt;'5-Year Monthly P&amp;L'!AB$2),2,IF(AND('Financing - Injection 2'!J272&gt;='5-Year Monthly P&amp;L'!AB$2,'Financing - Injection 2'!J272&lt;'5-Year Monthly P&amp;L'!AN$2),3,IF(AND('Financing - Injection 2'!J272&gt;='5-Year Monthly P&amp;L'!AN$2,'Financing - Injection 2'!J272&lt;'5-Year Monthly P&amp;L'!AZ$2),4,IF('Financing - Injection 2'!J272&gt;='5-Year Monthly P&amp;L'!AZ$2,5)))))</f>
        <v>5</v>
      </c>
      <c r="R272" s="215">
        <f t="shared" si="50"/>
        <v>43008.05249013062</v>
      </c>
      <c r="S272" s="215">
        <f t="shared" si="51"/>
        <v>103235.88138450231</v>
      </c>
    </row>
    <row r="273" spans="1:19" x14ac:dyDescent="0.2">
      <c r="A273" s="12">
        <v>262</v>
      </c>
      <c r="B273" s="228">
        <f>IF(I273&gt;($B$4*$B$6),"0",PMT(H273/$B$6,COUNT(I273:$I$1000),-E272))</f>
        <v>103235.88138450231</v>
      </c>
      <c r="C273" s="228">
        <f t="shared" si="52"/>
        <v>59797.748369470377</v>
      </c>
      <c r="D273" s="228">
        <f t="shared" si="46"/>
        <v>43438.133015031934</v>
      </c>
      <c r="E273" s="225">
        <f t="shared" si="44"/>
        <v>5936336.7039320059</v>
      </c>
      <c r="F273" s="228">
        <f t="shared" si="47"/>
        <v>22984137.626671631</v>
      </c>
      <c r="G273" s="228">
        <f t="shared" si="48"/>
        <v>27047800.92273974</v>
      </c>
      <c r="H273" s="230">
        <f t="shared" si="53"/>
        <v>0.12</v>
      </c>
      <c r="I273" s="226">
        <f t="shared" si="45"/>
        <v>262</v>
      </c>
      <c r="J273" s="227">
        <f t="shared" si="54"/>
        <v>52963</v>
      </c>
      <c r="K273" s="231">
        <f t="shared" si="49"/>
        <v>103235.88138450231</v>
      </c>
      <c r="Q273" s="11">
        <f>IF(J273&lt;'5-Year Monthly P&amp;L'!P$2,1,IF(AND('Financing - Injection 2'!J273&gt;='5-Year Monthly P&amp;L'!P$2,'Financing - Injection 2'!J273&lt;'5-Year Monthly P&amp;L'!AB$2),2,IF(AND('Financing - Injection 2'!J273&gt;='5-Year Monthly P&amp;L'!AB$2,'Financing - Injection 2'!J273&lt;'5-Year Monthly P&amp;L'!AN$2),3,IF(AND('Financing - Injection 2'!J273&gt;='5-Year Monthly P&amp;L'!AN$2,'Financing - Injection 2'!J273&lt;'5-Year Monthly P&amp;L'!AZ$2),4,IF('Financing - Injection 2'!J273&gt;='5-Year Monthly P&amp;L'!AZ$2,5)))))</f>
        <v>5</v>
      </c>
      <c r="R273" s="215">
        <f t="shared" si="50"/>
        <v>43438.133015031934</v>
      </c>
      <c r="S273" s="215">
        <f t="shared" si="51"/>
        <v>103235.88138450231</v>
      </c>
    </row>
    <row r="274" spans="1:19" x14ac:dyDescent="0.2">
      <c r="A274" s="12">
        <v>263</v>
      </c>
      <c r="B274" s="228">
        <f>IF(I274&gt;($B$4*$B$6),"0",PMT(H274/$B$6,COUNT(I274:$I$1000),-E273))</f>
        <v>103235.88138450234</v>
      </c>
      <c r="C274" s="228">
        <f t="shared" si="52"/>
        <v>59363.367039320059</v>
      </c>
      <c r="D274" s="228">
        <f t="shared" si="46"/>
        <v>43872.514345182281</v>
      </c>
      <c r="E274" s="225">
        <f t="shared" si="44"/>
        <v>5892464.1895868238</v>
      </c>
      <c r="F274" s="228">
        <f t="shared" si="47"/>
        <v>23043500.99371095</v>
      </c>
      <c r="G274" s="228">
        <f t="shared" si="48"/>
        <v>27151036.804124244</v>
      </c>
      <c r="H274" s="230">
        <f t="shared" si="53"/>
        <v>0.12</v>
      </c>
      <c r="I274" s="226">
        <f t="shared" si="45"/>
        <v>263</v>
      </c>
      <c r="J274" s="227">
        <f t="shared" si="54"/>
        <v>52994</v>
      </c>
      <c r="K274" s="231">
        <f t="shared" si="49"/>
        <v>103235.88138450234</v>
      </c>
      <c r="Q274" s="11">
        <f>IF(J274&lt;'5-Year Monthly P&amp;L'!P$2,1,IF(AND('Financing - Injection 2'!J274&gt;='5-Year Monthly P&amp;L'!P$2,'Financing - Injection 2'!J274&lt;'5-Year Monthly P&amp;L'!AB$2),2,IF(AND('Financing - Injection 2'!J274&gt;='5-Year Monthly P&amp;L'!AB$2,'Financing - Injection 2'!J274&lt;'5-Year Monthly P&amp;L'!AN$2),3,IF(AND('Financing - Injection 2'!J274&gt;='5-Year Monthly P&amp;L'!AN$2,'Financing - Injection 2'!J274&lt;'5-Year Monthly P&amp;L'!AZ$2),4,IF('Financing - Injection 2'!J274&gt;='5-Year Monthly P&amp;L'!AZ$2,5)))))</f>
        <v>5</v>
      </c>
      <c r="R274" s="215">
        <f t="shared" si="50"/>
        <v>43872.514345182281</v>
      </c>
      <c r="S274" s="215">
        <f t="shared" si="51"/>
        <v>103235.88138450234</v>
      </c>
    </row>
    <row r="275" spans="1:19" x14ac:dyDescent="0.2">
      <c r="A275" s="12">
        <v>264</v>
      </c>
      <c r="B275" s="228">
        <f>IF(I275&gt;($B$4*$B$6),"0",PMT(H275/$B$6,COUNT(I275:$I$1000),-E274))</f>
        <v>103235.88138450231</v>
      </c>
      <c r="C275" s="228">
        <f t="shared" si="52"/>
        <v>58924.641895868233</v>
      </c>
      <c r="D275" s="228">
        <f t="shared" si="46"/>
        <v>44311.239488634077</v>
      </c>
      <c r="E275" s="225">
        <f t="shared" si="44"/>
        <v>5848152.9500981895</v>
      </c>
      <c r="F275" s="228">
        <f t="shared" si="47"/>
        <v>23102425.635606818</v>
      </c>
      <c r="G275" s="228">
        <f t="shared" si="48"/>
        <v>27254272.685508747</v>
      </c>
      <c r="H275" s="230">
        <f t="shared" si="53"/>
        <v>0.12</v>
      </c>
      <c r="I275" s="226">
        <f t="shared" si="45"/>
        <v>264</v>
      </c>
      <c r="J275" s="227">
        <f t="shared" si="54"/>
        <v>53022</v>
      </c>
      <c r="K275" s="231">
        <f t="shared" si="49"/>
        <v>103235.88138450231</v>
      </c>
      <c r="Q275" s="11">
        <f>IF(J275&lt;'5-Year Monthly P&amp;L'!P$2,1,IF(AND('Financing - Injection 2'!J275&gt;='5-Year Monthly P&amp;L'!P$2,'Financing - Injection 2'!J275&lt;'5-Year Monthly P&amp;L'!AB$2),2,IF(AND('Financing - Injection 2'!J275&gt;='5-Year Monthly P&amp;L'!AB$2,'Financing - Injection 2'!J275&lt;'5-Year Monthly P&amp;L'!AN$2),3,IF(AND('Financing - Injection 2'!J275&gt;='5-Year Monthly P&amp;L'!AN$2,'Financing - Injection 2'!J275&lt;'5-Year Monthly P&amp;L'!AZ$2),4,IF('Financing - Injection 2'!J275&gt;='5-Year Monthly P&amp;L'!AZ$2,5)))))</f>
        <v>5</v>
      </c>
      <c r="R275" s="215">
        <f t="shared" si="50"/>
        <v>44311.239488634077</v>
      </c>
      <c r="S275" s="215">
        <f t="shared" si="51"/>
        <v>103235.88138450231</v>
      </c>
    </row>
    <row r="276" spans="1:19" x14ac:dyDescent="0.2">
      <c r="A276" s="12">
        <v>265</v>
      </c>
      <c r="B276" s="228">
        <f>IF(I276&gt;($B$4*$B$6),"0",PMT(H276/$B$6,COUNT(I276:$I$1000),-E275))</f>
        <v>103235.88138450231</v>
      </c>
      <c r="C276" s="228">
        <f t="shared" si="52"/>
        <v>58481.529500981887</v>
      </c>
      <c r="D276" s="228">
        <f t="shared" si="46"/>
        <v>44754.351883520423</v>
      </c>
      <c r="E276" s="225">
        <f t="shared" si="44"/>
        <v>5803398.5982146692</v>
      </c>
      <c r="F276" s="228">
        <f t="shared" si="47"/>
        <v>23160907.165107802</v>
      </c>
      <c r="G276" s="228">
        <f t="shared" si="48"/>
        <v>27357508.56689325</v>
      </c>
      <c r="H276" s="230">
        <f t="shared" si="53"/>
        <v>0.12</v>
      </c>
      <c r="I276" s="226">
        <f t="shared" si="45"/>
        <v>265</v>
      </c>
      <c r="J276" s="227">
        <f t="shared" si="54"/>
        <v>53053</v>
      </c>
      <c r="K276" s="231">
        <f t="shared" si="49"/>
        <v>103235.88138450231</v>
      </c>
      <c r="Q276" s="11">
        <f>IF(J276&lt;'5-Year Monthly P&amp;L'!P$2,1,IF(AND('Financing - Injection 2'!J276&gt;='5-Year Monthly P&amp;L'!P$2,'Financing - Injection 2'!J276&lt;'5-Year Monthly P&amp;L'!AB$2),2,IF(AND('Financing - Injection 2'!J276&gt;='5-Year Monthly P&amp;L'!AB$2,'Financing - Injection 2'!J276&lt;'5-Year Monthly P&amp;L'!AN$2),3,IF(AND('Financing - Injection 2'!J276&gt;='5-Year Monthly P&amp;L'!AN$2,'Financing - Injection 2'!J276&lt;'5-Year Monthly P&amp;L'!AZ$2),4,IF('Financing - Injection 2'!J276&gt;='5-Year Monthly P&amp;L'!AZ$2,5)))))</f>
        <v>5</v>
      </c>
      <c r="R276" s="215">
        <f t="shared" si="50"/>
        <v>44754.351883520423</v>
      </c>
      <c r="S276" s="215">
        <f t="shared" si="51"/>
        <v>103235.88138450231</v>
      </c>
    </row>
    <row r="277" spans="1:19" x14ac:dyDescent="0.2">
      <c r="A277" s="12">
        <v>266</v>
      </c>
      <c r="B277" s="228">
        <f>IF(I277&gt;($B$4*$B$6),"0",PMT(H277/$B$6,COUNT(I277:$I$1000),-E276))</f>
        <v>103235.88138450231</v>
      </c>
      <c r="C277" s="228">
        <f t="shared" si="52"/>
        <v>58033.985982146689</v>
      </c>
      <c r="D277" s="228">
        <f t="shared" si="46"/>
        <v>45201.895402355622</v>
      </c>
      <c r="E277" s="225">
        <f t="shared" si="44"/>
        <v>5758196.7028123131</v>
      </c>
      <c r="F277" s="228">
        <f t="shared" si="47"/>
        <v>23218941.151089948</v>
      </c>
      <c r="G277" s="228">
        <f t="shared" si="48"/>
        <v>27460744.448277753</v>
      </c>
      <c r="H277" s="230">
        <f t="shared" si="53"/>
        <v>0.12</v>
      </c>
      <c r="I277" s="226">
        <f t="shared" si="45"/>
        <v>266</v>
      </c>
      <c r="J277" s="227">
        <f t="shared" si="54"/>
        <v>53083</v>
      </c>
      <c r="K277" s="231">
        <f t="shared" si="49"/>
        <v>103235.88138450231</v>
      </c>
      <c r="Q277" s="11">
        <f>IF(J277&lt;'5-Year Monthly P&amp;L'!P$2,1,IF(AND('Financing - Injection 2'!J277&gt;='5-Year Monthly P&amp;L'!P$2,'Financing - Injection 2'!J277&lt;'5-Year Monthly P&amp;L'!AB$2),2,IF(AND('Financing - Injection 2'!J277&gt;='5-Year Monthly P&amp;L'!AB$2,'Financing - Injection 2'!J277&lt;'5-Year Monthly P&amp;L'!AN$2),3,IF(AND('Financing - Injection 2'!J277&gt;='5-Year Monthly P&amp;L'!AN$2,'Financing - Injection 2'!J277&lt;'5-Year Monthly P&amp;L'!AZ$2),4,IF('Financing - Injection 2'!J277&gt;='5-Year Monthly P&amp;L'!AZ$2,5)))))</f>
        <v>5</v>
      </c>
      <c r="R277" s="215">
        <f t="shared" si="50"/>
        <v>45201.895402355622</v>
      </c>
      <c r="S277" s="215">
        <f t="shared" si="51"/>
        <v>103235.88138450231</v>
      </c>
    </row>
    <row r="278" spans="1:19" x14ac:dyDescent="0.2">
      <c r="A278" s="12">
        <v>267</v>
      </c>
      <c r="B278" s="228">
        <f>IF(I278&gt;($B$4*$B$6),"0",PMT(H278/$B$6,COUNT(I278:$I$1000),-E277))</f>
        <v>103235.88138450231</v>
      </c>
      <c r="C278" s="228">
        <f t="shared" si="52"/>
        <v>57581.96702812313</v>
      </c>
      <c r="D278" s="228">
        <f t="shared" si="46"/>
        <v>45653.91435637918</v>
      </c>
      <c r="E278" s="225">
        <f t="shared" si="44"/>
        <v>5712542.7884559343</v>
      </c>
      <c r="F278" s="228">
        <f t="shared" si="47"/>
        <v>23276523.11811807</v>
      </c>
      <c r="G278" s="228">
        <f t="shared" si="48"/>
        <v>27563980.329662256</v>
      </c>
      <c r="H278" s="230">
        <f t="shared" si="53"/>
        <v>0.12</v>
      </c>
      <c r="I278" s="226">
        <f t="shared" si="45"/>
        <v>267</v>
      </c>
      <c r="J278" s="227">
        <f t="shared" si="54"/>
        <v>53114</v>
      </c>
      <c r="K278" s="231">
        <f t="shared" si="49"/>
        <v>103235.88138450231</v>
      </c>
      <c r="Q278" s="11">
        <f>IF(J278&lt;'5-Year Monthly P&amp;L'!P$2,1,IF(AND('Financing - Injection 2'!J278&gt;='5-Year Monthly P&amp;L'!P$2,'Financing - Injection 2'!J278&lt;'5-Year Monthly P&amp;L'!AB$2),2,IF(AND('Financing - Injection 2'!J278&gt;='5-Year Monthly P&amp;L'!AB$2,'Financing - Injection 2'!J278&lt;'5-Year Monthly P&amp;L'!AN$2),3,IF(AND('Financing - Injection 2'!J278&gt;='5-Year Monthly P&amp;L'!AN$2,'Financing - Injection 2'!J278&lt;'5-Year Monthly P&amp;L'!AZ$2),4,IF('Financing - Injection 2'!J278&gt;='5-Year Monthly P&amp;L'!AZ$2,5)))))</f>
        <v>5</v>
      </c>
      <c r="R278" s="215">
        <f t="shared" si="50"/>
        <v>45653.91435637918</v>
      </c>
      <c r="S278" s="215">
        <f t="shared" si="51"/>
        <v>103235.88138450231</v>
      </c>
    </row>
    <row r="279" spans="1:19" x14ac:dyDescent="0.2">
      <c r="A279" s="12">
        <v>268</v>
      </c>
      <c r="B279" s="228">
        <f>IF(I279&gt;($B$4*$B$6),"0",PMT(H279/$B$6,COUNT(I279:$I$1000),-E278))</f>
        <v>103235.88138450231</v>
      </c>
      <c r="C279" s="228">
        <f t="shared" si="52"/>
        <v>57125.427884559344</v>
      </c>
      <c r="D279" s="228">
        <f t="shared" si="46"/>
        <v>46110.453499942967</v>
      </c>
      <c r="E279" s="225">
        <f t="shared" si="44"/>
        <v>5666432.3349559912</v>
      </c>
      <c r="F279" s="228">
        <f t="shared" si="47"/>
        <v>23333648.54600263</v>
      </c>
      <c r="G279" s="228">
        <f t="shared" si="48"/>
        <v>27667216.211046759</v>
      </c>
      <c r="H279" s="230">
        <f t="shared" si="53"/>
        <v>0.12</v>
      </c>
      <c r="I279" s="226">
        <f t="shared" si="45"/>
        <v>268</v>
      </c>
      <c r="J279" s="227">
        <f t="shared" si="54"/>
        <v>53144</v>
      </c>
      <c r="K279" s="231">
        <f t="shared" si="49"/>
        <v>103235.88138450231</v>
      </c>
      <c r="Q279" s="11">
        <f>IF(J279&lt;'5-Year Monthly P&amp;L'!P$2,1,IF(AND('Financing - Injection 2'!J279&gt;='5-Year Monthly P&amp;L'!P$2,'Financing - Injection 2'!J279&lt;'5-Year Monthly P&amp;L'!AB$2),2,IF(AND('Financing - Injection 2'!J279&gt;='5-Year Monthly P&amp;L'!AB$2,'Financing - Injection 2'!J279&lt;'5-Year Monthly P&amp;L'!AN$2),3,IF(AND('Financing - Injection 2'!J279&gt;='5-Year Monthly P&amp;L'!AN$2,'Financing - Injection 2'!J279&lt;'5-Year Monthly P&amp;L'!AZ$2),4,IF('Financing - Injection 2'!J279&gt;='5-Year Monthly P&amp;L'!AZ$2,5)))))</f>
        <v>5</v>
      </c>
      <c r="R279" s="215">
        <f t="shared" si="50"/>
        <v>46110.453499942967</v>
      </c>
      <c r="S279" s="215">
        <f t="shared" si="51"/>
        <v>103235.88138450231</v>
      </c>
    </row>
    <row r="280" spans="1:19" x14ac:dyDescent="0.2">
      <c r="A280" s="12">
        <v>269</v>
      </c>
      <c r="B280" s="228">
        <f>IF(I280&gt;($B$4*$B$6),"0",PMT(H280/$B$6,COUNT(I280:$I$1000),-E279))</f>
        <v>103235.88138450234</v>
      </c>
      <c r="C280" s="228">
        <f t="shared" si="52"/>
        <v>56664.323349559912</v>
      </c>
      <c r="D280" s="228">
        <f t="shared" si="46"/>
        <v>46571.558034942427</v>
      </c>
      <c r="E280" s="225">
        <f t="shared" si="44"/>
        <v>5619860.7769210488</v>
      </c>
      <c r="F280" s="228">
        <f t="shared" si="47"/>
        <v>23390312.869352192</v>
      </c>
      <c r="G280" s="228">
        <f t="shared" si="48"/>
        <v>27770452.092431262</v>
      </c>
      <c r="H280" s="230">
        <f t="shared" si="53"/>
        <v>0.12</v>
      </c>
      <c r="I280" s="226">
        <f t="shared" si="45"/>
        <v>269</v>
      </c>
      <c r="J280" s="227">
        <f t="shared" si="54"/>
        <v>53175</v>
      </c>
      <c r="K280" s="231">
        <f t="shared" si="49"/>
        <v>103235.88138450234</v>
      </c>
      <c r="Q280" s="11">
        <f>IF(J280&lt;'5-Year Monthly P&amp;L'!P$2,1,IF(AND('Financing - Injection 2'!J280&gt;='5-Year Monthly P&amp;L'!P$2,'Financing - Injection 2'!J280&lt;'5-Year Monthly P&amp;L'!AB$2),2,IF(AND('Financing - Injection 2'!J280&gt;='5-Year Monthly P&amp;L'!AB$2,'Financing - Injection 2'!J280&lt;'5-Year Monthly P&amp;L'!AN$2),3,IF(AND('Financing - Injection 2'!J280&gt;='5-Year Monthly P&amp;L'!AN$2,'Financing - Injection 2'!J280&lt;'5-Year Monthly P&amp;L'!AZ$2),4,IF('Financing - Injection 2'!J280&gt;='5-Year Monthly P&amp;L'!AZ$2,5)))))</f>
        <v>5</v>
      </c>
      <c r="R280" s="215">
        <f t="shared" si="50"/>
        <v>46571.558034942427</v>
      </c>
      <c r="S280" s="215">
        <f t="shared" si="51"/>
        <v>103235.88138450234</v>
      </c>
    </row>
    <row r="281" spans="1:19" x14ac:dyDescent="0.2">
      <c r="A281" s="12">
        <v>270</v>
      </c>
      <c r="B281" s="228">
        <f>IF(I281&gt;($B$4*$B$6),"0",PMT(H281/$B$6,COUNT(I281:$I$1000),-E280))</f>
        <v>103235.88138450231</v>
      </c>
      <c r="C281" s="228">
        <f t="shared" si="52"/>
        <v>56198.607769210481</v>
      </c>
      <c r="D281" s="228">
        <f t="shared" si="46"/>
        <v>47037.27361529183</v>
      </c>
      <c r="E281" s="225">
        <f t="shared" si="44"/>
        <v>5572823.5033057565</v>
      </c>
      <c r="F281" s="228">
        <f t="shared" si="47"/>
        <v>23446511.477121402</v>
      </c>
      <c r="G281" s="228">
        <f t="shared" si="48"/>
        <v>27873687.973815765</v>
      </c>
      <c r="H281" s="230">
        <f t="shared" si="53"/>
        <v>0.12</v>
      </c>
      <c r="I281" s="226">
        <f t="shared" si="45"/>
        <v>270</v>
      </c>
      <c r="J281" s="227">
        <f t="shared" si="54"/>
        <v>53206</v>
      </c>
      <c r="K281" s="231">
        <f t="shared" si="49"/>
        <v>103235.88138450231</v>
      </c>
      <c r="Q281" s="11">
        <f>IF(J281&lt;'5-Year Monthly P&amp;L'!P$2,1,IF(AND('Financing - Injection 2'!J281&gt;='5-Year Monthly P&amp;L'!P$2,'Financing - Injection 2'!J281&lt;'5-Year Monthly P&amp;L'!AB$2),2,IF(AND('Financing - Injection 2'!J281&gt;='5-Year Monthly P&amp;L'!AB$2,'Financing - Injection 2'!J281&lt;'5-Year Monthly P&amp;L'!AN$2),3,IF(AND('Financing - Injection 2'!J281&gt;='5-Year Monthly P&amp;L'!AN$2,'Financing - Injection 2'!J281&lt;'5-Year Monthly P&amp;L'!AZ$2),4,IF('Financing - Injection 2'!J281&gt;='5-Year Monthly P&amp;L'!AZ$2,5)))))</f>
        <v>5</v>
      </c>
      <c r="R281" s="215">
        <f t="shared" si="50"/>
        <v>47037.27361529183</v>
      </c>
      <c r="S281" s="215">
        <f t="shared" si="51"/>
        <v>103235.88138450231</v>
      </c>
    </row>
    <row r="282" spans="1:19" x14ac:dyDescent="0.2">
      <c r="A282" s="12">
        <v>271</v>
      </c>
      <c r="B282" s="228">
        <f>IF(I282&gt;($B$4*$B$6),"0",PMT(H282/$B$6,COUNT(I282:$I$1000),-E281))</f>
        <v>103235.88138450234</v>
      </c>
      <c r="C282" s="228">
        <f t="shared" si="52"/>
        <v>55728.235033057565</v>
      </c>
      <c r="D282" s="228">
        <f t="shared" si="46"/>
        <v>47507.646351444775</v>
      </c>
      <c r="E282" s="225">
        <f t="shared" si="44"/>
        <v>5525315.856954312</v>
      </c>
      <c r="F282" s="228">
        <f t="shared" si="47"/>
        <v>23502239.712154459</v>
      </c>
      <c r="G282" s="228">
        <f t="shared" si="48"/>
        <v>27976923.855200268</v>
      </c>
      <c r="H282" s="230">
        <f t="shared" si="53"/>
        <v>0.12</v>
      </c>
      <c r="I282" s="226">
        <f t="shared" si="45"/>
        <v>271</v>
      </c>
      <c r="J282" s="227">
        <f t="shared" si="54"/>
        <v>53236</v>
      </c>
      <c r="K282" s="231">
        <f t="shared" si="49"/>
        <v>103235.88138450234</v>
      </c>
      <c r="Q282" s="11">
        <f>IF(J282&lt;'5-Year Monthly P&amp;L'!P$2,1,IF(AND('Financing - Injection 2'!J282&gt;='5-Year Monthly P&amp;L'!P$2,'Financing - Injection 2'!J282&lt;'5-Year Monthly P&amp;L'!AB$2),2,IF(AND('Financing - Injection 2'!J282&gt;='5-Year Monthly P&amp;L'!AB$2,'Financing - Injection 2'!J282&lt;'5-Year Monthly P&amp;L'!AN$2),3,IF(AND('Financing - Injection 2'!J282&gt;='5-Year Monthly P&amp;L'!AN$2,'Financing - Injection 2'!J282&lt;'5-Year Monthly P&amp;L'!AZ$2),4,IF('Financing - Injection 2'!J282&gt;='5-Year Monthly P&amp;L'!AZ$2,5)))))</f>
        <v>5</v>
      </c>
      <c r="R282" s="215">
        <f t="shared" si="50"/>
        <v>47507.646351444775</v>
      </c>
      <c r="S282" s="215">
        <f t="shared" si="51"/>
        <v>103235.88138450234</v>
      </c>
    </row>
    <row r="283" spans="1:19" x14ac:dyDescent="0.2">
      <c r="A283" s="12">
        <v>272</v>
      </c>
      <c r="B283" s="228">
        <f>IF(I283&gt;($B$4*$B$6),"0",PMT(H283/$B$6,COUNT(I283:$I$1000),-E282))</f>
        <v>103235.88138450234</v>
      </c>
      <c r="C283" s="228">
        <f t="shared" si="52"/>
        <v>55253.15856954312</v>
      </c>
      <c r="D283" s="228">
        <f t="shared" si="46"/>
        <v>47982.722814959219</v>
      </c>
      <c r="E283" s="225">
        <f t="shared" si="44"/>
        <v>5477333.1341393525</v>
      </c>
      <c r="F283" s="228">
        <f t="shared" si="47"/>
        <v>23557492.870724004</v>
      </c>
      <c r="G283" s="228">
        <f t="shared" si="48"/>
        <v>28080159.736584771</v>
      </c>
      <c r="H283" s="230">
        <f t="shared" si="53"/>
        <v>0.12</v>
      </c>
      <c r="I283" s="226">
        <f t="shared" si="45"/>
        <v>272</v>
      </c>
      <c r="J283" s="227">
        <f t="shared" si="54"/>
        <v>53267</v>
      </c>
      <c r="K283" s="231">
        <f t="shared" si="49"/>
        <v>103235.88138450234</v>
      </c>
      <c r="Q283" s="11">
        <f>IF(J283&lt;'5-Year Monthly P&amp;L'!P$2,1,IF(AND('Financing - Injection 2'!J283&gt;='5-Year Monthly P&amp;L'!P$2,'Financing - Injection 2'!J283&lt;'5-Year Monthly P&amp;L'!AB$2),2,IF(AND('Financing - Injection 2'!J283&gt;='5-Year Monthly P&amp;L'!AB$2,'Financing - Injection 2'!J283&lt;'5-Year Monthly P&amp;L'!AN$2),3,IF(AND('Financing - Injection 2'!J283&gt;='5-Year Monthly P&amp;L'!AN$2,'Financing - Injection 2'!J283&lt;'5-Year Monthly P&amp;L'!AZ$2),4,IF('Financing - Injection 2'!J283&gt;='5-Year Monthly P&amp;L'!AZ$2,5)))))</f>
        <v>5</v>
      </c>
      <c r="R283" s="215">
        <f t="shared" si="50"/>
        <v>47982.722814959219</v>
      </c>
      <c r="S283" s="215">
        <f t="shared" si="51"/>
        <v>103235.88138450234</v>
      </c>
    </row>
    <row r="284" spans="1:19" x14ac:dyDescent="0.2">
      <c r="A284" s="12">
        <v>273</v>
      </c>
      <c r="B284" s="228">
        <f>IF(I284&gt;($B$4*$B$6),"0",PMT(H284/$B$6,COUNT(I284:$I$1000),-E283))</f>
        <v>103235.88138450234</v>
      </c>
      <c r="C284" s="228">
        <f t="shared" si="52"/>
        <v>54773.331341393525</v>
      </c>
      <c r="D284" s="228">
        <f t="shared" si="46"/>
        <v>48462.550043108815</v>
      </c>
      <c r="E284" s="225">
        <f t="shared" si="44"/>
        <v>5428870.5840962436</v>
      </c>
      <c r="F284" s="228">
        <f t="shared" si="47"/>
        <v>23612266.202065397</v>
      </c>
      <c r="G284" s="228">
        <f t="shared" si="48"/>
        <v>28183395.617969275</v>
      </c>
      <c r="H284" s="230">
        <f t="shared" si="53"/>
        <v>0.12</v>
      </c>
      <c r="I284" s="226">
        <f t="shared" si="45"/>
        <v>273</v>
      </c>
      <c r="J284" s="227">
        <f t="shared" si="54"/>
        <v>53297</v>
      </c>
      <c r="K284" s="231">
        <f t="shared" si="49"/>
        <v>103235.88138450234</v>
      </c>
      <c r="Q284" s="11">
        <f>IF(J284&lt;'5-Year Monthly P&amp;L'!P$2,1,IF(AND('Financing - Injection 2'!J284&gt;='5-Year Monthly P&amp;L'!P$2,'Financing - Injection 2'!J284&lt;'5-Year Monthly P&amp;L'!AB$2),2,IF(AND('Financing - Injection 2'!J284&gt;='5-Year Monthly P&amp;L'!AB$2,'Financing - Injection 2'!J284&lt;'5-Year Monthly P&amp;L'!AN$2),3,IF(AND('Financing - Injection 2'!J284&gt;='5-Year Monthly P&amp;L'!AN$2,'Financing - Injection 2'!J284&lt;'5-Year Monthly P&amp;L'!AZ$2),4,IF('Financing - Injection 2'!J284&gt;='5-Year Monthly P&amp;L'!AZ$2,5)))))</f>
        <v>5</v>
      </c>
      <c r="R284" s="215">
        <f t="shared" si="50"/>
        <v>48462.550043108815</v>
      </c>
      <c r="S284" s="215">
        <f t="shared" si="51"/>
        <v>103235.88138450234</v>
      </c>
    </row>
    <row r="285" spans="1:19" x14ac:dyDescent="0.2">
      <c r="A285" s="12">
        <v>274</v>
      </c>
      <c r="B285" s="228">
        <f>IF(I285&gt;($B$4*$B$6),"0",PMT(H285/$B$6,COUNT(I285:$I$1000),-E284))</f>
        <v>103235.88138450231</v>
      </c>
      <c r="C285" s="228">
        <f t="shared" si="52"/>
        <v>54288.705840962437</v>
      </c>
      <c r="D285" s="228">
        <f t="shared" si="46"/>
        <v>48947.175543539874</v>
      </c>
      <c r="E285" s="225">
        <f t="shared" si="44"/>
        <v>5379923.4085527034</v>
      </c>
      <c r="F285" s="228">
        <f t="shared" si="47"/>
        <v>23666554.907906361</v>
      </c>
      <c r="G285" s="228">
        <f t="shared" si="48"/>
        <v>28286631.499353778</v>
      </c>
      <c r="H285" s="230">
        <f t="shared" si="53"/>
        <v>0.12</v>
      </c>
      <c r="I285" s="226">
        <f t="shared" si="45"/>
        <v>274</v>
      </c>
      <c r="J285" s="227">
        <f t="shared" si="54"/>
        <v>53328</v>
      </c>
      <c r="K285" s="231">
        <f t="shared" si="49"/>
        <v>103235.88138450231</v>
      </c>
      <c r="Q285" s="11">
        <f>IF(J285&lt;'5-Year Monthly P&amp;L'!P$2,1,IF(AND('Financing - Injection 2'!J285&gt;='5-Year Monthly P&amp;L'!P$2,'Financing - Injection 2'!J285&lt;'5-Year Monthly P&amp;L'!AB$2),2,IF(AND('Financing - Injection 2'!J285&gt;='5-Year Monthly P&amp;L'!AB$2,'Financing - Injection 2'!J285&lt;'5-Year Monthly P&amp;L'!AN$2),3,IF(AND('Financing - Injection 2'!J285&gt;='5-Year Monthly P&amp;L'!AN$2,'Financing - Injection 2'!J285&lt;'5-Year Monthly P&amp;L'!AZ$2),4,IF('Financing - Injection 2'!J285&gt;='5-Year Monthly P&amp;L'!AZ$2,5)))))</f>
        <v>5</v>
      </c>
      <c r="R285" s="215">
        <f t="shared" si="50"/>
        <v>48947.175543539874</v>
      </c>
      <c r="S285" s="215">
        <f t="shared" si="51"/>
        <v>103235.88138450231</v>
      </c>
    </row>
    <row r="286" spans="1:19" x14ac:dyDescent="0.2">
      <c r="A286" s="12">
        <v>275</v>
      </c>
      <c r="B286" s="228">
        <f>IF(I286&gt;($B$4*$B$6),"0",PMT(H286/$B$6,COUNT(I286:$I$1000),-E285))</f>
        <v>103235.88138450231</v>
      </c>
      <c r="C286" s="228">
        <f t="shared" si="52"/>
        <v>53799.234085527038</v>
      </c>
      <c r="D286" s="228">
        <f t="shared" si="46"/>
        <v>49436.647298975273</v>
      </c>
      <c r="E286" s="225">
        <f t="shared" si="44"/>
        <v>5330486.7612537285</v>
      </c>
      <c r="F286" s="228">
        <f t="shared" si="47"/>
        <v>23720354.141991887</v>
      </c>
      <c r="G286" s="228">
        <f t="shared" si="48"/>
        <v>28389867.380738281</v>
      </c>
      <c r="H286" s="230">
        <f t="shared" si="53"/>
        <v>0.12</v>
      </c>
      <c r="I286" s="226">
        <f t="shared" si="45"/>
        <v>275</v>
      </c>
      <c r="J286" s="227">
        <f t="shared" si="54"/>
        <v>53359</v>
      </c>
      <c r="K286" s="231">
        <f t="shared" si="49"/>
        <v>103235.88138450231</v>
      </c>
      <c r="Q286" s="11">
        <f>IF(J286&lt;'5-Year Monthly P&amp;L'!P$2,1,IF(AND('Financing - Injection 2'!J286&gt;='5-Year Monthly P&amp;L'!P$2,'Financing - Injection 2'!J286&lt;'5-Year Monthly P&amp;L'!AB$2),2,IF(AND('Financing - Injection 2'!J286&gt;='5-Year Monthly P&amp;L'!AB$2,'Financing - Injection 2'!J286&lt;'5-Year Monthly P&amp;L'!AN$2),3,IF(AND('Financing - Injection 2'!J286&gt;='5-Year Monthly P&amp;L'!AN$2,'Financing - Injection 2'!J286&lt;'5-Year Monthly P&amp;L'!AZ$2),4,IF('Financing - Injection 2'!J286&gt;='5-Year Monthly P&amp;L'!AZ$2,5)))))</f>
        <v>5</v>
      </c>
      <c r="R286" s="215">
        <f t="shared" si="50"/>
        <v>49436.647298975273</v>
      </c>
      <c r="S286" s="215">
        <f t="shared" si="51"/>
        <v>103235.88138450231</v>
      </c>
    </row>
    <row r="287" spans="1:19" x14ac:dyDescent="0.2">
      <c r="A287" s="12">
        <v>276</v>
      </c>
      <c r="B287" s="228">
        <f>IF(I287&gt;($B$4*$B$6),"0",PMT(H287/$B$6,COUNT(I287:$I$1000),-E286))</f>
        <v>103235.88138450234</v>
      </c>
      <c r="C287" s="228">
        <f t="shared" si="52"/>
        <v>53304.867612537288</v>
      </c>
      <c r="D287" s="228">
        <f t="shared" si="46"/>
        <v>49931.013771965052</v>
      </c>
      <c r="E287" s="225">
        <f t="shared" si="44"/>
        <v>5280555.7474817634</v>
      </c>
      <c r="F287" s="228">
        <f t="shared" si="47"/>
        <v>23773659.009604424</v>
      </c>
      <c r="G287" s="228">
        <f t="shared" si="48"/>
        <v>28493103.262122784</v>
      </c>
      <c r="H287" s="230">
        <f t="shared" si="53"/>
        <v>0.12</v>
      </c>
      <c r="I287" s="226">
        <f t="shared" si="45"/>
        <v>276</v>
      </c>
      <c r="J287" s="227">
        <f t="shared" si="54"/>
        <v>53387</v>
      </c>
      <c r="K287" s="231">
        <f t="shared" si="49"/>
        <v>103235.88138450234</v>
      </c>
      <c r="Q287" s="11">
        <f>IF(J287&lt;'5-Year Monthly P&amp;L'!P$2,1,IF(AND('Financing - Injection 2'!J287&gt;='5-Year Monthly P&amp;L'!P$2,'Financing - Injection 2'!J287&lt;'5-Year Monthly P&amp;L'!AB$2),2,IF(AND('Financing - Injection 2'!J287&gt;='5-Year Monthly P&amp;L'!AB$2,'Financing - Injection 2'!J287&lt;'5-Year Monthly P&amp;L'!AN$2),3,IF(AND('Financing - Injection 2'!J287&gt;='5-Year Monthly P&amp;L'!AN$2,'Financing - Injection 2'!J287&lt;'5-Year Monthly P&amp;L'!AZ$2),4,IF('Financing - Injection 2'!J287&gt;='5-Year Monthly P&amp;L'!AZ$2,5)))))</f>
        <v>5</v>
      </c>
      <c r="R287" s="215">
        <f t="shared" si="50"/>
        <v>49931.013771965052</v>
      </c>
      <c r="S287" s="215">
        <f t="shared" si="51"/>
        <v>103235.88138450234</v>
      </c>
    </row>
    <row r="288" spans="1:19" x14ac:dyDescent="0.2">
      <c r="A288" s="12">
        <v>277</v>
      </c>
      <c r="B288" s="228">
        <f>IF(I288&gt;($B$4*$B$6),"0",PMT(H288/$B$6,COUNT(I288:$I$1000),-E287))</f>
        <v>103235.88138450231</v>
      </c>
      <c r="C288" s="228">
        <f t="shared" si="52"/>
        <v>52805.557474817637</v>
      </c>
      <c r="D288" s="228">
        <f t="shared" si="46"/>
        <v>50430.323909684674</v>
      </c>
      <c r="E288" s="225">
        <f t="shared" si="44"/>
        <v>5230125.4235720783</v>
      </c>
      <c r="F288" s="228">
        <f t="shared" si="47"/>
        <v>23826464.567079242</v>
      </c>
      <c r="G288" s="228">
        <f t="shared" si="48"/>
        <v>28596339.143507287</v>
      </c>
      <c r="H288" s="230">
        <f t="shared" si="53"/>
        <v>0.12</v>
      </c>
      <c r="I288" s="226">
        <f t="shared" si="45"/>
        <v>277</v>
      </c>
      <c r="J288" s="227">
        <f t="shared" si="54"/>
        <v>53418</v>
      </c>
      <c r="K288" s="231">
        <f t="shared" si="49"/>
        <v>103235.88138450231</v>
      </c>
      <c r="Q288" s="11">
        <f>IF(J288&lt;'5-Year Monthly P&amp;L'!P$2,1,IF(AND('Financing - Injection 2'!J288&gt;='5-Year Monthly P&amp;L'!P$2,'Financing - Injection 2'!J288&lt;'5-Year Monthly P&amp;L'!AB$2),2,IF(AND('Financing - Injection 2'!J288&gt;='5-Year Monthly P&amp;L'!AB$2,'Financing - Injection 2'!J288&lt;'5-Year Monthly P&amp;L'!AN$2),3,IF(AND('Financing - Injection 2'!J288&gt;='5-Year Monthly P&amp;L'!AN$2,'Financing - Injection 2'!J288&lt;'5-Year Monthly P&amp;L'!AZ$2),4,IF('Financing - Injection 2'!J288&gt;='5-Year Monthly P&amp;L'!AZ$2,5)))))</f>
        <v>5</v>
      </c>
      <c r="R288" s="215">
        <f t="shared" si="50"/>
        <v>50430.323909684674</v>
      </c>
      <c r="S288" s="215">
        <f t="shared" si="51"/>
        <v>103235.88138450231</v>
      </c>
    </row>
    <row r="289" spans="1:19" x14ac:dyDescent="0.2">
      <c r="A289" s="12">
        <v>278</v>
      </c>
      <c r="B289" s="228">
        <f>IF(I289&gt;($B$4*$B$6),"0",PMT(H289/$B$6,COUNT(I289:$I$1000),-E288))</f>
        <v>103235.8813845023</v>
      </c>
      <c r="C289" s="228">
        <f t="shared" si="52"/>
        <v>52301.254235720786</v>
      </c>
      <c r="D289" s="228">
        <f t="shared" si="46"/>
        <v>50934.62714878151</v>
      </c>
      <c r="E289" s="225">
        <f t="shared" si="44"/>
        <v>5179190.7964232964</v>
      </c>
      <c r="F289" s="228">
        <f t="shared" si="47"/>
        <v>23878765.821314964</v>
      </c>
      <c r="G289" s="228">
        <f t="shared" si="48"/>
        <v>28699575.02489179</v>
      </c>
      <c r="H289" s="230">
        <f t="shared" si="53"/>
        <v>0.12</v>
      </c>
      <c r="I289" s="226">
        <f t="shared" si="45"/>
        <v>278</v>
      </c>
      <c r="J289" s="227">
        <f t="shared" si="54"/>
        <v>53448</v>
      </c>
      <c r="K289" s="231">
        <f t="shared" si="49"/>
        <v>103235.8813845023</v>
      </c>
      <c r="Q289" s="11">
        <f>IF(J289&lt;'5-Year Monthly P&amp;L'!P$2,1,IF(AND('Financing - Injection 2'!J289&gt;='5-Year Monthly P&amp;L'!P$2,'Financing - Injection 2'!J289&lt;'5-Year Monthly P&amp;L'!AB$2),2,IF(AND('Financing - Injection 2'!J289&gt;='5-Year Monthly P&amp;L'!AB$2,'Financing - Injection 2'!J289&lt;'5-Year Monthly P&amp;L'!AN$2),3,IF(AND('Financing - Injection 2'!J289&gt;='5-Year Monthly P&amp;L'!AN$2,'Financing - Injection 2'!J289&lt;'5-Year Monthly P&amp;L'!AZ$2),4,IF('Financing - Injection 2'!J289&gt;='5-Year Monthly P&amp;L'!AZ$2,5)))))</f>
        <v>5</v>
      </c>
      <c r="R289" s="215">
        <f t="shared" si="50"/>
        <v>50934.62714878151</v>
      </c>
      <c r="S289" s="215">
        <f t="shared" si="51"/>
        <v>103235.8813845023</v>
      </c>
    </row>
    <row r="290" spans="1:19" x14ac:dyDescent="0.2">
      <c r="A290" s="12">
        <v>279</v>
      </c>
      <c r="B290" s="228">
        <f>IF(I290&gt;($B$4*$B$6),"0",PMT(H290/$B$6,COUNT(I290:$I$1000),-E289))</f>
        <v>103235.88138450231</v>
      </c>
      <c r="C290" s="228">
        <f t="shared" si="52"/>
        <v>51791.90796423296</v>
      </c>
      <c r="D290" s="228">
        <f t="shared" si="46"/>
        <v>51443.973420269351</v>
      </c>
      <c r="E290" s="225">
        <f t="shared" si="44"/>
        <v>5127746.8230030267</v>
      </c>
      <c r="F290" s="228">
        <f t="shared" si="47"/>
        <v>23930557.729279198</v>
      </c>
      <c r="G290" s="228">
        <f t="shared" si="48"/>
        <v>28802810.906276293</v>
      </c>
      <c r="H290" s="230">
        <f t="shared" si="53"/>
        <v>0.12</v>
      </c>
      <c r="I290" s="226">
        <f t="shared" si="45"/>
        <v>279</v>
      </c>
      <c r="J290" s="227">
        <f t="shared" si="54"/>
        <v>53479</v>
      </c>
      <c r="K290" s="231">
        <f t="shared" si="49"/>
        <v>103235.88138450231</v>
      </c>
      <c r="Q290" s="11">
        <f>IF(J290&lt;'5-Year Monthly P&amp;L'!P$2,1,IF(AND('Financing - Injection 2'!J290&gt;='5-Year Monthly P&amp;L'!P$2,'Financing - Injection 2'!J290&lt;'5-Year Monthly P&amp;L'!AB$2),2,IF(AND('Financing - Injection 2'!J290&gt;='5-Year Monthly P&amp;L'!AB$2,'Financing - Injection 2'!J290&lt;'5-Year Monthly P&amp;L'!AN$2),3,IF(AND('Financing - Injection 2'!J290&gt;='5-Year Monthly P&amp;L'!AN$2,'Financing - Injection 2'!J290&lt;'5-Year Monthly P&amp;L'!AZ$2),4,IF('Financing - Injection 2'!J290&gt;='5-Year Monthly P&amp;L'!AZ$2,5)))))</f>
        <v>5</v>
      </c>
      <c r="R290" s="215">
        <f t="shared" si="50"/>
        <v>51443.973420269351</v>
      </c>
      <c r="S290" s="215">
        <f t="shared" si="51"/>
        <v>103235.88138450231</v>
      </c>
    </row>
    <row r="291" spans="1:19" x14ac:dyDescent="0.2">
      <c r="A291" s="12">
        <v>280</v>
      </c>
      <c r="B291" s="228">
        <f>IF(I291&gt;($B$4*$B$6),"0",PMT(H291/$B$6,COUNT(I291:$I$1000),-E290))</f>
        <v>103235.8813845023</v>
      </c>
      <c r="C291" s="228">
        <f t="shared" si="52"/>
        <v>51277.468230030267</v>
      </c>
      <c r="D291" s="228">
        <f t="shared" si="46"/>
        <v>51958.413154472029</v>
      </c>
      <c r="E291" s="225">
        <f t="shared" si="44"/>
        <v>5075788.409848555</v>
      </c>
      <c r="F291" s="228">
        <f t="shared" si="47"/>
        <v>23981835.197509229</v>
      </c>
      <c r="G291" s="228">
        <f t="shared" si="48"/>
        <v>28906046.787660796</v>
      </c>
      <c r="H291" s="230">
        <f t="shared" si="53"/>
        <v>0.12</v>
      </c>
      <c r="I291" s="226">
        <f t="shared" si="45"/>
        <v>280</v>
      </c>
      <c r="J291" s="227">
        <f t="shared" si="54"/>
        <v>53509</v>
      </c>
      <c r="K291" s="231">
        <f t="shared" si="49"/>
        <v>103235.8813845023</v>
      </c>
      <c r="Q291" s="11">
        <f>IF(J291&lt;'5-Year Monthly P&amp;L'!P$2,1,IF(AND('Financing - Injection 2'!J291&gt;='5-Year Monthly P&amp;L'!P$2,'Financing - Injection 2'!J291&lt;'5-Year Monthly P&amp;L'!AB$2),2,IF(AND('Financing - Injection 2'!J291&gt;='5-Year Monthly P&amp;L'!AB$2,'Financing - Injection 2'!J291&lt;'5-Year Monthly P&amp;L'!AN$2),3,IF(AND('Financing - Injection 2'!J291&gt;='5-Year Monthly P&amp;L'!AN$2,'Financing - Injection 2'!J291&lt;'5-Year Monthly P&amp;L'!AZ$2),4,IF('Financing - Injection 2'!J291&gt;='5-Year Monthly P&amp;L'!AZ$2,5)))))</f>
        <v>5</v>
      </c>
      <c r="R291" s="215">
        <f t="shared" si="50"/>
        <v>51958.413154472029</v>
      </c>
      <c r="S291" s="215">
        <f t="shared" si="51"/>
        <v>103235.8813845023</v>
      </c>
    </row>
    <row r="292" spans="1:19" x14ac:dyDescent="0.2">
      <c r="A292" s="12">
        <v>281</v>
      </c>
      <c r="B292" s="228">
        <f>IF(I292&gt;($B$4*$B$6),"0",PMT(H292/$B$6,COUNT(I292:$I$1000),-E291))</f>
        <v>103235.88138450231</v>
      </c>
      <c r="C292" s="228">
        <f t="shared" si="52"/>
        <v>50757.884098485549</v>
      </c>
      <c r="D292" s="228">
        <f t="shared" si="46"/>
        <v>52477.997286016762</v>
      </c>
      <c r="E292" s="225">
        <f t="shared" si="44"/>
        <v>5023310.4125625379</v>
      </c>
      <c r="F292" s="228">
        <f t="shared" si="47"/>
        <v>24032593.081607714</v>
      </c>
      <c r="G292" s="228">
        <f t="shared" si="48"/>
        <v>29009282.669045299</v>
      </c>
      <c r="H292" s="230">
        <f t="shared" si="53"/>
        <v>0.12</v>
      </c>
      <c r="I292" s="226">
        <f t="shared" si="45"/>
        <v>281</v>
      </c>
      <c r="J292" s="227">
        <f t="shared" si="54"/>
        <v>53540</v>
      </c>
      <c r="K292" s="231">
        <f t="shared" si="49"/>
        <v>103235.88138450231</v>
      </c>
      <c r="Q292" s="11">
        <f>IF(J292&lt;'5-Year Monthly P&amp;L'!P$2,1,IF(AND('Financing - Injection 2'!J292&gt;='5-Year Monthly P&amp;L'!P$2,'Financing - Injection 2'!J292&lt;'5-Year Monthly P&amp;L'!AB$2),2,IF(AND('Financing - Injection 2'!J292&gt;='5-Year Monthly P&amp;L'!AB$2,'Financing - Injection 2'!J292&lt;'5-Year Monthly P&amp;L'!AN$2),3,IF(AND('Financing - Injection 2'!J292&gt;='5-Year Monthly P&amp;L'!AN$2,'Financing - Injection 2'!J292&lt;'5-Year Monthly P&amp;L'!AZ$2),4,IF('Financing - Injection 2'!J292&gt;='5-Year Monthly P&amp;L'!AZ$2,5)))))</f>
        <v>5</v>
      </c>
      <c r="R292" s="215">
        <f t="shared" si="50"/>
        <v>52477.997286016762</v>
      </c>
      <c r="S292" s="215">
        <f t="shared" si="51"/>
        <v>103235.88138450231</v>
      </c>
    </row>
    <row r="293" spans="1:19" x14ac:dyDescent="0.2">
      <c r="A293" s="12">
        <v>282</v>
      </c>
      <c r="B293" s="228">
        <f>IF(I293&gt;($B$4*$B$6),"0",PMT(H293/$B$6,COUNT(I293:$I$1000),-E292))</f>
        <v>103235.8813845023</v>
      </c>
      <c r="C293" s="228">
        <f t="shared" si="52"/>
        <v>50233.104125625374</v>
      </c>
      <c r="D293" s="228">
        <f t="shared" si="46"/>
        <v>53002.777258876922</v>
      </c>
      <c r="E293" s="225">
        <f t="shared" si="44"/>
        <v>4970307.6353036612</v>
      </c>
      <c r="F293" s="228">
        <f t="shared" si="47"/>
        <v>24082826.185733341</v>
      </c>
      <c r="G293" s="228">
        <f t="shared" si="48"/>
        <v>29112518.550429802</v>
      </c>
      <c r="H293" s="230">
        <f t="shared" si="53"/>
        <v>0.12</v>
      </c>
      <c r="I293" s="226">
        <f t="shared" si="45"/>
        <v>282</v>
      </c>
      <c r="J293" s="227">
        <f t="shared" si="54"/>
        <v>53571</v>
      </c>
      <c r="K293" s="231">
        <f t="shared" si="49"/>
        <v>103235.8813845023</v>
      </c>
      <c r="Q293" s="11">
        <f>IF(J293&lt;'5-Year Monthly P&amp;L'!P$2,1,IF(AND('Financing - Injection 2'!J293&gt;='5-Year Monthly P&amp;L'!P$2,'Financing - Injection 2'!J293&lt;'5-Year Monthly P&amp;L'!AB$2),2,IF(AND('Financing - Injection 2'!J293&gt;='5-Year Monthly P&amp;L'!AB$2,'Financing - Injection 2'!J293&lt;'5-Year Monthly P&amp;L'!AN$2),3,IF(AND('Financing - Injection 2'!J293&gt;='5-Year Monthly P&amp;L'!AN$2,'Financing - Injection 2'!J293&lt;'5-Year Monthly P&amp;L'!AZ$2),4,IF('Financing - Injection 2'!J293&gt;='5-Year Monthly P&amp;L'!AZ$2,5)))))</f>
        <v>5</v>
      </c>
      <c r="R293" s="215">
        <f t="shared" si="50"/>
        <v>53002.777258876922</v>
      </c>
      <c r="S293" s="215">
        <f t="shared" si="51"/>
        <v>103235.8813845023</v>
      </c>
    </row>
    <row r="294" spans="1:19" x14ac:dyDescent="0.2">
      <c r="A294" s="12">
        <v>283</v>
      </c>
      <c r="B294" s="228">
        <f>IF(I294&gt;($B$4*$B$6),"0",PMT(H294/$B$6,COUNT(I294:$I$1000),-E293))</f>
        <v>103235.88138450231</v>
      </c>
      <c r="C294" s="228">
        <f t="shared" si="52"/>
        <v>49703.076353036617</v>
      </c>
      <c r="D294" s="228">
        <f t="shared" si="46"/>
        <v>53532.805031465694</v>
      </c>
      <c r="E294" s="225">
        <f t="shared" si="44"/>
        <v>4916774.8302721959</v>
      </c>
      <c r="F294" s="228">
        <f t="shared" si="47"/>
        <v>24132529.262086377</v>
      </c>
      <c r="G294" s="228">
        <f t="shared" si="48"/>
        <v>29215754.431814305</v>
      </c>
      <c r="H294" s="230">
        <f t="shared" si="53"/>
        <v>0.12</v>
      </c>
      <c r="I294" s="226">
        <f t="shared" si="45"/>
        <v>283</v>
      </c>
      <c r="J294" s="227">
        <f t="shared" si="54"/>
        <v>53601</v>
      </c>
      <c r="K294" s="231">
        <f t="shared" si="49"/>
        <v>103235.88138450231</v>
      </c>
      <c r="Q294" s="11">
        <f>IF(J294&lt;'5-Year Monthly P&amp;L'!P$2,1,IF(AND('Financing - Injection 2'!J294&gt;='5-Year Monthly P&amp;L'!P$2,'Financing - Injection 2'!J294&lt;'5-Year Monthly P&amp;L'!AB$2),2,IF(AND('Financing - Injection 2'!J294&gt;='5-Year Monthly P&amp;L'!AB$2,'Financing - Injection 2'!J294&lt;'5-Year Monthly P&amp;L'!AN$2),3,IF(AND('Financing - Injection 2'!J294&gt;='5-Year Monthly P&amp;L'!AN$2,'Financing - Injection 2'!J294&lt;'5-Year Monthly P&amp;L'!AZ$2),4,IF('Financing - Injection 2'!J294&gt;='5-Year Monthly P&amp;L'!AZ$2,5)))))</f>
        <v>5</v>
      </c>
      <c r="R294" s="215">
        <f t="shared" si="50"/>
        <v>53532.805031465694</v>
      </c>
      <c r="S294" s="215">
        <f t="shared" si="51"/>
        <v>103235.88138450231</v>
      </c>
    </row>
    <row r="295" spans="1:19" x14ac:dyDescent="0.2">
      <c r="A295" s="12">
        <v>284</v>
      </c>
      <c r="B295" s="228">
        <f>IF(I295&gt;($B$4*$B$6),"0",PMT(H295/$B$6,COUNT(I295:$I$1000),-E294))</f>
        <v>103235.88138450231</v>
      </c>
      <c r="C295" s="228">
        <f t="shared" si="52"/>
        <v>49167.74830272195</v>
      </c>
      <c r="D295" s="228">
        <f t="shared" si="46"/>
        <v>54068.133081780361</v>
      </c>
      <c r="E295" s="225">
        <f t="shared" si="44"/>
        <v>4862706.6971904151</v>
      </c>
      <c r="F295" s="228">
        <f t="shared" si="47"/>
        <v>24181697.010389097</v>
      </c>
      <c r="G295" s="228">
        <f t="shared" si="48"/>
        <v>29318990.313198809</v>
      </c>
      <c r="H295" s="230">
        <f t="shared" si="53"/>
        <v>0.12</v>
      </c>
      <c r="I295" s="226">
        <f t="shared" si="45"/>
        <v>284</v>
      </c>
      <c r="J295" s="227">
        <f t="shared" si="54"/>
        <v>53632</v>
      </c>
      <c r="K295" s="231">
        <f t="shared" si="49"/>
        <v>103235.88138450231</v>
      </c>
      <c r="Q295" s="11">
        <f>IF(J295&lt;'5-Year Monthly P&amp;L'!P$2,1,IF(AND('Financing - Injection 2'!J295&gt;='5-Year Monthly P&amp;L'!P$2,'Financing - Injection 2'!J295&lt;'5-Year Monthly P&amp;L'!AB$2),2,IF(AND('Financing - Injection 2'!J295&gt;='5-Year Monthly P&amp;L'!AB$2,'Financing - Injection 2'!J295&lt;'5-Year Monthly P&amp;L'!AN$2),3,IF(AND('Financing - Injection 2'!J295&gt;='5-Year Monthly P&amp;L'!AN$2,'Financing - Injection 2'!J295&lt;'5-Year Monthly P&amp;L'!AZ$2),4,IF('Financing - Injection 2'!J295&gt;='5-Year Monthly P&amp;L'!AZ$2,5)))))</f>
        <v>5</v>
      </c>
      <c r="R295" s="215">
        <f t="shared" si="50"/>
        <v>54068.133081780361</v>
      </c>
      <c r="S295" s="215">
        <f t="shared" si="51"/>
        <v>103235.88138450231</v>
      </c>
    </row>
    <row r="296" spans="1:19" x14ac:dyDescent="0.2">
      <c r="A296" s="12">
        <v>285</v>
      </c>
      <c r="B296" s="228">
        <f>IF(I296&gt;($B$4*$B$6),"0",PMT(H296/$B$6,COUNT(I296:$I$1000),-E295))</f>
        <v>103235.8813845023</v>
      </c>
      <c r="C296" s="228">
        <f t="shared" si="52"/>
        <v>48627.066971904154</v>
      </c>
      <c r="D296" s="228">
        <f t="shared" si="46"/>
        <v>54608.814412598142</v>
      </c>
      <c r="E296" s="225">
        <f t="shared" si="44"/>
        <v>4808097.8827778166</v>
      </c>
      <c r="F296" s="228">
        <f t="shared" si="47"/>
        <v>24230324.077361003</v>
      </c>
      <c r="G296" s="228">
        <f t="shared" si="48"/>
        <v>29422226.194583312</v>
      </c>
      <c r="H296" s="230">
        <f t="shared" si="53"/>
        <v>0.12</v>
      </c>
      <c r="I296" s="226">
        <f t="shared" si="45"/>
        <v>285</v>
      </c>
      <c r="J296" s="227">
        <f t="shared" si="54"/>
        <v>53662</v>
      </c>
      <c r="K296" s="231">
        <f t="shared" si="49"/>
        <v>103235.8813845023</v>
      </c>
      <c r="Q296" s="11">
        <f>IF(J296&lt;'5-Year Monthly P&amp;L'!P$2,1,IF(AND('Financing - Injection 2'!J296&gt;='5-Year Monthly P&amp;L'!P$2,'Financing - Injection 2'!J296&lt;'5-Year Monthly P&amp;L'!AB$2),2,IF(AND('Financing - Injection 2'!J296&gt;='5-Year Monthly P&amp;L'!AB$2,'Financing - Injection 2'!J296&lt;'5-Year Monthly P&amp;L'!AN$2),3,IF(AND('Financing - Injection 2'!J296&gt;='5-Year Monthly P&amp;L'!AN$2,'Financing - Injection 2'!J296&lt;'5-Year Monthly P&amp;L'!AZ$2),4,IF('Financing - Injection 2'!J296&gt;='5-Year Monthly P&amp;L'!AZ$2,5)))))</f>
        <v>5</v>
      </c>
      <c r="R296" s="215">
        <f t="shared" si="50"/>
        <v>54608.814412598142</v>
      </c>
      <c r="S296" s="215">
        <f t="shared" si="51"/>
        <v>103235.8813845023</v>
      </c>
    </row>
    <row r="297" spans="1:19" x14ac:dyDescent="0.2">
      <c r="A297" s="12">
        <v>286</v>
      </c>
      <c r="B297" s="228">
        <f>IF(I297&gt;($B$4*$B$6),"0",PMT(H297/$B$6,COUNT(I297:$I$1000),-E296))</f>
        <v>103235.88138450228</v>
      </c>
      <c r="C297" s="228">
        <f t="shared" si="52"/>
        <v>48080.978827778163</v>
      </c>
      <c r="D297" s="228">
        <f t="shared" si="46"/>
        <v>55154.902556724119</v>
      </c>
      <c r="E297" s="225">
        <f t="shared" si="44"/>
        <v>4752942.9802210927</v>
      </c>
      <c r="F297" s="228">
        <f t="shared" si="47"/>
        <v>24278405.056188781</v>
      </c>
      <c r="G297" s="228">
        <f t="shared" si="48"/>
        <v>29525462.075967815</v>
      </c>
      <c r="H297" s="230">
        <f t="shared" si="53"/>
        <v>0.12</v>
      </c>
      <c r="I297" s="226">
        <f t="shared" si="45"/>
        <v>286</v>
      </c>
      <c r="J297" s="227">
        <f t="shared" si="54"/>
        <v>53693</v>
      </c>
      <c r="K297" s="231">
        <f t="shared" si="49"/>
        <v>103235.88138450228</v>
      </c>
      <c r="Q297" s="11">
        <f>IF(J297&lt;'5-Year Monthly P&amp;L'!P$2,1,IF(AND('Financing - Injection 2'!J297&gt;='5-Year Monthly P&amp;L'!P$2,'Financing - Injection 2'!J297&lt;'5-Year Monthly P&amp;L'!AB$2),2,IF(AND('Financing - Injection 2'!J297&gt;='5-Year Monthly P&amp;L'!AB$2,'Financing - Injection 2'!J297&lt;'5-Year Monthly P&amp;L'!AN$2),3,IF(AND('Financing - Injection 2'!J297&gt;='5-Year Monthly P&amp;L'!AN$2,'Financing - Injection 2'!J297&lt;'5-Year Monthly P&amp;L'!AZ$2),4,IF('Financing - Injection 2'!J297&gt;='5-Year Monthly P&amp;L'!AZ$2,5)))))</f>
        <v>5</v>
      </c>
      <c r="R297" s="215">
        <f t="shared" si="50"/>
        <v>55154.902556724119</v>
      </c>
      <c r="S297" s="215">
        <f t="shared" si="51"/>
        <v>103235.88138450228</v>
      </c>
    </row>
    <row r="298" spans="1:19" x14ac:dyDescent="0.2">
      <c r="A298" s="12">
        <v>287</v>
      </c>
      <c r="B298" s="228">
        <f>IF(I298&gt;($B$4*$B$6),"0",PMT(H298/$B$6,COUNT(I298:$I$1000),-E297))</f>
        <v>103235.8813845023</v>
      </c>
      <c r="C298" s="228">
        <f t="shared" si="52"/>
        <v>47529.429802210921</v>
      </c>
      <c r="D298" s="228">
        <f t="shared" si="46"/>
        <v>55706.451582291375</v>
      </c>
      <c r="E298" s="225">
        <f t="shared" si="44"/>
        <v>4697236.5286388015</v>
      </c>
      <c r="F298" s="228">
        <f t="shared" si="47"/>
        <v>24325934.48599099</v>
      </c>
      <c r="G298" s="228">
        <f t="shared" si="48"/>
        <v>29628697.957352318</v>
      </c>
      <c r="H298" s="230">
        <f t="shared" si="53"/>
        <v>0.12</v>
      </c>
      <c r="I298" s="226">
        <f t="shared" si="45"/>
        <v>287</v>
      </c>
      <c r="J298" s="227">
        <f t="shared" si="54"/>
        <v>53724</v>
      </c>
      <c r="K298" s="231">
        <f t="shared" si="49"/>
        <v>103235.8813845023</v>
      </c>
      <c r="Q298" s="11">
        <f>IF(J298&lt;'5-Year Monthly P&amp;L'!P$2,1,IF(AND('Financing - Injection 2'!J298&gt;='5-Year Monthly P&amp;L'!P$2,'Financing - Injection 2'!J298&lt;'5-Year Monthly P&amp;L'!AB$2),2,IF(AND('Financing - Injection 2'!J298&gt;='5-Year Monthly P&amp;L'!AB$2,'Financing - Injection 2'!J298&lt;'5-Year Monthly P&amp;L'!AN$2),3,IF(AND('Financing - Injection 2'!J298&gt;='5-Year Monthly P&amp;L'!AN$2,'Financing - Injection 2'!J298&lt;'5-Year Monthly P&amp;L'!AZ$2),4,IF('Financing - Injection 2'!J298&gt;='5-Year Monthly P&amp;L'!AZ$2,5)))))</f>
        <v>5</v>
      </c>
      <c r="R298" s="215">
        <f t="shared" si="50"/>
        <v>55706.451582291375</v>
      </c>
      <c r="S298" s="215">
        <f t="shared" si="51"/>
        <v>103235.8813845023</v>
      </c>
    </row>
    <row r="299" spans="1:19" x14ac:dyDescent="0.2">
      <c r="A299" s="12">
        <v>288</v>
      </c>
      <c r="B299" s="228">
        <f>IF(I299&gt;($B$4*$B$6),"0",PMT(H299/$B$6,COUNT(I299:$I$1000),-E298))</f>
        <v>103235.88138450231</v>
      </c>
      <c r="C299" s="228">
        <f t="shared" si="52"/>
        <v>46972.36528638802</v>
      </c>
      <c r="D299" s="228">
        <f t="shared" si="46"/>
        <v>56263.516098114291</v>
      </c>
      <c r="E299" s="225">
        <f t="shared" si="44"/>
        <v>4640973.0125406869</v>
      </c>
      <c r="F299" s="228">
        <f t="shared" si="47"/>
        <v>24372906.851277377</v>
      </c>
      <c r="G299" s="228">
        <f t="shared" si="48"/>
        <v>29731933.838736821</v>
      </c>
      <c r="H299" s="230">
        <f t="shared" si="53"/>
        <v>0.12</v>
      </c>
      <c r="I299" s="226">
        <f t="shared" si="45"/>
        <v>288</v>
      </c>
      <c r="J299" s="227">
        <f t="shared" si="54"/>
        <v>53752</v>
      </c>
      <c r="K299" s="231">
        <f t="shared" si="49"/>
        <v>103235.88138450231</v>
      </c>
      <c r="Q299" s="11">
        <f>IF(J299&lt;'5-Year Monthly P&amp;L'!P$2,1,IF(AND('Financing - Injection 2'!J299&gt;='5-Year Monthly P&amp;L'!P$2,'Financing - Injection 2'!J299&lt;'5-Year Monthly P&amp;L'!AB$2),2,IF(AND('Financing - Injection 2'!J299&gt;='5-Year Monthly P&amp;L'!AB$2,'Financing - Injection 2'!J299&lt;'5-Year Monthly P&amp;L'!AN$2),3,IF(AND('Financing - Injection 2'!J299&gt;='5-Year Monthly P&amp;L'!AN$2,'Financing - Injection 2'!J299&lt;'5-Year Monthly P&amp;L'!AZ$2),4,IF('Financing - Injection 2'!J299&gt;='5-Year Monthly P&amp;L'!AZ$2,5)))))</f>
        <v>5</v>
      </c>
      <c r="R299" s="215">
        <f t="shared" si="50"/>
        <v>56263.516098114291</v>
      </c>
      <c r="S299" s="215">
        <f t="shared" si="51"/>
        <v>103235.88138450231</v>
      </c>
    </row>
    <row r="300" spans="1:19" x14ac:dyDescent="0.2">
      <c r="A300" s="12">
        <v>289</v>
      </c>
      <c r="B300" s="228">
        <f>IF(I300&gt;($B$4*$B$6),"0",PMT(H300/$B$6,COUNT(I300:$I$1000),-E299))</f>
        <v>103235.8813845023</v>
      </c>
      <c r="C300" s="228">
        <f t="shared" si="52"/>
        <v>46409.730125406866</v>
      </c>
      <c r="D300" s="228">
        <f t="shared" si="46"/>
        <v>56826.15125909543</v>
      </c>
      <c r="E300" s="225">
        <f t="shared" si="44"/>
        <v>4584146.8612815915</v>
      </c>
      <c r="F300" s="228">
        <f t="shared" si="47"/>
        <v>24419316.581402786</v>
      </c>
      <c r="G300" s="228">
        <f t="shared" si="48"/>
        <v>29835169.720121324</v>
      </c>
      <c r="H300" s="230">
        <f t="shared" si="53"/>
        <v>0.12</v>
      </c>
      <c r="I300" s="226">
        <f t="shared" si="45"/>
        <v>289</v>
      </c>
      <c r="J300" s="227">
        <f t="shared" si="54"/>
        <v>53783</v>
      </c>
      <c r="K300" s="231">
        <f t="shared" si="49"/>
        <v>103235.8813845023</v>
      </c>
      <c r="Q300" s="11">
        <f>IF(J300&lt;'5-Year Monthly P&amp;L'!P$2,1,IF(AND('Financing - Injection 2'!J300&gt;='5-Year Monthly P&amp;L'!P$2,'Financing - Injection 2'!J300&lt;'5-Year Monthly P&amp;L'!AB$2),2,IF(AND('Financing - Injection 2'!J300&gt;='5-Year Monthly P&amp;L'!AB$2,'Financing - Injection 2'!J300&lt;'5-Year Monthly P&amp;L'!AN$2),3,IF(AND('Financing - Injection 2'!J300&gt;='5-Year Monthly P&amp;L'!AN$2,'Financing - Injection 2'!J300&lt;'5-Year Monthly P&amp;L'!AZ$2),4,IF('Financing - Injection 2'!J300&gt;='5-Year Monthly P&amp;L'!AZ$2,5)))))</f>
        <v>5</v>
      </c>
      <c r="R300" s="215">
        <f t="shared" si="50"/>
        <v>56826.15125909543</v>
      </c>
      <c r="S300" s="215">
        <f t="shared" si="51"/>
        <v>103235.8813845023</v>
      </c>
    </row>
    <row r="301" spans="1:19" x14ac:dyDescent="0.2">
      <c r="A301" s="12">
        <v>290</v>
      </c>
      <c r="B301" s="228">
        <f>IF(I301&gt;($B$4*$B$6),"0",PMT(H301/$B$6,COUNT(I301:$I$1000),-E300))</f>
        <v>103235.88138450228</v>
      </c>
      <c r="C301" s="228">
        <f t="shared" si="52"/>
        <v>45841.468612815916</v>
      </c>
      <c r="D301" s="228">
        <f t="shared" si="46"/>
        <v>57394.412771686366</v>
      </c>
      <c r="E301" s="225">
        <f t="shared" si="44"/>
        <v>4526752.4485099055</v>
      </c>
      <c r="F301" s="228">
        <f t="shared" si="47"/>
        <v>24465158.050015602</v>
      </c>
      <c r="G301" s="228">
        <f t="shared" si="48"/>
        <v>29938405.601505827</v>
      </c>
      <c r="H301" s="230">
        <f t="shared" si="53"/>
        <v>0.12</v>
      </c>
      <c r="I301" s="226">
        <f t="shared" si="45"/>
        <v>290</v>
      </c>
      <c r="J301" s="227">
        <f t="shared" si="54"/>
        <v>53813</v>
      </c>
      <c r="K301" s="231">
        <f t="shared" si="49"/>
        <v>103235.88138450228</v>
      </c>
      <c r="Q301" s="11">
        <f>IF(J301&lt;'5-Year Monthly P&amp;L'!P$2,1,IF(AND('Financing - Injection 2'!J301&gt;='5-Year Monthly P&amp;L'!P$2,'Financing - Injection 2'!J301&lt;'5-Year Monthly P&amp;L'!AB$2),2,IF(AND('Financing - Injection 2'!J301&gt;='5-Year Monthly P&amp;L'!AB$2,'Financing - Injection 2'!J301&lt;'5-Year Monthly P&amp;L'!AN$2),3,IF(AND('Financing - Injection 2'!J301&gt;='5-Year Monthly P&amp;L'!AN$2,'Financing - Injection 2'!J301&lt;'5-Year Monthly P&amp;L'!AZ$2),4,IF('Financing - Injection 2'!J301&gt;='5-Year Monthly P&amp;L'!AZ$2,5)))))</f>
        <v>5</v>
      </c>
      <c r="R301" s="215">
        <f t="shared" si="50"/>
        <v>57394.412771686366</v>
      </c>
      <c r="S301" s="215">
        <f t="shared" si="51"/>
        <v>103235.88138450228</v>
      </c>
    </row>
    <row r="302" spans="1:19" x14ac:dyDescent="0.2">
      <c r="A302" s="12">
        <v>291</v>
      </c>
      <c r="B302" s="228">
        <f>IF(I302&gt;($B$4*$B$6),"0",PMT(H302/$B$6,COUNT(I302:$I$1000),-E301))</f>
        <v>103235.88138450231</v>
      </c>
      <c r="C302" s="228">
        <f t="shared" si="52"/>
        <v>45267.524485099049</v>
      </c>
      <c r="D302" s="228">
        <f t="shared" si="46"/>
        <v>57968.356899403261</v>
      </c>
      <c r="E302" s="225">
        <f t="shared" si="44"/>
        <v>4468784.0916105025</v>
      </c>
      <c r="F302" s="228">
        <f t="shared" si="47"/>
        <v>24510425.574500702</v>
      </c>
      <c r="G302" s="228">
        <f t="shared" si="48"/>
        <v>30041641.48289033</v>
      </c>
      <c r="H302" s="230">
        <f t="shared" si="53"/>
        <v>0.12</v>
      </c>
      <c r="I302" s="226">
        <f t="shared" si="45"/>
        <v>291</v>
      </c>
      <c r="J302" s="227">
        <f t="shared" si="54"/>
        <v>53844</v>
      </c>
      <c r="K302" s="231">
        <f t="shared" si="49"/>
        <v>103235.88138450231</v>
      </c>
      <c r="Q302" s="11">
        <f>IF(J302&lt;'5-Year Monthly P&amp;L'!P$2,1,IF(AND('Financing - Injection 2'!J302&gt;='5-Year Monthly P&amp;L'!P$2,'Financing - Injection 2'!J302&lt;'5-Year Monthly P&amp;L'!AB$2),2,IF(AND('Financing - Injection 2'!J302&gt;='5-Year Monthly P&amp;L'!AB$2,'Financing - Injection 2'!J302&lt;'5-Year Monthly P&amp;L'!AN$2),3,IF(AND('Financing - Injection 2'!J302&gt;='5-Year Monthly P&amp;L'!AN$2,'Financing - Injection 2'!J302&lt;'5-Year Monthly P&amp;L'!AZ$2),4,IF('Financing - Injection 2'!J302&gt;='5-Year Monthly P&amp;L'!AZ$2,5)))))</f>
        <v>5</v>
      </c>
      <c r="R302" s="215">
        <f t="shared" si="50"/>
        <v>57968.356899403261</v>
      </c>
      <c r="S302" s="215">
        <f t="shared" si="51"/>
        <v>103235.88138450231</v>
      </c>
    </row>
    <row r="303" spans="1:19" x14ac:dyDescent="0.2">
      <c r="A303" s="12">
        <v>292</v>
      </c>
      <c r="B303" s="228">
        <f>IF(I303&gt;($B$4*$B$6),"0",PMT(H303/$B$6,COUNT(I303:$I$1000),-E302))</f>
        <v>103235.88138450231</v>
      </c>
      <c r="C303" s="228">
        <f t="shared" si="52"/>
        <v>44687.840916105022</v>
      </c>
      <c r="D303" s="228">
        <f t="shared" si="46"/>
        <v>58548.040468397288</v>
      </c>
      <c r="E303" s="225">
        <f t="shared" si="44"/>
        <v>4410236.0511421049</v>
      </c>
      <c r="F303" s="228">
        <f t="shared" si="47"/>
        <v>24555113.415416807</v>
      </c>
      <c r="G303" s="228">
        <f t="shared" si="48"/>
        <v>30144877.364274833</v>
      </c>
      <c r="H303" s="230">
        <f t="shared" si="53"/>
        <v>0.12</v>
      </c>
      <c r="I303" s="226">
        <f t="shared" si="45"/>
        <v>292</v>
      </c>
      <c r="J303" s="227">
        <f t="shared" si="54"/>
        <v>53874</v>
      </c>
      <c r="K303" s="231">
        <f t="shared" si="49"/>
        <v>103235.88138450231</v>
      </c>
      <c r="Q303" s="11">
        <f>IF(J303&lt;'5-Year Monthly P&amp;L'!P$2,1,IF(AND('Financing - Injection 2'!J303&gt;='5-Year Monthly P&amp;L'!P$2,'Financing - Injection 2'!J303&lt;'5-Year Monthly P&amp;L'!AB$2),2,IF(AND('Financing - Injection 2'!J303&gt;='5-Year Monthly P&amp;L'!AB$2,'Financing - Injection 2'!J303&lt;'5-Year Monthly P&amp;L'!AN$2),3,IF(AND('Financing - Injection 2'!J303&gt;='5-Year Monthly P&amp;L'!AN$2,'Financing - Injection 2'!J303&lt;'5-Year Monthly P&amp;L'!AZ$2),4,IF('Financing - Injection 2'!J303&gt;='5-Year Monthly P&amp;L'!AZ$2,5)))))</f>
        <v>5</v>
      </c>
      <c r="R303" s="215">
        <f t="shared" si="50"/>
        <v>58548.040468397288</v>
      </c>
      <c r="S303" s="215">
        <f t="shared" si="51"/>
        <v>103235.88138450231</v>
      </c>
    </row>
    <row r="304" spans="1:19" x14ac:dyDescent="0.2">
      <c r="A304" s="12">
        <v>293</v>
      </c>
      <c r="B304" s="228">
        <f>IF(I304&gt;($B$4*$B$6),"0",PMT(H304/$B$6,COUNT(I304:$I$1000),-E303))</f>
        <v>103235.88138450231</v>
      </c>
      <c r="C304" s="228">
        <f t="shared" si="52"/>
        <v>44102.360511421051</v>
      </c>
      <c r="D304" s="228">
        <f t="shared" si="46"/>
        <v>59133.520873081259</v>
      </c>
      <c r="E304" s="225">
        <f t="shared" si="44"/>
        <v>4351102.530269024</v>
      </c>
      <c r="F304" s="228">
        <f t="shared" si="47"/>
        <v>24599215.775928229</v>
      </c>
      <c r="G304" s="228">
        <f t="shared" si="48"/>
        <v>30248113.245659336</v>
      </c>
      <c r="H304" s="230">
        <f t="shared" si="53"/>
        <v>0.12</v>
      </c>
      <c r="I304" s="226">
        <f t="shared" si="45"/>
        <v>293</v>
      </c>
      <c r="J304" s="227">
        <f t="shared" si="54"/>
        <v>53905</v>
      </c>
      <c r="K304" s="231">
        <f t="shared" si="49"/>
        <v>103235.88138450231</v>
      </c>
      <c r="Q304" s="11">
        <f>IF(J304&lt;'5-Year Monthly P&amp;L'!P$2,1,IF(AND('Financing - Injection 2'!J304&gt;='5-Year Monthly P&amp;L'!P$2,'Financing - Injection 2'!J304&lt;'5-Year Monthly P&amp;L'!AB$2),2,IF(AND('Financing - Injection 2'!J304&gt;='5-Year Monthly P&amp;L'!AB$2,'Financing - Injection 2'!J304&lt;'5-Year Monthly P&amp;L'!AN$2),3,IF(AND('Financing - Injection 2'!J304&gt;='5-Year Monthly P&amp;L'!AN$2,'Financing - Injection 2'!J304&lt;'5-Year Monthly P&amp;L'!AZ$2),4,IF('Financing - Injection 2'!J304&gt;='5-Year Monthly P&amp;L'!AZ$2,5)))))</f>
        <v>5</v>
      </c>
      <c r="R304" s="215">
        <f t="shared" si="50"/>
        <v>59133.520873081259</v>
      </c>
      <c r="S304" s="215">
        <f t="shared" si="51"/>
        <v>103235.88138450231</v>
      </c>
    </row>
    <row r="305" spans="1:19" x14ac:dyDescent="0.2">
      <c r="A305" s="12">
        <v>294</v>
      </c>
      <c r="B305" s="228">
        <f>IF(I305&gt;($B$4*$B$6),"0",PMT(H305/$B$6,COUNT(I305:$I$1000),-E304))</f>
        <v>103235.88138450231</v>
      </c>
      <c r="C305" s="228">
        <f t="shared" si="52"/>
        <v>43511.025302690243</v>
      </c>
      <c r="D305" s="228">
        <f t="shared" si="46"/>
        <v>59724.856081812068</v>
      </c>
      <c r="E305" s="225">
        <f t="shared" si="44"/>
        <v>4291377.6741872123</v>
      </c>
      <c r="F305" s="228">
        <f t="shared" si="47"/>
        <v>24642726.801230919</v>
      </c>
      <c r="G305" s="228">
        <f t="shared" si="48"/>
        <v>30351349.12704384</v>
      </c>
      <c r="H305" s="230">
        <f t="shared" si="53"/>
        <v>0.12</v>
      </c>
      <c r="I305" s="226">
        <f t="shared" si="45"/>
        <v>294</v>
      </c>
      <c r="J305" s="227">
        <f t="shared" si="54"/>
        <v>53936</v>
      </c>
      <c r="K305" s="231">
        <f t="shared" si="49"/>
        <v>103235.88138450231</v>
      </c>
      <c r="Q305" s="11">
        <f>IF(J305&lt;'5-Year Monthly P&amp;L'!P$2,1,IF(AND('Financing - Injection 2'!J305&gt;='5-Year Monthly P&amp;L'!P$2,'Financing - Injection 2'!J305&lt;'5-Year Monthly P&amp;L'!AB$2),2,IF(AND('Financing - Injection 2'!J305&gt;='5-Year Monthly P&amp;L'!AB$2,'Financing - Injection 2'!J305&lt;'5-Year Monthly P&amp;L'!AN$2),3,IF(AND('Financing - Injection 2'!J305&gt;='5-Year Monthly P&amp;L'!AN$2,'Financing - Injection 2'!J305&lt;'5-Year Monthly P&amp;L'!AZ$2),4,IF('Financing - Injection 2'!J305&gt;='5-Year Monthly P&amp;L'!AZ$2,5)))))</f>
        <v>5</v>
      </c>
      <c r="R305" s="215">
        <f t="shared" si="50"/>
        <v>59724.856081812068</v>
      </c>
      <c r="S305" s="215">
        <f t="shared" si="51"/>
        <v>103235.88138450231</v>
      </c>
    </row>
    <row r="306" spans="1:19" x14ac:dyDescent="0.2">
      <c r="A306" s="12">
        <v>295</v>
      </c>
      <c r="B306" s="228">
        <f>IF(I306&gt;($B$4*$B$6),"0",PMT(H306/$B$6,COUNT(I306:$I$1000),-E305))</f>
        <v>103235.88138450231</v>
      </c>
      <c r="C306" s="228">
        <f t="shared" si="52"/>
        <v>42913.77674187212</v>
      </c>
      <c r="D306" s="228">
        <f t="shared" si="46"/>
        <v>60322.104642630191</v>
      </c>
      <c r="E306" s="225">
        <f t="shared" si="44"/>
        <v>4231055.5695445817</v>
      </c>
      <c r="F306" s="228">
        <f t="shared" si="47"/>
        <v>24685640.577972792</v>
      </c>
      <c r="G306" s="228">
        <f t="shared" si="48"/>
        <v>30454585.008428343</v>
      </c>
      <c r="H306" s="230">
        <f t="shared" si="53"/>
        <v>0.12</v>
      </c>
      <c r="I306" s="226">
        <f t="shared" si="45"/>
        <v>295</v>
      </c>
      <c r="J306" s="227">
        <f t="shared" si="54"/>
        <v>53966</v>
      </c>
      <c r="K306" s="231">
        <f t="shared" si="49"/>
        <v>103235.88138450231</v>
      </c>
      <c r="Q306" s="11">
        <f>IF(J306&lt;'5-Year Monthly P&amp;L'!P$2,1,IF(AND('Financing - Injection 2'!J306&gt;='5-Year Monthly P&amp;L'!P$2,'Financing - Injection 2'!J306&lt;'5-Year Monthly P&amp;L'!AB$2),2,IF(AND('Financing - Injection 2'!J306&gt;='5-Year Monthly P&amp;L'!AB$2,'Financing - Injection 2'!J306&lt;'5-Year Monthly P&amp;L'!AN$2),3,IF(AND('Financing - Injection 2'!J306&gt;='5-Year Monthly P&amp;L'!AN$2,'Financing - Injection 2'!J306&lt;'5-Year Monthly P&amp;L'!AZ$2),4,IF('Financing - Injection 2'!J306&gt;='5-Year Monthly P&amp;L'!AZ$2,5)))))</f>
        <v>5</v>
      </c>
      <c r="R306" s="215">
        <f t="shared" si="50"/>
        <v>60322.104642630191</v>
      </c>
      <c r="S306" s="215">
        <f t="shared" si="51"/>
        <v>103235.88138450231</v>
      </c>
    </row>
    <row r="307" spans="1:19" x14ac:dyDescent="0.2">
      <c r="A307" s="12">
        <v>296</v>
      </c>
      <c r="B307" s="228">
        <f>IF(I307&gt;($B$4*$B$6),"0",PMT(H307/$B$6,COUNT(I307:$I$1000),-E306))</f>
        <v>103235.88138450231</v>
      </c>
      <c r="C307" s="228">
        <f t="shared" si="52"/>
        <v>42310.555695445815</v>
      </c>
      <c r="D307" s="228">
        <f t="shared" si="46"/>
        <v>60925.325689056495</v>
      </c>
      <c r="E307" s="225">
        <f t="shared" si="44"/>
        <v>4170130.2438555253</v>
      </c>
      <c r="F307" s="228">
        <f t="shared" si="47"/>
        <v>24727951.133668236</v>
      </c>
      <c r="G307" s="228">
        <f t="shared" si="48"/>
        <v>30557820.889812846</v>
      </c>
      <c r="H307" s="230">
        <f t="shared" si="53"/>
        <v>0.12</v>
      </c>
      <c r="I307" s="226">
        <f t="shared" si="45"/>
        <v>296</v>
      </c>
      <c r="J307" s="227">
        <f t="shared" si="54"/>
        <v>53997</v>
      </c>
      <c r="K307" s="231">
        <f t="shared" si="49"/>
        <v>103235.88138450231</v>
      </c>
      <c r="Q307" s="11">
        <f>IF(J307&lt;'5-Year Monthly P&amp;L'!P$2,1,IF(AND('Financing - Injection 2'!J307&gt;='5-Year Monthly P&amp;L'!P$2,'Financing - Injection 2'!J307&lt;'5-Year Monthly P&amp;L'!AB$2),2,IF(AND('Financing - Injection 2'!J307&gt;='5-Year Monthly P&amp;L'!AB$2,'Financing - Injection 2'!J307&lt;'5-Year Monthly P&amp;L'!AN$2),3,IF(AND('Financing - Injection 2'!J307&gt;='5-Year Monthly P&amp;L'!AN$2,'Financing - Injection 2'!J307&lt;'5-Year Monthly P&amp;L'!AZ$2),4,IF('Financing - Injection 2'!J307&gt;='5-Year Monthly P&amp;L'!AZ$2,5)))))</f>
        <v>5</v>
      </c>
      <c r="R307" s="215">
        <f t="shared" si="50"/>
        <v>60925.325689056495</v>
      </c>
      <c r="S307" s="215">
        <f t="shared" si="51"/>
        <v>103235.88138450231</v>
      </c>
    </row>
    <row r="308" spans="1:19" x14ac:dyDescent="0.2">
      <c r="A308" s="12">
        <v>297</v>
      </c>
      <c r="B308" s="228">
        <f>IF(I308&gt;($B$4*$B$6),"0",PMT(H308/$B$6,COUNT(I308:$I$1000),-E307))</f>
        <v>103235.8813845023</v>
      </c>
      <c r="C308" s="228">
        <f t="shared" si="52"/>
        <v>41701.302438555249</v>
      </c>
      <c r="D308" s="228">
        <f t="shared" si="46"/>
        <v>61534.578945947047</v>
      </c>
      <c r="E308" s="225">
        <f t="shared" si="44"/>
        <v>4108595.6649095784</v>
      </c>
      <c r="F308" s="228">
        <f t="shared" si="47"/>
        <v>24769652.43610679</v>
      </c>
      <c r="G308" s="228">
        <f t="shared" si="48"/>
        <v>30661056.771197349</v>
      </c>
      <c r="H308" s="230">
        <f t="shared" si="53"/>
        <v>0.12</v>
      </c>
      <c r="I308" s="226">
        <f t="shared" si="45"/>
        <v>297</v>
      </c>
      <c r="J308" s="227">
        <f t="shared" si="54"/>
        <v>54027</v>
      </c>
      <c r="K308" s="231">
        <f t="shared" si="49"/>
        <v>103235.8813845023</v>
      </c>
      <c r="Q308" s="11">
        <f>IF(J308&lt;'5-Year Monthly P&amp;L'!P$2,1,IF(AND('Financing - Injection 2'!J308&gt;='5-Year Monthly P&amp;L'!P$2,'Financing - Injection 2'!J308&lt;'5-Year Monthly P&amp;L'!AB$2),2,IF(AND('Financing - Injection 2'!J308&gt;='5-Year Monthly P&amp;L'!AB$2,'Financing - Injection 2'!J308&lt;'5-Year Monthly P&amp;L'!AN$2),3,IF(AND('Financing - Injection 2'!J308&gt;='5-Year Monthly P&amp;L'!AN$2,'Financing - Injection 2'!J308&lt;'5-Year Monthly P&amp;L'!AZ$2),4,IF('Financing - Injection 2'!J308&gt;='5-Year Monthly P&amp;L'!AZ$2,5)))))</f>
        <v>5</v>
      </c>
      <c r="R308" s="215">
        <f t="shared" si="50"/>
        <v>61534.578945947047</v>
      </c>
      <c r="S308" s="215">
        <f t="shared" si="51"/>
        <v>103235.8813845023</v>
      </c>
    </row>
    <row r="309" spans="1:19" x14ac:dyDescent="0.2">
      <c r="A309" s="12">
        <v>298</v>
      </c>
      <c r="B309" s="228">
        <f>IF(I309&gt;($B$4*$B$6),"0",PMT(H309/$B$6,COUNT(I309:$I$1000),-E308))</f>
        <v>103235.88138450231</v>
      </c>
      <c r="C309" s="228">
        <f t="shared" si="52"/>
        <v>41085.95664909578</v>
      </c>
      <c r="D309" s="228">
        <f t="shared" si="46"/>
        <v>62149.92473540653</v>
      </c>
      <c r="E309" s="225">
        <f t="shared" si="44"/>
        <v>4046445.740174172</v>
      </c>
      <c r="F309" s="228">
        <f t="shared" si="47"/>
        <v>24810738.392755885</v>
      </c>
      <c r="G309" s="228">
        <f t="shared" si="48"/>
        <v>30764292.652581852</v>
      </c>
      <c r="H309" s="230">
        <f t="shared" si="53"/>
        <v>0.12</v>
      </c>
      <c r="I309" s="226">
        <f t="shared" si="45"/>
        <v>298</v>
      </c>
      <c r="J309" s="227">
        <f t="shared" si="54"/>
        <v>54058</v>
      </c>
      <c r="K309" s="231">
        <f t="shared" si="49"/>
        <v>103235.88138450231</v>
      </c>
      <c r="Q309" s="11">
        <f>IF(J309&lt;'5-Year Monthly P&amp;L'!P$2,1,IF(AND('Financing - Injection 2'!J309&gt;='5-Year Monthly P&amp;L'!P$2,'Financing - Injection 2'!J309&lt;'5-Year Monthly P&amp;L'!AB$2),2,IF(AND('Financing - Injection 2'!J309&gt;='5-Year Monthly P&amp;L'!AB$2,'Financing - Injection 2'!J309&lt;'5-Year Monthly P&amp;L'!AN$2),3,IF(AND('Financing - Injection 2'!J309&gt;='5-Year Monthly P&amp;L'!AN$2,'Financing - Injection 2'!J309&lt;'5-Year Monthly P&amp;L'!AZ$2),4,IF('Financing - Injection 2'!J309&gt;='5-Year Monthly P&amp;L'!AZ$2,5)))))</f>
        <v>5</v>
      </c>
      <c r="R309" s="215">
        <f t="shared" si="50"/>
        <v>62149.92473540653</v>
      </c>
      <c r="S309" s="215">
        <f t="shared" si="51"/>
        <v>103235.88138450231</v>
      </c>
    </row>
    <row r="310" spans="1:19" x14ac:dyDescent="0.2">
      <c r="A310" s="12">
        <v>299</v>
      </c>
      <c r="B310" s="228">
        <f>IF(I310&gt;($B$4*$B$6),"0",PMT(H310/$B$6,COUNT(I310:$I$1000),-E309))</f>
        <v>103235.88138450231</v>
      </c>
      <c r="C310" s="228">
        <f t="shared" si="52"/>
        <v>40464.457401741718</v>
      </c>
      <c r="D310" s="228">
        <f t="shared" si="46"/>
        <v>62771.423982760592</v>
      </c>
      <c r="E310" s="225">
        <f t="shared" si="44"/>
        <v>3983674.3161914116</v>
      </c>
      <c r="F310" s="228">
        <f t="shared" si="47"/>
        <v>24851202.850157626</v>
      </c>
      <c r="G310" s="228">
        <f t="shared" si="48"/>
        <v>30867528.533966355</v>
      </c>
      <c r="H310" s="230">
        <f t="shared" si="53"/>
        <v>0.12</v>
      </c>
      <c r="I310" s="226">
        <f t="shared" si="45"/>
        <v>299</v>
      </c>
      <c r="J310" s="227">
        <f t="shared" si="54"/>
        <v>54089</v>
      </c>
      <c r="K310" s="231">
        <f t="shared" si="49"/>
        <v>103235.88138450231</v>
      </c>
      <c r="Q310" s="11">
        <f>IF(J310&lt;'5-Year Monthly P&amp;L'!P$2,1,IF(AND('Financing - Injection 2'!J310&gt;='5-Year Monthly P&amp;L'!P$2,'Financing - Injection 2'!J310&lt;'5-Year Monthly P&amp;L'!AB$2),2,IF(AND('Financing - Injection 2'!J310&gt;='5-Year Monthly P&amp;L'!AB$2,'Financing - Injection 2'!J310&lt;'5-Year Monthly P&amp;L'!AN$2),3,IF(AND('Financing - Injection 2'!J310&gt;='5-Year Monthly P&amp;L'!AN$2,'Financing - Injection 2'!J310&lt;'5-Year Monthly P&amp;L'!AZ$2),4,IF('Financing - Injection 2'!J310&gt;='5-Year Monthly P&amp;L'!AZ$2,5)))))</f>
        <v>5</v>
      </c>
      <c r="R310" s="215">
        <f t="shared" si="50"/>
        <v>62771.423982760592</v>
      </c>
      <c r="S310" s="215">
        <f t="shared" si="51"/>
        <v>103235.88138450231</v>
      </c>
    </row>
    <row r="311" spans="1:19" x14ac:dyDescent="0.2">
      <c r="A311" s="12">
        <v>300</v>
      </c>
      <c r="B311" s="228">
        <f>IF(I311&gt;($B$4*$B$6),"0",PMT(H311/$B$6,COUNT(I311:$I$1000),-E310))</f>
        <v>103235.88138450231</v>
      </c>
      <c r="C311" s="228">
        <f t="shared" si="52"/>
        <v>39836.743161914113</v>
      </c>
      <c r="D311" s="228">
        <f t="shared" si="46"/>
        <v>63399.138222588197</v>
      </c>
      <c r="E311" s="225">
        <f t="shared" si="44"/>
        <v>3920275.1779688234</v>
      </c>
      <c r="F311" s="228">
        <f t="shared" si="47"/>
        <v>24891039.593319539</v>
      </c>
      <c r="G311" s="228">
        <f t="shared" si="48"/>
        <v>30970764.415350858</v>
      </c>
      <c r="H311" s="230">
        <f t="shared" si="53"/>
        <v>0.12</v>
      </c>
      <c r="I311" s="226">
        <f t="shared" si="45"/>
        <v>300</v>
      </c>
      <c r="J311" s="227">
        <f t="shared" si="54"/>
        <v>54118</v>
      </c>
      <c r="K311" s="231">
        <f t="shared" si="49"/>
        <v>103235.88138450231</v>
      </c>
      <c r="Q311" s="11">
        <f>IF(J311&lt;'5-Year Monthly P&amp;L'!P$2,1,IF(AND('Financing - Injection 2'!J311&gt;='5-Year Monthly P&amp;L'!P$2,'Financing - Injection 2'!J311&lt;'5-Year Monthly P&amp;L'!AB$2),2,IF(AND('Financing - Injection 2'!J311&gt;='5-Year Monthly P&amp;L'!AB$2,'Financing - Injection 2'!J311&lt;'5-Year Monthly P&amp;L'!AN$2),3,IF(AND('Financing - Injection 2'!J311&gt;='5-Year Monthly P&amp;L'!AN$2,'Financing - Injection 2'!J311&lt;'5-Year Monthly P&amp;L'!AZ$2),4,IF('Financing - Injection 2'!J311&gt;='5-Year Monthly P&amp;L'!AZ$2,5)))))</f>
        <v>5</v>
      </c>
      <c r="R311" s="215">
        <f t="shared" si="50"/>
        <v>63399.138222588197</v>
      </c>
      <c r="S311" s="215">
        <f t="shared" si="51"/>
        <v>103235.88138450231</v>
      </c>
    </row>
    <row r="312" spans="1:19" x14ac:dyDescent="0.2">
      <c r="A312" s="12">
        <v>301</v>
      </c>
      <c r="B312" s="228">
        <f>IF(I312&gt;($B$4*$B$6),"0",PMT(H312/$B$6,COUNT(I312:$I$1000),-E311))</f>
        <v>103235.88138450234</v>
      </c>
      <c r="C312" s="228">
        <f t="shared" si="52"/>
        <v>39202.751779688231</v>
      </c>
      <c r="D312" s="228">
        <f t="shared" si="46"/>
        <v>64033.129604814108</v>
      </c>
      <c r="E312" s="225">
        <f t="shared" si="44"/>
        <v>3856242.0483640092</v>
      </c>
      <c r="F312" s="228">
        <f>IF(A311&gt;=($B$4*$B$6),"",F311+C312)</f>
        <v>24930242.345099226</v>
      </c>
      <c r="G312" s="228">
        <f>IF(A311&gt;=($B$4*$B$6),"",G311+B312)</f>
        <v>31074000.296735361</v>
      </c>
      <c r="H312" s="230">
        <f t="shared" si="53"/>
        <v>0.12</v>
      </c>
      <c r="I312" s="226">
        <f t="shared" si="45"/>
        <v>301</v>
      </c>
      <c r="J312" s="227">
        <f t="shared" si="54"/>
        <v>54149</v>
      </c>
      <c r="K312" s="231">
        <f t="shared" si="49"/>
        <v>103235.88138450234</v>
      </c>
      <c r="Q312" s="11">
        <f>IF(J312&lt;'5-Year Monthly P&amp;L'!P$2,1,IF(AND('Financing - Injection 2'!J312&gt;='5-Year Monthly P&amp;L'!P$2,'Financing - Injection 2'!J312&lt;'5-Year Monthly P&amp;L'!AB$2),2,IF(AND('Financing - Injection 2'!J312&gt;='5-Year Monthly P&amp;L'!AB$2,'Financing - Injection 2'!J312&lt;'5-Year Monthly P&amp;L'!AN$2),3,IF(AND('Financing - Injection 2'!J312&gt;='5-Year Monthly P&amp;L'!AN$2,'Financing - Injection 2'!J312&lt;'5-Year Monthly P&amp;L'!AZ$2),4,IF('Financing - Injection 2'!J312&gt;='5-Year Monthly P&amp;L'!AZ$2,5)))))</f>
        <v>5</v>
      </c>
      <c r="R312" s="215">
        <f t="shared" si="50"/>
        <v>64033.129604814108</v>
      </c>
      <c r="S312" s="215">
        <f t="shared" si="51"/>
        <v>103235.88138450234</v>
      </c>
    </row>
    <row r="313" spans="1:19" x14ac:dyDescent="0.2">
      <c r="A313" s="12">
        <v>302</v>
      </c>
      <c r="B313" s="228">
        <f>IF(I313&gt;($B$4*$B$6),"0",PMT(H313/$B$6,COUNT(I313:$I$1000),-E312))</f>
        <v>103235.88138450234</v>
      </c>
      <c r="C313" s="228">
        <f t="shared" si="52"/>
        <v>38562.42048364009</v>
      </c>
      <c r="D313" s="228">
        <f t="shared" si="46"/>
        <v>64673.46090086225</v>
      </c>
      <c r="E313" s="225">
        <f t="shared" si="44"/>
        <v>3791568.587463147</v>
      </c>
      <c r="F313" s="228">
        <f t="shared" ref="F313:F376" si="55">IF(A312&gt;=($B$4*$B$6),"",F312+C313)</f>
        <v>24968804.765582867</v>
      </c>
      <c r="G313" s="228">
        <f t="shared" ref="G313:G376" si="56">IF(A312&gt;=($B$4*$B$6),"",G312+B313)</f>
        <v>31177236.178119864</v>
      </c>
      <c r="H313" s="230">
        <f t="shared" si="53"/>
        <v>0.12</v>
      </c>
      <c r="I313" s="226">
        <f t="shared" si="45"/>
        <v>302</v>
      </c>
      <c r="J313" s="227">
        <f t="shared" si="54"/>
        <v>54179</v>
      </c>
      <c r="K313" s="231">
        <f t="shared" si="49"/>
        <v>103235.88138450234</v>
      </c>
      <c r="Q313" s="11">
        <f>IF(J313&lt;'5-Year Monthly P&amp;L'!P$2,1,IF(AND('Financing - Injection 2'!J313&gt;='5-Year Monthly P&amp;L'!P$2,'Financing - Injection 2'!J313&lt;'5-Year Monthly P&amp;L'!AB$2),2,IF(AND('Financing - Injection 2'!J313&gt;='5-Year Monthly P&amp;L'!AB$2,'Financing - Injection 2'!J313&lt;'5-Year Monthly P&amp;L'!AN$2),3,IF(AND('Financing - Injection 2'!J313&gt;='5-Year Monthly P&amp;L'!AN$2,'Financing - Injection 2'!J313&lt;'5-Year Monthly P&amp;L'!AZ$2),4,IF('Financing - Injection 2'!J313&gt;='5-Year Monthly P&amp;L'!AZ$2,5)))))</f>
        <v>5</v>
      </c>
      <c r="R313" s="215">
        <f t="shared" si="50"/>
        <v>64673.46090086225</v>
      </c>
      <c r="S313" s="215">
        <f t="shared" si="51"/>
        <v>103235.88138450234</v>
      </c>
    </row>
    <row r="314" spans="1:19" x14ac:dyDescent="0.2">
      <c r="A314" s="12">
        <v>303</v>
      </c>
      <c r="B314" s="228">
        <f>IF(I314&gt;($B$4*$B$6),"0",PMT(H314/$B$6,COUNT(I314:$I$1000),-E313))</f>
        <v>103235.88138450235</v>
      </c>
      <c r="C314" s="228">
        <f t="shared" si="52"/>
        <v>37915.685874631468</v>
      </c>
      <c r="D314" s="228">
        <f t="shared" si="46"/>
        <v>65320.195509870886</v>
      </c>
      <c r="E314" s="225">
        <f t="shared" si="44"/>
        <v>3726248.391953276</v>
      </c>
      <c r="F314" s="228">
        <f t="shared" si="55"/>
        <v>25006720.451457497</v>
      </c>
      <c r="G314" s="228">
        <f t="shared" si="56"/>
        <v>31280472.059504367</v>
      </c>
      <c r="H314" s="230">
        <f t="shared" si="53"/>
        <v>0.12</v>
      </c>
      <c r="I314" s="226">
        <f t="shared" si="45"/>
        <v>303</v>
      </c>
      <c r="J314" s="227">
        <f t="shared" si="54"/>
        <v>54210</v>
      </c>
      <c r="K314" s="231">
        <f t="shared" si="49"/>
        <v>103235.88138450235</v>
      </c>
      <c r="Q314" s="11">
        <f>IF(J314&lt;'5-Year Monthly P&amp;L'!P$2,1,IF(AND('Financing - Injection 2'!J314&gt;='5-Year Monthly P&amp;L'!P$2,'Financing - Injection 2'!J314&lt;'5-Year Monthly P&amp;L'!AB$2),2,IF(AND('Financing - Injection 2'!J314&gt;='5-Year Monthly P&amp;L'!AB$2,'Financing - Injection 2'!J314&lt;'5-Year Monthly P&amp;L'!AN$2),3,IF(AND('Financing - Injection 2'!J314&gt;='5-Year Monthly P&amp;L'!AN$2,'Financing - Injection 2'!J314&lt;'5-Year Monthly P&amp;L'!AZ$2),4,IF('Financing - Injection 2'!J314&gt;='5-Year Monthly P&amp;L'!AZ$2,5)))))</f>
        <v>5</v>
      </c>
      <c r="R314" s="215">
        <f t="shared" si="50"/>
        <v>65320.195509870886</v>
      </c>
      <c r="S314" s="215">
        <f t="shared" si="51"/>
        <v>103235.88138450235</v>
      </c>
    </row>
    <row r="315" spans="1:19" x14ac:dyDescent="0.2">
      <c r="A315" s="12">
        <v>304</v>
      </c>
      <c r="B315" s="228">
        <f>IF(I315&gt;($B$4*$B$6),"0",PMT(H315/$B$6,COUNT(I315:$I$1000),-E314))</f>
        <v>103235.88138450234</v>
      </c>
      <c r="C315" s="228">
        <f t="shared" si="52"/>
        <v>37262.483919532759</v>
      </c>
      <c r="D315" s="228">
        <f t="shared" si="46"/>
        <v>65973.397464969574</v>
      </c>
      <c r="E315" s="225">
        <f t="shared" si="44"/>
        <v>3660274.9944883063</v>
      </c>
      <c r="F315" s="228">
        <f t="shared" si="55"/>
        <v>25043982.935377028</v>
      </c>
      <c r="G315" s="228">
        <f t="shared" si="56"/>
        <v>31383707.940888871</v>
      </c>
      <c r="H315" s="230">
        <f t="shared" si="53"/>
        <v>0.12</v>
      </c>
      <c r="I315" s="226">
        <f t="shared" si="45"/>
        <v>304</v>
      </c>
      <c r="J315" s="227">
        <f t="shared" si="54"/>
        <v>54240</v>
      </c>
      <c r="K315" s="231">
        <f t="shared" si="49"/>
        <v>103235.88138450234</v>
      </c>
      <c r="Q315" s="11">
        <f>IF(J315&lt;'5-Year Monthly P&amp;L'!P$2,1,IF(AND('Financing - Injection 2'!J315&gt;='5-Year Monthly P&amp;L'!P$2,'Financing - Injection 2'!J315&lt;'5-Year Monthly P&amp;L'!AB$2),2,IF(AND('Financing - Injection 2'!J315&gt;='5-Year Monthly P&amp;L'!AB$2,'Financing - Injection 2'!J315&lt;'5-Year Monthly P&amp;L'!AN$2),3,IF(AND('Financing - Injection 2'!J315&gt;='5-Year Monthly P&amp;L'!AN$2,'Financing - Injection 2'!J315&lt;'5-Year Monthly P&amp;L'!AZ$2),4,IF('Financing - Injection 2'!J315&gt;='5-Year Monthly P&amp;L'!AZ$2,5)))))</f>
        <v>5</v>
      </c>
      <c r="R315" s="215">
        <f t="shared" si="50"/>
        <v>65973.397464969574</v>
      </c>
      <c r="S315" s="215">
        <f t="shared" si="51"/>
        <v>103235.88138450234</v>
      </c>
    </row>
    <row r="316" spans="1:19" x14ac:dyDescent="0.2">
      <c r="A316" s="12">
        <v>305</v>
      </c>
      <c r="B316" s="228">
        <f>IF(I316&gt;($B$4*$B$6),"0",PMT(H316/$B$6,COUNT(I316:$I$1000),-E315))</f>
        <v>103235.88138450231</v>
      </c>
      <c r="C316" s="228">
        <f t="shared" si="52"/>
        <v>36602.749944883064</v>
      </c>
      <c r="D316" s="228">
        <f t="shared" si="46"/>
        <v>66633.131439619247</v>
      </c>
      <c r="E316" s="225">
        <f t="shared" si="44"/>
        <v>3593641.8630486871</v>
      </c>
      <c r="F316" s="228">
        <f t="shared" si="55"/>
        <v>25080585.685321912</v>
      </c>
      <c r="G316" s="228">
        <f t="shared" si="56"/>
        <v>31486943.822273374</v>
      </c>
      <c r="H316" s="230">
        <f t="shared" si="53"/>
        <v>0.12</v>
      </c>
      <c r="I316" s="226">
        <f t="shared" si="45"/>
        <v>305</v>
      </c>
      <c r="J316" s="227">
        <f t="shared" si="54"/>
        <v>54271</v>
      </c>
      <c r="K316" s="231">
        <f t="shared" si="49"/>
        <v>103235.88138450231</v>
      </c>
      <c r="Q316" s="11">
        <f>IF(J316&lt;'5-Year Monthly P&amp;L'!P$2,1,IF(AND('Financing - Injection 2'!J316&gt;='5-Year Monthly P&amp;L'!P$2,'Financing - Injection 2'!J316&lt;'5-Year Monthly P&amp;L'!AB$2),2,IF(AND('Financing - Injection 2'!J316&gt;='5-Year Monthly P&amp;L'!AB$2,'Financing - Injection 2'!J316&lt;'5-Year Monthly P&amp;L'!AN$2),3,IF(AND('Financing - Injection 2'!J316&gt;='5-Year Monthly P&amp;L'!AN$2,'Financing - Injection 2'!J316&lt;'5-Year Monthly P&amp;L'!AZ$2),4,IF('Financing - Injection 2'!J316&gt;='5-Year Monthly P&amp;L'!AZ$2,5)))))</f>
        <v>5</v>
      </c>
      <c r="R316" s="215">
        <f t="shared" si="50"/>
        <v>66633.131439619247</v>
      </c>
      <c r="S316" s="215">
        <f t="shared" si="51"/>
        <v>103235.88138450231</v>
      </c>
    </row>
    <row r="317" spans="1:19" x14ac:dyDescent="0.2">
      <c r="A317" s="12">
        <v>306</v>
      </c>
      <c r="B317" s="228">
        <f>IF(I317&gt;($B$4*$B$6),"0",PMT(H317/$B$6,COUNT(I317:$I$1000),-E316))</f>
        <v>103235.88138450234</v>
      </c>
      <c r="C317" s="228">
        <f t="shared" si="52"/>
        <v>35936.418630486871</v>
      </c>
      <c r="D317" s="228">
        <f t="shared" si="46"/>
        <v>67299.462754015462</v>
      </c>
      <c r="E317" s="225">
        <f t="shared" si="44"/>
        <v>3526342.4002946718</v>
      </c>
      <c r="F317" s="228">
        <f t="shared" si="55"/>
        <v>25116522.1039524</v>
      </c>
      <c r="G317" s="228">
        <f t="shared" si="56"/>
        <v>31590179.703657877</v>
      </c>
      <c r="H317" s="230">
        <f t="shared" si="53"/>
        <v>0.12</v>
      </c>
      <c r="I317" s="226">
        <f t="shared" si="45"/>
        <v>306</v>
      </c>
      <c r="J317" s="227">
        <f t="shared" si="54"/>
        <v>54302</v>
      </c>
      <c r="K317" s="231">
        <f t="shared" si="49"/>
        <v>103235.88138450234</v>
      </c>
      <c r="Q317" s="11">
        <f>IF(J317&lt;'5-Year Monthly P&amp;L'!P$2,1,IF(AND('Financing - Injection 2'!J317&gt;='5-Year Monthly P&amp;L'!P$2,'Financing - Injection 2'!J317&lt;'5-Year Monthly P&amp;L'!AB$2),2,IF(AND('Financing - Injection 2'!J317&gt;='5-Year Monthly P&amp;L'!AB$2,'Financing - Injection 2'!J317&lt;'5-Year Monthly P&amp;L'!AN$2),3,IF(AND('Financing - Injection 2'!J317&gt;='5-Year Monthly P&amp;L'!AN$2,'Financing - Injection 2'!J317&lt;'5-Year Monthly P&amp;L'!AZ$2),4,IF('Financing - Injection 2'!J317&gt;='5-Year Monthly P&amp;L'!AZ$2,5)))))</f>
        <v>5</v>
      </c>
      <c r="R317" s="215">
        <f t="shared" si="50"/>
        <v>67299.462754015462</v>
      </c>
      <c r="S317" s="215">
        <f t="shared" si="51"/>
        <v>103235.88138450234</v>
      </c>
    </row>
    <row r="318" spans="1:19" x14ac:dyDescent="0.2">
      <c r="A318" s="12">
        <v>307</v>
      </c>
      <c r="B318" s="228">
        <f>IF(I318&gt;($B$4*$B$6),"0",PMT(H318/$B$6,COUNT(I318:$I$1000),-E317))</f>
        <v>103235.88138450234</v>
      </c>
      <c r="C318" s="228">
        <f t="shared" si="52"/>
        <v>35263.424002946718</v>
      </c>
      <c r="D318" s="228">
        <f t="shared" si="46"/>
        <v>67972.457381555621</v>
      </c>
      <c r="E318" s="225">
        <f t="shared" si="44"/>
        <v>3458369.942913116</v>
      </c>
      <c r="F318" s="228">
        <f t="shared" si="55"/>
        <v>25151785.527955346</v>
      </c>
      <c r="G318" s="228">
        <f t="shared" si="56"/>
        <v>31693415.58504238</v>
      </c>
      <c r="H318" s="230">
        <f t="shared" si="53"/>
        <v>0.12</v>
      </c>
      <c r="I318" s="226">
        <f t="shared" si="45"/>
        <v>307</v>
      </c>
      <c r="J318" s="227">
        <f t="shared" si="54"/>
        <v>54332</v>
      </c>
      <c r="K318" s="231">
        <f t="shared" si="49"/>
        <v>103235.88138450234</v>
      </c>
      <c r="Q318" s="11">
        <f>IF(J318&lt;'5-Year Monthly P&amp;L'!P$2,1,IF(AND('Financing - Injection 2'!J318&gt;='5-Year Monthly P&amp;L'!P$2,'Financing - Injection 2'!J318&lt;'5-Year Monthly P&amp;L'!AB$2),2,IF(AND('Financing - Injection 2'!J318&gt;='5-Year Monthly P&amp;L'!AB$2,'Financing - Injection 2'!J318&lt;'5-Year Monthly P&amp;L'!AN$2),3,IF(AND('Financing - Injection 2'!J318&gt;='5-Year Monthly P&amp;L'!AN$2,'Financing - Injection 2'!J318&lt;'5-Year Monthly P&amp;L'!AZ$2),4,IF('Financing - Injection 2'!J318&gt;='5-Year Monthly P&amp;L'!AZ$2,5)))))</f>
        <v>5</v>
      </c>
      <c r="R318" s="215">
        <f t="shared" si="50"/>
        <v>67972.457381555621</v>
      </c>
      <c r="S318" s="215">
        <f t="shared" si="51"/>
        <v>103235.88138450234</v>
      </c>
    </row>
    <row r="319" spans="1:19" x14ac:dyDescent="0.2">
      <c r="A319" s="12">
        <v>308</v>
      </c>
      <c r="B319" s="228">
        <f>IF(I319&gt;($B$4*$B$6),"0",PMT(H319/$B$6,COUNT(I319:$I$1000),-E318))</f>
        <v>103235.88138450231</v>
      </c>
      <c r="C319" s="228">
        <f t="shared" si="52"/>
        <v>34583.699429131157</v>
      </c>
      <c r="D319" s="228">
        <f t="shared" si="46"/>
        <v>68652.181955371154</v>
      </c>
      <c r="E319" s="225">
        <f t="shared" si="44"/>
        <v>3389717.7609577449</v>
      </c>
      <c r="F319" s="228">
        <f t="shared" si="55"/>
        <v>25186369.227384478</v>
      </c>
      <c r="G319" s="228">
        <f t="shared" si="56"/>
        <v>31796651.466426883</v>
      </c>
      <c r="H319" s="230">
        <f t="shared" si="53"/>
        <v>0.12</v>
      </c>
      <c r="I319" s="226">
        <f t="shared" si="45"/>
        <v>308</v>
      </c>
      <c r="J319" s="227">
        <f t="shared" si="54"/>
        <v>54363</v>
      </c>
      <c r="K319" s="231">
        <f t="shared" si="49"/>
        <v>103235.88138450231</v>
      </c>
      <c r="Q319" s="11">
        <f>IF(J319&lt;'5-Year Monthly P&amp;L'!P$2,1,IF(AND('Financing - Injection 2'!J319&gt;='5-Year Monthly P&amp;L'!P$2,'Financing - Injection 2'!J319&lt;'5-Year Monthly P&amp;L'!AB$2),2,IF(AND('Financing - Injection 2'!J319&gt;='5-Year Monthly P&amp;L'!AB$2,'Financing - Injection 2'!J319&lt;'5-Year Monthly P&amp;L'!AN$2),3,IF(AND('Financing - Injection 2'!J319&gt;='5-Year Monthly P&amp;L'!AN$2,'Financing - Injection 2'!J319&lt;'5-Year Monthly P&amp;L'!AZ$2),4,IF('Financing - Injection 2'!J319&gt;='5-Year Monthly P&amp;L'!AZ$2,5)))))</f>
        <v>5</v>
      </c>
      <c r="R319" s="215">
        <f t="shared" si="50"/>
        <v>68652.181955371154</v>
      </c>
      <c r="S319" s="215">
        <f t="shared" si="51"/>
        <v>103235.88138450231</v>
      </c>
    </row>
    <row r="320" spans="1:19" x14ac:dyDescent="0.2">
      <c r="A320" s="12">
        <v>309</v>
      </c>
      <c r="B320" s="228">
        <f>IF(I320&gt;($B$4*$B$6),"0",PMT(H320/$B$6,COUNT(I320:$I$1000),-E319))</f>
        <v>103235.88138450234</v>
      </c>
      <c r="C320" s="228">
        <f t="shared" si="52"/>
        <v>33897.177609577448</v>
      </c>
      <c r="D320" s="228">
        <f t="shared" si="46"/>
        <v>69338.703774924885</v>
      </c>
      <c r="E320" s="225">
        <f t="shared" si="44"/>
        <v>3320379.05718282</v>
      </c>
      <c r="F320" s="228">
        <f t="shared" si="55"/>
        <v>25220266.404994056</v>
      </c>
      <c r="G320" s="228">
        <f t="shared" si="56"/>
        <v>31899887.347811386</v>
      </c>
      <c r="H320" s="230">
        <f t="shared" si="53"/>
        <v>0.12</v>
      </c>
      <c r="I320" s="226">
        <f t="shared" si="45"/>
        <v>309</v>
      </c>
      <c r="J320" s="227">
        <f t="shared" si="54"/>
        <v>54393</v>
      </c>
      <c r="K320" s="231">
        <f t="shared" si="49"/>
        <v>103235.88138450234</v>
      </c>
      <c r="Q320" s="11">
        <f>IF(J320&lt;'5-Year Monthly P&amp;L'!P$2,1,IF(AND('Financing - Injection 2'!J320&gt;='5-Year Monthly P&amp;L'!P$2,'Financing - Injection 2'!J320&lt;'5-Year Monthly P&amp;L'!AB$2),2,IF(AND('Financing - Injection 2'!J320&gt;='5-Year Monthly P&amp;L'!AB$2,'Financing - Injection 2'!J320&lt;'5-Year Monthly P&amp;L'!AN$2),3,IF(AND('Financing - Injection 2'!J320&gt;='5-Year Monthly P&amp;L'!AN$2,'Financing - Injection 2'!J320&lt;'5-Year Monthly P&amp;L'!AZ$2),4,IF('Financing - Injection 2'!J320&gt;='5-Year Monthly P&amp;L'!AZ$2,5)))))</f>
        <v>5</v>
      </c>
      <c r="R320" s="215">
        <f t="shared" si="50"/>
        <v>69338.703774924885</v>
      </c>
      <c r="S320" s="215">
        <f t="shared" si="51"/>
        <v>103235.88138450234</v>
      </c>
    </row>
    <row r="321" spans="1:19" x14ac:dyDescent="0.2">
      <c r="A321" s="12">
        <v>310</v>
      </c>
      <c r="B321" s="228">
        <f>IF(I321&gt;($B$4*$B$6),"0",PMT(H321/$B$6,COUNT(I321:$I$1000),-E320))</f>
        <v>103235.88138450231</v>
      </c>
      <c r="C321" s="228">
        <f t="shared" si="52"/>
        <v>33203.790571828198</v>
      </c>
      <c r="D321" s="228">
        <f t="shared" si="46"/>
        <v>70032.090812674112</v>
      </c>
      <c r="E321" s="225">
        <f t="shared" si="44"/>
        <v>3250346.9663701458</v>
      </c>
      <c r="F321" s="228">
        <f t="shared" si="55"/>
        <v>25253470.195565883</v>
      </c>
      <c r="G321" s="228">
        <f t="shared" si="56"/>
        <v>32003123.229195889</v>
      </c>
      <c r="H321" s="230">
        <f t="shared" si="53"/>
        <v>0.12</v>
      </c>
      <c r="I321" s="226">
        <f t="shared" si="45"/>
        <v>310</v>
      </c>
      <c r="J321" s="227">
        <f t="shared" si="54"/>
        <v>54424</v>
      </c>
      <c r="K321" s="231">
        <f t="shared" si="49"/>
        <v>103235.88138450231</v>
      </c>
      <c r="Q321" s="11">
        <f>IF(J321&lt;'5-Year Monthly P&amp;L'!P$2,1,IF(AND('Financing - Injection 2'!J321&gt;='5-Year Monthly P&amp;L'!P$2,'Financing - Injection 2'!J321&lt;'5-Year Monthly P&amp;L'!AB$2),2,IF(AND('Financing - Injection 2'!J321&gt;='5-Year Monthly P&amp;L'!AB$2,'Financing - Injection 2'!J321&lt;'5-Year Monthly P&amp;L'!AN$2),3,IF(AND('Financing - Injection 2'!J321&gt;='5-Year Monthly P&amp;L'!AN$2,'Financing - Injection 2'!J321&lt;'5-Year Monthly P&amp;L'!AZ$2),4,IF('Financing - Injection 2'!J321&gt;='5-Year Monthly P&amp;L'!AZ$2,5)))))</f>
        <v>5</v>
      </c>
      <c r="R321" s="215">
        <f t="shared" si="50"/>
        <v>70032.090812674112</v>
      </c>
      <c r="S321" s="215">
        <f t="shared" si="51"/>
        <v>103235.88138450231</v>
      </c>
    </row>
    <row r="322" spans="1:19" x14ac:dyDescent="0.2">
      <c r="A322" s="12">
        <v>311</v>
      </c>
      <c r="B322" s="228">
        <f>IF(I322&gt;($B$4*$B$6),"0",PMT(H322/$B$6,COUNT(I322:$I$1000),-E321))</f>
        <v>103235.88138450234</v>
      </c>
      <c r="C322" s="228">
        <f t="shared" si="52"/>
        <v>32503.469663701457</v>
      </c>
      <c r="D322" s="228">
        <f t="shared" si="46"/>
        <v>70732.411720800883</v>
      </c>
      <c r="E322" s="225">
        <f t="shared" si="44"/>
        <v>3179614.5546493451</v>
      </c>
      <c r="F322" s="228">
        <f t="shared" si="55"/>
        <v>25285973.665229585</v>
      </c>
      <c r="G322" s="228">
        <f t="shared" si="56"/>
        <v>32106359.110580392</v>
      </c>
      <c r="H322" s="230">
        <f t="shared" si="53"/>
        <v>0.12</v>
      </c>
      <c r="I322" s="226">
        <f t="shared" si="45"/>
        <v>311</v>
      </c>
      <c r="J322" s="227">
        <f t="shared" si="54"/>
        <v>54455</v>
      </c>
      <c r="K322" s="231">
        <f t="shared" si="49"/>
        <v>103235.88138450234</v>
      </c>
      <c r="Q322" s="11">
        <f>IF(J322&lt;'5-Year Monthly P&amp;L'!P$2,1,IF(AND('Financing - Injection 2'!J322&gt;='5-Year Monthly P&amp;L'!P$2,'Financing - Injection 2'!J322&lt;'5-Year Monthly P&amp;L'!AB$2),2,IF(AND('Financing - Injection 2'!J322&gt;='5-Year Monthly P&amp;L'!AB$2,'Financing - Injection 2'!J322&lt;'5-Year Monthly P&amp;L'!AN$2),3,IF(AND('Financing - Injection 2'!J322&gt;='5-Year Monthly P&amp;L'!AN$2,'Financing - Injection 2'!J322&lt;'5-Year Monthly P&amp;L'!AZ$2),4,IF('Financing - Injection 2'!J322&gt;='5-Year Monthly P&amp;L'!AZ$2,5)))))</f>
        <v>5</v>
      </c>
      <c r="R322" s="215">
        <f t="shared" si="50"/>
        <v>70732.411720800883</v>
      </c>
      <c r="S322" s="215">
        <f t="shared" si="51"/>
        <v>103235.88138450234</v>
      </c>
    </row>
    <row r="323" spans="1:19" x14ac:dyDescent="0.2">
      <c r="A323" s="12">
        <v>312</v>
      </c>
      <c r="B323" s="228">
        <f>IF(I323&gt;($B$4*$B$6),"0",PMT(H323/$B$6,COUNT(I323:$I$1000),-E322))</f>
        <v>103235.88138450231</v>
      </c>
      <c r="C323" s="228">
        <f t="shared" si="52"/>
        <v>31796.145546493452</v>
      </c>
      <c r="D323" s="228">
        <f t="shared" si="46"/>
        <v>71439.735838008855</v>
      </c>
      <c r="E323" s="225">
        <f t="shared" si="44"/>
        <v>3108174.8188113361</v>
      </c>
      <c r="F323" s="228">
        <f t="shared" si="55"/>
        <v>25317769.810776077</v>
      </c>
      <c r="G323" s="228">
        <f t="shared" si="56"/>
        <v>32209594.991964895</v>
      </c>
      <c r="H323" s="230">
        <f t="shared" si="53"/>
        <v>0.12</v>
      </c>
      <c r="I323" s="226">
        <f t="shared" si="45"/>
        <v>312</v>
      </c>
      <c r="J323" s="227">
        <f t="shared" si="54"/>
        <v>54483</v>
      </c>
      <c r="K323" s="231">
        <f t="shared" si="49"/>
        <v>103235.88138450231</v>
      </c>
      <c r="Q323" s="11">
        <f>IF(J323&lt;'5-Year Monthly P&amp;L'!P$2,1,IF(AND('Financing - Injection 2'!J323&gt;='5-Year Monthly P&amp;L'!P$2,'Financing - Injection 2'!J323&lt;'5-Year Monthly P&amp;L'!AB$2),2,IF(AND('Financing - Injection 2'!J323&gt;='5-Year Monthly P&amp;L'!AB$2,'Financing - Injection 2'!J323&lt;'5-Year Monthly P&amp;L'!AN$2),3,IF(AND('Financing - Injection 2'!J323&gt;='5-Year Monthly P&amp;L'!AN$2,'Financing - Injection 2'!J323&lt;'5-Year Monthly P&amp;L'!AZ$2),4,IF('Financing - Injection 2'!J323&gt;='5-Year Monthly P&amp;L'!AZ$2,5)))))</f>
        <v>5</v>
      </c>
      <c r="R323" s="215">
        <f t="shared" si="50"/>
        <v>71439.735838008855</v>
      </c>
      <c r="S323" s="215">
        <f t="shared" si="51"/>
        <v>103235.88138450231</v>
      </c>
    </row>
    <row r="324" spans="1:19" x14ac:dyDescent="0.2">
      <c r="A324" s="12">
        <v>313</v>
      </c>
      <c r="B324" s="228">
        <f>IF(I324&gt;($B$4*$B$6),"0",PMT(H324/$B$6,COUNT(I324:$I$1000),-E323))</f>
        <v>103235.88138450234</v>
      </c>
      <c r="C324" s="228">
        <f t="shared" si="52"/>
        <v>31081.748188113357</v>
      </c>
      <c r="D324" s="228">
        <f t="shared" si="46"/>
        <v>72154.133196388982</v>
      </c>
      <c r="E324" s="225">
        <f t="shared" si="44"/>
        <v>3036020.6856149472</v>
      </c>
      <c r="F324" s="228">
        <f t="shared" si="55"/>
        <v>25348851.558964189</v>
      </c>
      <c r="G324" s="228">
        <f t="shared" si="56"/>
        <v>32312830.873349398</v>
      </c>
      <c r="H324" s="230">
        <f t="shared" si="53"/>
        <v>0.12</v>
      </c>
      <c r="I324" s="226">
        <f t="shared" si="45"/>
        <v>313</v>
      </c>
      <c r="J324" s="227">
        <f t="shared" si="54"/>
        <v>54514</v>
      </c>
      <c r="K324" s="231">
        <f t="shared" si="49"/>
        <v>103235.88138450234</v>
      </c>
      <c r="Q324" s="11">
        <f>IF(J324&lt;'5-Year Monthly P&amp;L'!P$2,1,IF(AND('Financing - Injection 2'!J324&gt;='5-Year Monthly P&amp;L'!P$2,'Financing - Injection 2'!J324&lt;'5-Year Monthly P&amp;L'!AB$2),2,IF(AND('Financing - Injection 2'!J324&gt;='5-Year Monthly P&amp;L'!AB$2,'Financing - Injection 2'!J324&lt;'5-Year Monthly P&amp;L'!AN$2),3,IF(AND('Financing - Injection 2'!J324&gt;='5-Year Monthly P&amp;L'!AN$2,'Financing - Injection 2'!J324&lt;'5-Year Monthly P&amp;L'!AZ$2),4,IF('Financing - Injection 2'!J324&gt;='5-Year Monthly P&amp;L'!AZ$2,5)))))</f>
        <v>5</v>
      </c>
      <c r="R324" s="215">
        <f t="shared" si="50"/>
        <v>72154.133196388982</v>
      </c>
      <c r="S324" s="215">
        <f t="shared" si="51"/>
        <v>103235.88138450234</v>
      </c>
    </row>
    <row r="325" spans="1:19" x14ac:dyDescent="0.2">
      <c r="A325" s="12">
        <v>314</v>
      </c>
      <c r="B325" s="228">
        <f>IF(I325&gt;($B$4*$B$6),"0",PMT(H325/$B$6,COUNT(I325:$I$1000),-E324))</f>
        <v>103235.88138450234</v>
      </c>
      <c r="C325" s="228">
        <f t="shared" si="52"/>
        <v>30360.206856149471</v>
      </c>
      <c r="D325" s="228">
        <f t="shared" si="46"/>
        <v>72875.674528352873</v>
      </c>
      <c r="E325" s="225">
        <f t="shared" si="44"/>
        <v>2963145.0110865943</v>
      </c>
      <c r="F325" s="228">
        <f t="shared" si="55"/>
        <v>25379211.765820339</v>
      </c>
      <c r="G325" s="228">
        <f t="shared" si="56"/>
        <v>32416066.754733901</v>
      </c>
      <c r="H325" s="230">
        <f t="shared" si="53"/>
        <v>0.12</v>
      </c>
      <c r="I325" s="226">
        <f t="shared" si="45"/>
        <v>314</v>
      </c>
      <c r="J325" s="227">
        <f t="shared" si="54"/>
        <v>54544</v>
      </c>
      <c r="K325" s="231">
        <f t="shared" si="49"/>
        <v>103235.88138450234</v>
      </c>
      <c r="Q325" s="11">
        <f>IF(J325&lt;'5-Year Monthly P&amp;L'!P$2,1,IF(AND('Financing - Injection 2'!J325&gt;='5-Year Monthly P&amp;L'!P$2,'Financing - Injection 2'!J325&lt;'5-Year Monthly P&amp;L'!AB$2),2,IF(AND('Financing - Injection 2'!J325&gt;='5-Year Monthly P&amp;L'!AB$2,'Financing - Injection 2'!J325&lt;'5-Year Monthly P&amp;L'!AN$2),3,IF(AND('Financing - Injection 2'!J325&gt;='5-Year Monthly P&amp;L'!AN$2,'Financing - Injection 2'!J325&lt;'5-Year Monthly P&amp;L'!AZ$2),4,IF('Financing - Injection 2'!J325&gt;='5-Year Monthly P&amp;L'!AZ$2,5)))))</f>
        <v>5</v>
      </c>
      <c r="R325" s="215">
        <f t="shared" si="50"/>
        <v>72875.674528352873</v>
      </c>
      <c r="S325" s="215">
        <f t="shared" si="51"/>
        <v>103235.88138450234</v>
      </c>
    </row>
    <row r="326" spans="1:19" x14ac:dyDescent="0.2">
      <c r="A326" s="12">
        <v>315</v>
      </c>
      <c r="B326" s="228">
        <f>IF(I326&gt;($B$4*$B$6),"0",PMT(H326/$B$6,COUNT(I326:$I$1000),-E325))</f>
        <v>103235.88138450231</v>
      </c>
      <c r="C326" s="228">
        <f t="shared" si="52"/>
        <v>29631.450110865942</v>
      </c>
      <c r="D326" s="228">
        <f t="shared" si="46"/>
        <v>73604.431273636364</v>
      </c>
      <c r="E326" s="225">
        <f t="shared" si="44"/>
        <v>2889540.5798129579</v>
      </c>
      <c r="F326" s="228">
        <f t="shared" si="55"/>
        <v>25408843.215931207</v>
      </c>
      <c r="G326" s="228">
        <f t="shared" si="56"/>
        <v>32519302.636118405</v>
      </c>
      <c r="H326" s="230">
        <f t="shared" si="53"/>
        <v>0.12</v>
      </c>
      <c r="I326" s="226">
        <f t="shared" si="45"/>
        <v>315</v>
      </c>
      <c r="J326" s="227">
        <f t="shared" si="54"/>
        <v>54575</v>
      </c>
      <c r="K326" s="231">
        <f t="shared" si="49"/>
        <v>103235.88138450231</v>
      </c>
      <c r="Q326" s="11">
        <f>IF(J326&lt;'5-Year Monthly P&amp;L'!P$2,1,IF(AND('Financing - Injection 2'!J326&gt;='5-Year Monthly P&amp;L'!P$2,'Financing - Injection 2'!J326&lt;'5-Year Monthly P&amp;L'!AB$2),2,IF(AND('Financing - Injection 2'!J326&gt;='5-Year Monthly P&amp;L'!AB$2,'Financing - Injection 2'!J326&lt;'5-Year Monthly P&amp;L'!AN$2),3,IF(AND('Financing - Injection 2'!J326&gt;='5-Year Monthly P&amp;L'!AN$2,'Financing - Injection 2'!J326&lt;'5-Year Monthly P&amp;L'!AZ$2),4,IF('Financing - Injection 2'!J326&gt;='5-Year Monthly P&amp;L'!AZ$2,5)))))</f>
        <v>5</v>
      </c>
      <c r="R326" s="215">
        <f t="shared" si="50"/>
        <v>73604.431273636364</v>
      </c>
      <c r="S326" s="215">
        <f t="shared" si="51"/>
        <v>103235.88138450231</v>
      </c>
    </row>
    <row r="327" spans="1:19" x14ac:dyDescent="0.2">
      <c r="A327" s="12">
        <v>316</v>
      </c>
      <c r="B327" s="228">
        <f>IF(I327&gt;($B$4*$B$6),"0",PMT(H327/$B$6,COUNT(I327:$I$1000),-E326))</f>
        <v>103235.88138450234</v>
      </c>
      <c r="C327" s="228">
        <f t="shared" si="52"/>
        <v>28895.405798129577</v>
      </c>
      <c r="D327" s="228">
        <f t="shared" si="46"/>
        <v>74340.475586372762</v>
      </c>
      <c r="E327" s="225">
        <f t="shared" si="44"/>
        <v>2815200.104226585</v>
      </c>
      <c r="F327" s="228">
        <f t="shared" si="55"/>
        <v>25437738.621729337</v>
      </c>
      <c r="G327" s="228">
        <f t="shared" si="56"/>
        <v>32622538.517502908</v>
      </c>
      <c r="H327" s="230">
        <f t="shared" si="53"/>
        <v>0.12</v>
      </c>
      <c r="I327" s="226">
        <f t="shared" si="45"/>
        <v>316</v>
      </c>
      <c r="J327" s="227">
        <f t="shared" si="54"/>
        <v>54605</v>
      </c>
      <c r="K327" s="231">
        <f t="shared" si="49"/>
        <v>103235.88138450234</v>
      </c>
      <c r="Q327" s="11">
        <f>IF(J327&lt;'5-Year Monthly P&amp;L'!P$2,1,IF(AND('Financing - Injection 2'!J327&gt;='5-Year Monthly P&amp;L'!P$2,'Financing - Injection 2'!J327&lt;'5-Year Monthly P&amp;L'!AB$2),2,IF(AND('Financing - Injection 2'!J327&gt;='5-Year Monthly P&amp;L'!AB$2,'Financing - Injection 2'!J327&lt;'5-Year Monthly P&amp;L'!AN$2),3,IF(AND('Financing - Injection 2'!J327&gt;='5-Year Monthly P&amp;L'!AN$2,'Financing - Injection 2'!J327&lt;'5-Year Monthly P&amp;L'!AZ$2),4,IF('Financing - Injection 2'!J327&gt;='5-Year Monthly P&amp;L'!AZ$2,5)))))</f>
        <v>5</v>
      </c>
      <c r="R327" s="215">
        <f t="shared" si="50"/>
        <v>74340.475586372762</v>
      </c>
      <c r="S327" s="215">
        <f t="shared" si="51"/>
        <v>103235.88138450234</v>
      </c>
    </row>
    <row r="328" spans="1:19" x14ac:dyDescent="0.2">
      <c r="A328" s="12">
        <v>317</v>
      </c>
      <c r="B328" s="228">
        <f>IF(I328&gt;($B$4*$B$6),"0",PMT(H328/$B$6,COUNT(I328:$I$1000),-E327))</f>
        <v>103235.88138450234</v>
      </c>
      <c r="C328" s="228">
        <f t="shared" si="52"/>
        <v>28152.001042265849</v>
      </c>
      <c r="D328" s="228">
        <f t="shared" si="46"/>
        <v>75083.880342236487</v>
      </c>
      <c r="E328" s="225">
        <f t="shared" si="44"/>
        <v>2740116.2238843488</v>
      </c>
      <c r="F328" s="228">
        <f t="shared" si="55"/>
        <v>25465890.622771602</v>
      </c>
      <c r="G328" s="228">
        <f t="shared" si="56"/>
        <v>32725774.398887411</v>
      </c>
      <c r="H328" s="230">
        <f t="shared" si="53"/>
        <v>0.12</v>
      </c>
      <c r="I328" s="226">
        <f t="shared" si="45"/>
        <v>317</v>
      </c>
      <c r="J328" s="227">
        <f t="shared" si="54"/>
        <v>54636</v>
      </c>
      <c r="K328" s="231">
        <f t="shared" si="49"/>
        <v>103235.88138450234</v>
      </c>
      <c r="Q328" s="11">
        <f>IF(J328&lt;'5-Year Monthly P&amp;L'!P$2,1,IF(AND('Financing - Injection 2'!J328&gt;='5-Year Monthly P&amp;L'!P$2,'Financing - Injection 2'!J328&lt;'5-Year Monthly P&amp;L'!AB$2),2,IF(AND('Financing - Injection 2'!J328&gt;='5-Year Monthly P&amp;L'!AB$2,'Financing - Injection 2'!J328&lt;'5-Year Monthly P&amp;L'!AN$2),3,IF(AND('Financing - Injection 2'!J328&gt;='5-Year Monthly P&amp;L'!AN$2,'Financing - Injection 2'!J328&lt;'5-Year Monthly P&amp;L'!AZ$2),4,IF('Financing - Injection 2'!J328&gt;='5-Year Monthly P&amp;L'!AZ$2,5)))))</f>
        <v>5</v>
      </c>
      <c r="R328" s="215">
        <f t="shared" si="50"/>
        <v>75083.880342236487</v>
      </c>
      <c r="S328" s="215">
        <f t="shared" si="51"/>
        <v>103235.88138450234</v>
      </c>
    </row>
    <row r="329" spans="1:19" x14ac:dyDescent="0.2">
      <c r="A329" s="12">
        <v>318</v>
      </c>
      <c r="B329" s="228">
        <f>IF(I329&gt;($B$4*$B$6),"0",PMT(H329/$B$6,COUNT(I329:$I$1000),-E328))</f>
        <v>103235.88138450234</v>
      </c>
      <c r="C329" s="228">
        <f t="shared" si="52"/>
        <v>27401.162238843488</v>
      </c>
      <c r="D329" s="228">
        <f t="shared" si="46"/>
        <v>75834.719145658848</v>
      </c>
      <c r="E329" s="225">
        <f t="shared" si="44"/>
        <v>2664281.5047386899</v>
      </c>
      <c r="F329" s="228">
        <f t="shared" si="55"/>
        <v>25493291.785010446</v>
      </c>
      <c r="G329" s="228">
        <f t="shared" si="56"/>
        <v>32829010.280271914</v>
      </c>
      <c r="H329" s="230">
        <f t="shared" si="53"/>
        <v>0.12</v>
      </c>
      <c r="I329" s="226">
        <f t="shared" si="45"/>
        <v>318</v>
      </c>
      <c r="J329" s="227">
        <f t="shared" si="54"/>
        <v>54667</v>
      </c>
      <c r="K329" s="231">
        <f t="shared" si="49"/>
        <v>103235.88138450234</v>
      </c>
      <c r="Q329" s="11">
        <f>IF(J329&lt;'5-Year Monthly P&amp;L'!P$2,1,IF(AND('Financing - Injection 2'!J329&gt;='5-Year Monthly P&amp;L'!P$2,'Financing - Injection 2'!J329&lt;'5-Year Monthly P&amp;L'!AB$2),2,IF(AND('Financing - Injection 2'!J329&gt;='5-Year Monthly P&amp;L'!AB$2,'Financing - Injection 2'!J329&lt;'5-Year Monthly P&amp;L'!AN$2),3,IF(AND('Financing - Injection 2'!J329&gt;='5-Year Monthly P&amp;L'!AN$2,'Financing - Injection 2'!J329&lt;'5-Year Monthly P&amp;L'!AZ$2),4,IF('Financing - Injection 2'!J329&gt;='5-Year Monthly P&amp;L'!AZ$2,5)))))</f>
        <v>5</v>
      </c>
      <c r="R329" s="215">
        <f t="shared" si="50"/>
        <v>75834.719145658848</v>
      </c>
      <c r="S329" s="215">
        <f t="shared" si="51"/>
        <v>103235.88138450234</v>
      </c>
    </row>
    <row r="330" spans="1:19" x14ac:dyDescent="0.2">
      <c r="A330" s="12">
        <v>319</v>
      </c>
      <c r="B330" s="228">
        <f>IF(I330&gt;($B$4*$B$6),"0",PMT(H330/$B$6,COUNT(I330:$I$1000),-E329))</f>
        <v>103235.88138450235</v>
      </c>
      <c r="C330" s="228">
        <f t="shared" si="52"/>
        <v>26642.815047386899</v>
      </c>
      <c r="D330" s="228">
        <f t="shared" si="46"/>
        <v>76593.066337115451</v>
      </c>
      <c r="E330" s="225">
        <f t="shared" si="44"/>
        <v>2587688.4384015743</v>
      </c>
      <c r="F330" s="228">
        <f t="shared" si="55"/>
        <v>25519934.600057833</v>
      </c>
      <c r="G330" s="228">
        <f t="shared" si="56"/>
        <v>32932246.161656417</v>
      </c>
      <c r="H330" s="230">
        <f t="shared" si="53"/>
        <v>0.12</v>
      </c>
      <c r="I330" s="226">
        <f t="shared" si="45"/>
        <v>319</v>
      </c>
      <c r="J330" s="227">
        <f t="shared" si="54"/>
        <v>54697</v>
      </c>
      <c r="K330" s="231">
        <f t="shared" si="49"/>
        <v>103235.88138450235</v>
      </c>
      <c r="Q330" s="11">
        <f>IF(J330&lt;'5-Year Monthly P&amp;L'!P$2,1,IF(AND('Financing - Injection 2'!J330&gt;='5-Year Monthly P&amp;L'!P$2,'Financing - Injection 2'!J330&lt;'5-Year Monthly P&amp;L'!AB$2),2,IF(AND('Financing - Injection 2'!J330&gt;='5-Year Monthly P&amp;L'!AB$2,'Financing - Injection 2'!J330&lt;'5-Year Monthly P&amp;L'!AN$2),3,IF(AND('Financing - Injection 2'!J330&gt;='5-Year Monthly P&amp;L'!AN$2,'Financing - Injection 2'!J330&lt;'5-Year Monthly P&amp;L'!AZ$2),4,IF('Financing - Injection 2'!J330&gt;='5-Year Monthly P&amp;L'!AZ$2,5)))))</f>
        <v>5</v>
      </c>
      <c r="R330" s="215">
        <f t="shared" si="50"/>
        <v>76593.066337115451</v>
      </c>
      <c r="S330" s="215">
        <f t="shared" si="51"/>
        <v>103235.88138450235</v>
      </c>
    </row>
    <row r="331" spans="1:19" x14ac:dyDescent="0.2">
      <c r="A331" s="12">
        <v>320</v>
      </c>
      <c r="B331" s="228">
        <f>IF(I331&gt;($B$4*$B$6),"0",PMT(H331/$B$6,COUNT(I331:$I$1000),-E330))</f>
        <v>103235.88138450231</v>
      </c>
      <c r="C331" s="228">
        <f t="shared" si="52"/>
        <v>25876.884384015739</v>
      </c>
      <c r="D331" s="228">
        <f t="shared" si="46"/>
        <v>77358.997000486575</v>
      </c>
      <c r="E331" s="225">
        <f t="shared" si="44"/>
        <v>2510329.4414010877</v>
      </c>
      <c r="F331" s="228">
        <f t="shared" si="55"/>
        <v>25545811.48444185</v>
      </c>
      <c r="G331" s="228">
        <f t="shared" si="56"/>
        <v>33035482.04304092</v>
      </c>
      <c r="H331" s="230">
        <f t="shared" si="53"/>
        <v>0.12</v>
      </c>
      <c r="I331" s="226">
        <f t="shared" si="45"/>
        <v>320</v>
      </c>
      <c r="J331" s="227">
        <f t="shared" si="54"/>
        <v>54728</v>
      </c>
      <c r="K331" s="231">
        <f t="shared" si="49"/>
        <v>103235.88138450231</v>
      </c>
      <c r="Q331" s="11">
        <f>IF(J331&lt;'5-Year Monthly P&amp;L'!P$2,1,IF(AND('Financing - Injection 2'!J331&gt;='5-Year Monthly P&amp;L'!P$2,'Financing - Injection 2'!J331&lt;'5-Year Monthly P&amp;L'!AB$2),2,IF(AND('Financing - Injection 2'!J331&gt;='5-Year Monthly P&amp;L'!AB$2,'Financing - Injection 2'!J331&lt;'5-Year Monthly P&amp;L'!AN$2),3,IF(AND('Financing - Injection 2'!J331&gt;='5-Year Monthly P&amp;L'!AN$2,'Financing - Injection 2'!J331&lt;'5-Year Monthly P&amp;L'!AZ$2),4,IF('Financing - Injection 2'!J331&gt;='5-Year Monthly P&amp;L'!AZ$2,5)))))</f>
        <v>5</v>
      </c>
      <c r="R331" s="215">
        <f t="shared" si="50"/>
        <v>77358.997000486575</v>
      </c>
      <c r="S331" s="215">
        <f t="shared" si="51"/>
        <v>103235.88138450231</v>
      </c>
    </row>
    <row r="332" spans="1:19" x14ac:dyDescent="0.2">
      <c r="A332" s="12">
        <v>321</v>
      </c>
      <c r="B332" s="228">
        <f>IF(I332&gt;($B$4*$B$6),"0",PMT(H332/$B$6,COUNT(I332:$I$1000),-E331))</f>
        <v>103235.88138450231</v>
      </c>
      <c r="C332" s="228">
        <f t="shared" si="52"/>
        <v>25103.294414010874</v>
      </c>
      <c r="D332" s="228">
        <f t="shared" si="46"/>
        <v>78132.586970491437</v>
      </c>
      <c r="E332" s="225">
        <f t="shared" ref="E332:E395" si="57">IF(A332&gt;($B$4*$B$6),"",E331-D332)</f>
        <v>2432196.8544305963</v>
      </c>
      <c r="F332" s="228">
        <f t="shared" si="55"/>
        <v>25570914.77885586</v>
      </c>
      <c r="G332" s="228">
        <f t="shared" si="56"/>
        <v>33138717.924425423</v>
      </c>
      <c r="H332" s="230">
        <f t="shared" si="53"/>
        <v>0.12</v>
      </c>
      <c r="I332" s="226">
        <f t="shared" ref="I332:I395" si="58">IF($B$4*$B$6&lt;A332,"",A332)</f>
        <v>321</v>
      </c>
      <c r="J332" s="227">
        <f t="shared" si="54"/>
        <v>54758</v>
      </c>
      <c r="K332" s="231">
        <f t="shared" si="49"/>
        <v>103235.88138450231</v>
      </c>
      <c r="Q332" s="11">
        <f>IF(J332&lt;'5-Year Monthly P&amp;L'!P$2,1,IF(AND('Financing - Injection 2'!J332&gt;='5-Year Monthly P&amp;L'!P$2,'Financing - Injection 2'!J332&lt;'5-Year Monthly P&amp;L'!AB$2),2,IF(AND('Financing - Injection 2'!J332&gt;='5-Year Monthly P&amp;L'!AB$2,'Financing - Injection 2'!J332&lt;'5-Year Monthly P&amp;L'!AN$2),3,IF(AND('Financing - Injection 2'!J332&gt;='5-Year Monthly P&amp;L'!AN$2,'Financing - Injection 2'!J332&lt;'5-Year Monthly P&amp;L'!AZ$2),4,IF('Financing - Injection 2'!J332&gt;='5-Year Monthly P&amp;L'!AZ$2,5)))))</f>
        <v>5</v>
      </c>
      <c r="R332" s="215">
        <f t="shared" si="50"/>
        <v>78132.586970491437</v>
      </c>
      <c r="S332" s="215">
        <f t="shared" si="51"/>
        <v>103235.88138450231</v>
      </c>
    </row>
    <row r="333" spans="1:19" x14ac:dyDescent="0.2">
      <c r="A333" s="12">
        <v>322</v>
      </c>
      <c r="B333" s="228">
        <f>IF(I333&gt;($B$4*$B$6),"0",PMT(H333/$B$6,COUNT(I333:$I$1000),-E332))</f>
        <v>103235.88138450234</v>
      </c>
      <c r="C333" s="228">
        <f t="shared" si="52"/>
        <v>24321.968544305961</v>
      </c>
      <c r="D333" s="228">
        <f t="shared" ref="D333:D396" si="59">IF(A333&gt;($B$4*$B$6),"0",B333-C333)</f>
        <v>78913.912840196383</v>
      </c>
      <c r="E333" s="225">
        <f t="shared" si="57"/>
        <v>2353282.9415903999</v>
      </c>
      <c r="F333" s="228">
        <f t="shared" si="55"/>
        <v>25595236.747400165</v>
      </c>
      <c r="G333" s="228">
        <f t="shared" si="56"/>
        <v>33241953.805809926</v>
      </c>
      <c r="H333" s="230">
        <f t="shared" si="53"/>
        <v>0.12</v>
      </c>
      <c r="I333" s="226">
        <f t="shared" si="58"/>
        <v>322</v>
      </c>
      <c r="J333" s="227">
        <f t="shared" si="54"/>
        <v>54789</v>
      </c>
      <c r="K333" s="231">
        <f t="shared" ref="K333:K396" si="60">B333</f>
        <v>103235.88138450234</v>
      </c>
      <c r="Q333" s="11">
        <f>IF(J333&lt;'5-Year Monthly P&amp;L'!P$2,1,IF(AND('Financing - Injection 2'!J333&gt;='5-Year Monthly P&amp;L'!P$2,'Financing - Injection 2'!J333&lt;'5-Year Monthly P&amp;L'!AB$2),2,IF(AND('Financing - Injection 2'!J333&gt;='5-Year Monthly P&amp;L'!AB$2,'Financing - Injection 2'!J333&lt;'5-Year Monthly P&amp;L'!AN$2),3,IF(AND('Financing - Injection 2'!J333&gt;='5-Year Monthly P&amp;L'!AN$2,'Financing - Injection 2'!J333&lt;'5-Year Monthly P&amp;L'!AZ$2),4,IF('Financing - Injection 2'!J333&gt;='5-Year Monthly P&amp;L'!AZ$2,5)))))</f>
        <v>5</v>
      </c>
      <c r="R333" s="215">
        <f t="shared" ref="R333:R396" si="61">D333</f>
        <v>78913.912840196383</v>
      </c>
      <c r="S333" s="215">
        <f t="shared" ref="S333:S396" si="62">B333</f>
        <v>103235.88138450234</v>
      </c>
    </row>
    <row r="334" spans="1:19" x14ac:dyDescent="0.2">
      <c r="A334" s="12">
        <v>323</v>
      </c>
      <c r="B334" s="228">
        <f>IF(I334&gt;($B$4*$B$6),"0",PMT(H334/$B$6,COUNT(I334:$I$1000),-E333))</f>
        <v>103235.88138450231</v>
      </c>
      <c r="C334" s="228">
        <f t="shared" ref="C334:C397" si="63">IFERROR(E333*H334/$B$6,0)</f>
        <v>23532.829415903998</v>
      </c>
      <c r="D334" s="228">
        <f t="shared" si="59"/>
        <v>79703.051968598316</v>
      </c>
      <c r="E334" s="225">
        <f t="shared" si="57"/>
        <v>2273579.8896218017</v>
      </c>
      <c r="F334" s="228">
        <f t="shared" si="55"/>
        <v>25618769.576816067</v>
      </c>
      <c r="G334" s="228">
        <f t="shared" si="56"/>
        <v>33345189.687194429</v>
      </c>
      <c r="H334" s="230">
        <f t="shared" ref="H334:H397" si="64">H333</f>
        <v>0.12</v>
      </c>
      <c r="I334" s="226">
        <f t="shared" si="58"/>
        <v>323</v>
      </c>
      <c r="J334" s="227">
        <f t="shared" ref="J334:J397" si="65">EDATE(J333,1)</f>
        <v>54820</v>
      </c>
      <c r="K334" s="231">
        <f t="shared" si="60"/>
        <v>103235.88138450231</v>
      </c>
      <c r="Q334" s="11">
        <f>IF(J334&lt;'5-Year Monthly P&amp;L'!P$2,1,IF(AND('Financing - Injection 2'!J334&gt;='5-Year Monthly P&amp;L'!P$2,'Financing - Injection 2'!J334&lt;'5-Year Monthly P&amp;L'!AB$2),2,IF(AND('Financing - Injection 2'!J334&gt;='5-Year Monthly P&amp;L'!AB$2,'Financing - Injection 2'!J334&lt;'5-Year Monthly P&amp;L'!AN$2),3,IF(AND('Financing - Injection 2'!J334&gt;='5-Year Monthly P&amp;L'!AN$2,'Financing - Injection 2'!J334&lt;'5-Year Monthly P&amp;L'!AZ$2),4,IF('Financing - Injection 2'!J334&gt;='5-Year Monthly P&amp;L'!AZ$2,5)))))</f>
        <v>5</v>
      </c>
      <c r="R334" s="215">
        <f t="shared" si="61"/>
        <v>79703.051968598316</v>
      </c>
      <c r="S334" s="215">
        <f t="shared" si="62"/>
        <v>103235.88138450231</v>
      </c>
    </row>
    <row r="335" spans="1:19" x14ac:dyDescent="0.2">
      <c r="A335" s="12">
        <v>324</v>
      </c>
      <c r="B335" s="228">
        <f>IF(I335&gt;($B$4*$B$6),"0",PMT(H335/$B$6,COUNT(I335:$I$1000),-E334))</f>
        <v>103235.88138450234</v>
      </c>
      <c r="C335" s="228">
        <f t="shared" si="63"/>
        <v>22735.798896218013</v>
      </c>
      <c r="D335" s="228">
        <f t="shared" si="59"/>
        <v>80500.08248828433</v>
      </c>
      <c r="E335" s="225">
        <f t="shared" si="57"/>
        <v>2193079.8071335172</v>
      </c>
      <c r="F335" s="228">
        <f t="shared" si="55"/>
        <v>25641505.375712287</v>
      </c>
      <c r="G335" s="228">
        <f t="shared" si="56"/>
        <v>33448425.568578932</v>
      </c>
      <c r="H335" s="230">
        <f t="shared" si="64"/>
        <v>0.12</v>
      </c>
      <c r="I335" s="226">
        <f t="shared" si="58"/>
        <v>324</v>
      </c>
      <c r="J335" s="227">
        <f t="shared" si="65"/>
        <v>54848</v>
      </c>
      <c r="K335" s="231">
        <f t="shared" si="60"/>
        <v>103235.88138450234</v>
      </c>
      <c r="Q335" s="11">
        <f>IF(J335&lt;'5-Year Monthly P&amp;L'!P$2,1,IF(AND('Financing - Injection 2'!J335&gt;='5-Year Monthly P&amp;L'!P$2,'Financing - Injection 2'!J335&lt;'5-Year Monthly P&amp;L'!AB$2),2,IF(AND('Financing - Injection 2'!J335&gt;='5-Year Monthly P&amp;L'!AB$2,'Financing - Injection 2'!J335&lt;'5-Year Monthly P&amp;L'!AN$2),3,IF(AND('Financing - Injection 2'!J335&gt;='5-Year Monthly P&amp;L'!AN$2,'Financing - Injection 2'!J335&lt;'5-Year Monthly P&amp;L'!AZ$2),4,IF('Financing - Injection 2'!J335&gt;='5-Year Monthly P&amp;L'!AZ$2,5)))))</f>
        <v>5</v>
      </c>
      <c r="R335" s="215">
        <f t="shared" si="61"/>
        <v>80500.08248828433</v>
      </c>
      <c r="S335" s="215">
        <f t="shared" si="62"/>
        <v>103235.88138450234</v>
      </c>
    </row>
    <row r="336" spans="1:19" x14ac:dyDescent="0.2">
      <c r="A336" s="12">
        <v>325</v>
      </c>
      <c r="B336" s="228">
        <f>IF(I336&gt;($B$4*$B$6),"0",PMT(H336/$B$6,COUNT(I336:$I$1000),-E335))</f>
        <v>103235.88138450234</v>
      </c>
      <c r="C336" s="228">
        <f t="shared" si="63"/>
        <v>21930.798071335172</v>
      </c>
      <c r="D336" s="228">
        <f t="shared" si="59"/>
        <v>81305.083313167168</v>
      </c>
      <c r="E336" s="225">
        <f t="shared" si="57"/>
        <v>2111774.7238203501</v>
      </c>
      <c r="F336" s="228">
        <f t="shared" si="55"/>
        <v>25663436.173783623</v>
      </c>
      <c r="G336" s="228">
        <f t="shared" si="56"/>
        <v>33551661.449963436</v>
      </c>
      <c r="H336" s="230">
        <f t="shared" si="64"/>
        <v>0.12</v>
      </c>
      <c r="I336" s="226">
        <f t="shared" si="58"/>
        <v>325</v>
      </c>
      <c r="J336" s="227">
        <f t="shared" si="65"/>
        <v>54879</v>
      </c>
      <c r="K336" s="231">
        <f t="shared" si="60"/>
        <v>103235.88138450234</v>
      </c>
      <c r="Q336" s="11">
        <f>IF(J336&lt;'5-Year Monthly P&amp;L'!P$2,1,IF(AND('Financing - Injection 2'!J336&gt;='5-Year Monthly P&amp;L'!P$2,'Financing - Injection 2'!J336&lt;'5-Year Monthly P&amp;L'!AB$2),2,IF(AND('Financing - Injection 2'!J336&gt;='5-Year Monthly P&amp;L'!AB$2,'Financing - Injection 2'!J336&lt;'5-Year Monthly P&amp;L'!AN$2),3,IF(AND('Financing - Injection 2'!J336&gt;='5-Year Monthly P&amp;L'!AN$2,'Financing - Injection 2'!J336&lt;'5-Year Monthly P&amp;L'!AZ$2),4,IF('Financing - Injection 2'!J336&gt;='5-Year Monthly P&amp;L'!AZ$2,5)))))</f>
        <v>5</v>
      </c>
      <c r="R336" s="215">
        <f t="shared" si="61"/>
        <v>81305.083313167168</v>
      </c>
      <c r="S336" s="215">
        <f t="shared" si="62"/>
        <v>103235.88138450234</v>
      </c>
    </row>
    <row r="337" spans="1:19" x14ac:dyDescent="0.2">
      <c r="A337" s="12">
        <v>326</v>
      </c>
      <c r="B337" s="228">
        <f>IF(I337&gt;($B$4*$B$6),"0",PMT(H337/$B$6,COUNT(I337:$I$1000),-E336))</f>
        <v>103235.88138450234</v>
      </c>
      <c r="C337" s="228">
        <f t="shared" si="63"/>
        <v>21117.747238203501</v>
      </c>
      <c r="D337" s="228">
        <f t="shared" si="59"/>
        <v>82118.134146298835</v>
      </c>
      <c r="E337" s="225">
        <f t="shared" si="57"/>
        <v>2029656.5896740514</v>
      </c>
      <c r="F337" s="228">
        <f t="shared" si="55"/>
        <v>25684553.921021827</v>
      </c>
      <c r="G337" s="228">
        <f t="shared" si="56"/>
        <v>33654897.331347935</v>
      </c>
      <c r="H337" s="230">
        <f t="shared" si="64"/>
        <v>0.12</v>
      </c>
      <c r="I337" s="226">
        <f t="shared" si="58"/>
        <v>326</v>
      </c>
      <c r="J337" s="227">
        <f t="shared" si="65"/>
        <v>54909</v>
      </c>
      <c r="K337" s="231">
        <f t="shared" si="60"/>
        <v>103235.88138450234</v>
      </c>
      <c r="Q337" s="11">
        <f>IF(J337&lt;'5-Year Monthly P&amp;L'!P$2,1,IF(AND('Financing - Injection 2'!J337&gt;='5-Year Monthly P&amp;L'!P$2,'Financing - Injection 2'!J337&lt;'5-Year Monthly P&amp;L'!AB$2),2,IF(AND('Financing - Injection 2'!J337&gt;='5-Year Monthly P&amp;L'!AB$2,'Financing - Injection 2'!J337&lt;'5-Year Monthly P&amp;L'!AN$2),3,IF(AND('Financing - Injection 2'!J337&gt;='5-Year Monthly P&amp;L'!AN$2,'Financing - Injection 2'!J337&lt;'5-Year Monthly P&amp;L'!AZ$2),4,IF('Financing - Injection 2'!J337&gt;='5-Year Monthly P&amp;L'!AZ$2,5)))))</f>
        <v>5</v>
      </c>
      <c r="R337" s="215">
        <f t="shared" si="61"/>
        <v>82118.134146298835</v>
      </c>
      <c r="S337" s="215">
        <f t="shared" si="62"/>
        <v>103235.88138450234</v>
      </c>
    </row>
    <row r="338" spans="1:19" x14ac:dyDescent="0.2">
      <c r="A338" s="12">
        <v>327</v>
      </c>
      <c r="B338" s="228">
        <f>IF(I338&gt;($B$4*$B$6),"0",PMT(H338/$B$6,COUNT(I338:$I$1000),-E337))</f>
        <v>103235.88138450231</v>
      </c>
      <c r="C338" s="228">
        <f t="shared" si="63"/>
        <v>20296.565896740514</v>
      </c>
      <c r="D338" s="228">
        <f t="shared" si="59"/>
        <v>82939.315487761793</v>
      </c>
      <c r="E338" s="225">
        <f t="shared" si="57"/>
        <v>1946717.2741862896</v>
      </c>
      <c r="F338" s="228">
        <f t="shared" si="55"/>
        <v>25704850.486918569</v>
      </c>
      <c r="G338" s="228">
        <f t="shared" si="56"/>
        <v>33758133.212732434</v>
      </c>
      <c r="H338" s="230">
        <f t="shared" si="64"/>
        <v>0.12</v>
      </c>
      <c r="I338" s="226">
        <f t="shared" si="58"/>
        <v>327</v>
      </c>
      <c r="J338" s="227">
        <f t="shared" si="65"/>
        <v>54940</v>
      </c>
      <c r="K338" s="231">
        <f t="shared" si="60"/>
        <v>103235.88138450231</v>
      </c>
      <c r="Q338" s="11">
        <f>IF(J338&lt;'5-Year Monthly P&amp;L'!P$2,1,IF(AND('Financing - Injection 2'!J338&gt;='5-Year Monthly P&amp;L'!P$2,'Financing - Injection 2'!J338&lt;'5-Year Monthly P&amp;L'!AB$2),2,IF(AND('Financing - Injection 2'!J338&gt;='5-Year Monthly P&amp;L'!AB$2,'Financing - Injection 2'!J338&lt;'5-Year Monthly P&amp;L'!AN$2),3,IF(AND('Financing - Injection 2'!J338&gt;='5-Year Monthly P&amp;L'!AN$2,'Financing - Injection 2'!J338&lt;'5-Year Monthly P&amp;L'!AZ$2),4,IF('Financing - Injection 2'!J338&gt;='5-Year Monthly P&amp;L'!AZ$2,5)))))</f>
        <v>5</v>
      </c>
      <c r="R338" s="215">
        <f t="shared" si="61"/>
        <v>82939.315487761793</v>
      </c>
      <c r="S338" s="215">
        <f t="shared" si="62"/>
        <v>103235.88138450231</v>
      </c>
    </row>
    <row r="339" spans="1:19" x14ac:dyDescent="0.2">
      <c r="A339" s="12">
        <v>328</v>
      </c>
      <c r="B339" s="228">
        <f>IF(I339&gt;($B$4*$B$6),"0",PMT(H339/$B$6,COUNT(I339:$I$1000),-E338))</f>
        <v>103235.88138450234</v>
      </c>
      <c r="C339" s="228">
        <f t="shared" si="63"/>
        <v>19467.172741862898</v>
      </c>
      <c r="D339" s="228">
        <f t="shared" si="59"/>
        <v>83768.708642639438</v>
      </c>
      <c r="E339" s="225">
        <f t="shared" si="57"/>
        <v>1862948.5655436502</v>
      </c>
      <c r="F339" s="228">
        <f t="shared" si="55"/>
        <v>25724317.659660432</v>
      </c>
      <c r="G339" s="228">
        <f t="shared" si="56"/>
        <v>33861369.094116934</v>
      </c>
      <c r="H339" s="230">
        <f t="shared" si="64"/>
        <v>0.12</v>
      </c>
      <c r="I339" s="226">
        <f t="shared" si="58"/>
        <v>328</v>
      </c>
      <c r="J339" s="227">
        <f t="shared" si="65"/>
        <v>54970</v>
      </c>
      <c r="K339" s="231">
        <f t="shared" si="60"/>
        <v>103235.88138450234</v>
      </c>
      <c r="Q339" s="11">
        <f>IF(J339&lt;'5-Year Monthly P&amp;L'!P$2,1,IF(AND('Financing - Injection 2'!J339&gt;='5-Year Monthly P&amp;L'!P$2,'Financing - Injection 2'!J339&lt;'5-Year Monthly P&amp;L'!AB$2),2,IF(AND('Financing - Injection 2'!J339&gt;='5-Year Monthly P&amp;L'!AB$2,'Financing - Injection 2'!J339&lt;'5-Year Monthly P&amp;L'!AN$2),3,IF(AND('Financing - Injection 2'!J339&gt;='5-Year Monthly P&amp;L'!AN$2,'Financing - Injection 2'!J339&lt;'5-Year Monthly P&amp;L'!AZ$2),4,IF('Financing - Injection 2'!J339&gt;='5-Year Monthly P&amp;L'!AZ$2,5)))))</f>
        <v>5</v>
      </c>
      <c r="R339" s="215">
        <f t="shared" si="61"/>
        <v>83768.708642639438</v>
      </c>
      <c r="S339" s="215">
        <f t="shared" si="62"/>
        <v>103235.88138450234</v>
      </c>
    </row>
    <row r="340" spans="1:19" x14ac:dyDescent="0.2">
      <c r="A340" s="12">
        <v>329</v>
      </c>
      <c r="B340" s="228">
        <f>IF(I340&gt;($B$4*$B$6),"0",PMT(H340/$B$6,COUNT(I340:$I$1000),-E339))</f>
        <v>103235.88138450234</v>
      </c>
      <c r="C340" s="228">
        <f t="shared" si="63"/>
        <v>18629.4856554365</v>
      </c>
      <c r="D340" s="228">
        <f t="shared" si="59"/>
        <v>84606.395729065844</v>
      </c>
      <c r="E340" s="225">
        <f t="shared" si="57"/>
        <v>1778342.1698145843</v>
      </c>
      <c r="F340" s="228">
        <f t="shared" si="55"/>
        <v>25742947.145315871</v>
      </c>
      <c r="G340" s="228">
        <f t="shared" si="56"/>
        <v>33964604.975501433</v>
      </c>
      <c r="H340" s="230">
        <f t="shared" si="64"/>
        <v>0.12</v>
      </c>
      <c r="I340" s="226">
        <f t="shared" si="58"/>
        <v>329</v>
      </c>
      <c r="J340" s="227">
        <f t="shared" si="65"/>
        <v>55001</v>
      </c>
      <c r="K340" s="231">
        <f t="shared" si="60"/>
        <v>103235.88138450234</v>
      </c>
      <c r="Q340" s="11">
        <f>IF(J340&lt;'5-Year Monthly P&amp;L'!P$2,1,IF(AND('Financing - Injection 2'!J340&gt;='5-Year Monthly P&amp;L'!P$2,'Financing - Injection 2'!J340&lt;'5-Year Monthly P&amp;L'!AB$2),2,IF(AND('Financing - Injection 2'!J340&gt;='5-Year Monthly P&amp;L'!AB$2,'Financing - Injection 2'!J340&lt;'5-Year Monthly P&amp;L'!AN$2),3,IF(AND('Financing - Injection 2'!J340&gt;='5-Year Monthly P&amp;L'!AN$2,'Financing - Injection 2'!J340&lt;'5-Year Monthly P&amp;L'!AZ$2),4,IF('Financing - Injection 2'!J340&gt;='5-Year Monthly P&amp;L'!AZ$2,5)))))</f>
        <v>5</v>
      </c>
      <c r="R340" s="215">
        <f t="shared" si="61"/>
        <v>84606.395729065844</v>
      </c>
      <c r="S340" s="215">
        <f t="shared" si="62"/>
        <v>103235.88138450234</v>
      </c>
    </row>
    <row r="341" spans="1:19" x14ac:dyDescent="0.2">
      <c r="A341" s="12">
        <v>330</v>
      </c>
      <c r="B341" s="228">
        <f>IF(I341&gt;($B$4*$B$6),"0",PMT(H341/$B$6,COUNT(I341:$I$1000),-E340))</f>
        <v>103235.88138450234</v>
      </c>
      <c r="C341" s="228">
        <f t="shared" si="63"/>
        <v>17783.421698145841</v>
      </c>
      <c r="D341" s="228">
        <f t="shared" si="59"/>
        <v>85452.459686356495</v>
      </c>
      <c r="E341" s="225">
        <f t="shared" si="57"/>
        <v>1692889.7101282277</v>
      </c>
      <c r="F341" s="228">
        <f t="shared" si="55"/>
        <v>25760730.567014016</v>
      </c>
      <c r="G341" s="228">
        <f t="shared" si="56"/>
        <v>34067840.856885932</v>
      </c>
      <c r="H341" s="230">
        <f t="shared" si="64"/>
        <v>0.12</v>
      </c>
      <c r="I341" s="226">
        <f t="shared" si="58"/>
        <v>330</v>
      </c>
      <c r="J341" s="227">
        <f t="shared" si="65"/>
        <v>55032</v>
      </c>
      <c r="K341" s="231">
        <f t="shared" si="60"/>
        <v>103235.88138450234</v>
      </c>
      <c r="Q341" s="11">
        <f>IF(J341&lt;'5-Year Monthly P&amp;L'!P$2,1,IF(AND('Financing - Injection 2'!J341&gt;='5-Year Monthly P&amp;L'!P$2,'Financing - Injection 2'!J341&lt;'5-Year Monthly P&amp;L'!AB$2),2,IF(AND('Financing - Injection 2'!J341&gt;='5-Year Monthly P&amp;L'!AB$2,'Financing - Injection 2'!J341&lt;'5-Year Monthly P&amp;L'!AN$2),3,IF(AND('Financing - Injection 2'!J341&gt;='5-Year Monthly P&amp;L'!AN$2,'Financing - Injection 2'!J341&lt;'5-Year Monthly P&amp;L'!AZ$2),4,IF('Financing - Injection 2'!J341&gt;='5-Year Monthly P&amp;L'!AZ$2,5)))))</f>
        <v>5</v>
      </c>
      <c r="R341" s="215">
        <f t="shared" si="61"/>
        <v>85452.459686356495</v>
      </c>
      <c r="S341" s="215">
        <f t="shared" si="62"/>
        <v>103235.88138450234</v>
      </c>
    </row>
    <row r="342" spans="1:19" x14ac:dyDescent="0.2">
      <c r="A342" s="12">
        <v>331</v>
      </c>
      <c r="B342" s="228">
        <f>IF(I342&gt;($B$4*$B$6),"0",PMT(H342/$B$6,COUNT(I342:$I$1000),-E341))</f>
        <v>103235.88138450235</v>
      </c>
      <c r="C342" s="228">
        <f t="shared" si="63"/>
        <v>16928.897101282277</v>
      </c>
      <c r="D342" s="228">
        <f t="shared" si="59"/>
        <v>86306.984283220081</v>
      </c>
      <c r="E342" s="225">
        <f t="shared" si="57"/>
        <v>1606582.7258450077</v>
      </c>
      <c r="F342" s="228">
        <f t="shared" si="55"/>
        <v>25777659.464115299</v>
      </c>
      <c r="G342" s="228">
        <f t="shared" si="56"/>
        <v>34171076.738270432</v>
      </c>
      <c r="H342" s="230">
        <f t="shared" si="64"/>
        <v>0.12</v>
      </c>
      <c r="I342" s="226">
        <f t="shared" si="58"/>
        <v>331</v>
      </c>
      <c r="J342" s="227">
        <f t="shared" si="65"/>
        <v>55062</v>
      </c>
      <c r="K342" s="231">
        <f t="shared" si="60"/>
        <v>103235.88138450235</v>
      </c>
      <c r="Q342" s="11">
        <f>IF(J342&lt;'5-Year Monthly P&amp;L'!P$2,1,IF(AND('Financing - Injection 2'!J342&gt;='5-Year Monthly P&amp;L'!P$2,'Financing - Injection 2'!J342&lt;'5-Year Monthly P&amp;L'!AB$2),2,IF(AND('Financing - Injection 2'!J342&gt;='5-Year Monthly P&amp;L'!AB$2,'Financing - Injection 2'!J342&lt;'5-Year Monthly P&amp;L'!AN$2),3,IF(AND('Financing - Injection 2'!J342&gt;='5-Year Monthly P&amp;L'!AN$2,'Financing - Injection 2'!J342&lt;'5-Year Monthly P&amp;L'!AZ$2),4,IF('Financing - Injection 2'!J342&gt;='5-Year Monthly P&amp;L'!AZ$2,5)))))</f>
        <v>5</v>
      </c>
      <c r="R342" s="215">
        <f t="shared" si="61"/>
        <v>86306.984283220081</v>
      </c>
      <c r="S342" s="215">
        <f t="shared" si="62"/>
        <v>103235.88138450235</v>
      </c>
    </row>
    <row r="343" spans="1:19" x14ac:dyDescent="0.2">
      <c r="A343" s="12">
        <v>332</v>
      </c>
      <c r="B343" s="228">
        <f>IF(I343&gt;($B$4*$B$6),"0",PMT(H343/$B$6,COUNT(I343:$I$1000),-E342))</f>
        <v>103235.88138450234</v>
      </c>
      <c r="C343" s="228">
        <f t="shared" si="63"/>
        <v>16065.827258450076</v>
      </c>
      <c r="D343" s="228">
        <f t="shared" si="59"/>
        <v>87170.054126052259</v>
      </c>
      <c r="E343" s="225">
        <f t="shared" si="57"/>
        <v>1519412.6717189555</v>
      </c>
      <c r="F343" s="228">
        <f t="shared" si="55"/>
        <v>25793725.291373748</v>
      </c>
      <c r="G343" s="228">
        <f t="shared" si="56"/>
        <v>34274312.619654931</v>
      </c>
      <c r="H343" s="230">
        <f t="shared" si="64"/>
        <v>0.12</v>
      </c>
      <c r="I343" s="226">
        <f t="shared" si="58"/>
        <v>332</v>
      </c>
      <c r="J343" s="227">
        <f t="shared" si="65"/>
        <v>55093</v>
      </c>
      <c r="K343" s="231">
        <f t="shared" si="60"/>
        <v>103235.88138450234</v>
      </c>
      <c r="Q343" s="11">
        <f>IF(J343&lt;'5-Year Monthly P&amp;L'!P$2,1,IF(AND('Financing - Injection 2'!J343&gt;='5-Year Monthly P&amp;L'!P$2,'Financing - Injection 2'!J343&lt;'5-Year Monthly P&amp;L'!AB$2),2,IF(AND('Financing - Injection 2'!J343&gt;='5-Year Monthly P&amp;L'!AB$2,'Financing - Injection 2'!J343&lt;'5-Year Monthly P&amp;L'!AN$2),3,IF(AND('Financing - Injection 2'!J343&gt;='5-Year Monthly P&amp;L'!AN$2,'Financing - Injection 2'!J343&lt;'5-Year Monthly P&amp;L'!AZ$2),4,IF('Financing - Injection 2'!J343&gt;='5-Year Monthly P&amp;L'!AZ$2,5)))))</f>
        <v>5</v>
      </c>
      <c r="R343" s="215">
        <f t="shared" si="61"/>
        <v>87170.054126052259</v>
      </c>
      <c r="S343" s="215">
        <f t="shared" si="62"/>
        <v>103235.88138450234</v>
      </c>
    </row>
    <row r="344" spans="1:19" x14ac:dyDescent="0.2">
      <c r="A344" s="12">
        <v>333</v>
      </c>
      <c r="B344" s="228">
        <f>IF(I344&gt;($B$4*$B$6),"0",PMT(H344/$B$6,COUNT(I344:$I$1000),-E343))</f>
        <v>103235.88138450235</v>
      </c>
      <c r="C344" s="228">
        <f t="shared" si="63"/>
        <v>15194.126717189554</v>
      </c>
      <c r="D344" s="228">
        <f t="shared" si="59"/>
        <v>88041.754667312794</v>
      </c>
      <c r="E344" s="225">
        <f t="shared" si="57"/>
        <v>1431370.9170516427</v>
      </c>
      <c r="F344" s="228">
        <f t="shared" si="55"/>
        <v>25808919.41809094</v>
      </c>
      <c r="G344" s="228">
        <f t="shared" si="56"/>
        <v>34377548.50103943</v>
      </c>
      <c r="H344" s="230">
        <f t="shared" si="64"/>
        <v>0.12</v>
      </c>
      <c r="I344" s="226">
        <f t="shared" si="58"/>
        <v>333</v>
      </c>
      <c r="J344" s="227">
        <f t="shared" si="65"/>
        <v>55123</v>
      </c>
      <c r="K344" s="231">
        <f t="shared" si="60"/>
        <v>103235.88138450235</v>
      </c>
      <c r="Q344" s="11">
        <f>IF(J344&lt;'5-Year Monthly P&amp;L'!P$2,1,IF(AND('Financing - Injection 2'!J344&gt;='5-Year Monthly P&amp;L'!P$2,'Financing - Injection 2'!J344&lt;'5-Year Monthly P&amp;L'!AB$2),2,IF(AND('Financing - Injection 2'!J344&gt;='5-Year Monthly P&amp;L'!AB$2,'Financing - Injection 2'!J344&lt;'5-Year Monthly P&amp;L'!AN$2),3,IF(AND('Financing - Injection 2'!J344&gt;='5-Year Monthly P&amp;L'!AN$2,'Financing - Injection 2'!J344&lt;'5-Year Monthly P&amp;L'!AZ$2),4,IF('Financing - Injection 2'!J344&gt;='5-Year Monthly P&amp;L'!AZ$2,5)))))</f>
        <v>5</v>
      </c>
      <c r="R344" s="215">
        <f t="shared" si="61"/>
        <v>88041.754667312794</v>
      </c>
      <c r="S344" s="215">
        <f t="shared" si="62"/>
        <v>103235.88138450235</v>
      </c>
    </row>
    <row r="345" spans="1:19" x14ac:dyDescent="0.2">
      <c r="A345" s="12">
        <v>334</v>
      </c>
      <c r="B345" s="228">
        <f>IF(I345&gt;($B$4*$B$6),"0",PMT(H345/$B$6,COUNT(I345:$I$1000),-E344))</f>
        <v>103235.88138450237</v>
      </c>
      <c r="C345" s="228">
        <f t="shared" si="63"/>
        <v>14313.709170516426</v>
      </c>
      <c r="D345" s="228">
        <f t="shared" si="59"/>
        <v>88922.172213985948</v>
      </c>
      <c r="E345" s="225">
        <f t="shared" si="57"/>
        <v>1342448.7448376566</v>
      </c>
      <c r="F345" s="228">
        <f t="shared" si="55"/>
        <v>25823233.127261456</v>
      </c>
      <c r="G345" s="228">
        <f t="shared" si="56"/>
        <v>34480784.38242393</v>
      </c>
      <c r="H345" s="230">
        <f t="shared" si="64"/>
        <v>0.12</v>
      </c>
      <c r="I345" s="226">
        <f t="shared" si="58"/>
        <v>334</v>
      </c>
      <c r="J345" s="227">
        <f t="shared" si="65"/>
        <v>55154</v>
      </c>
      <c r="K345" s="231">
        <f t="shared" si="60"/>
        <v>103235.88138450237</v>
      </c>
      <c r="Q345" s="11">
        <f>IF(J345&lt;'5-Year Monthly P&amp;L'!P$2,1,IF(AND('Financing - Injection 2'!J345&gt;='5-Year Monthly P&amp;L'!P$2,'Financing - Injection 2'!J345&lt;'5-Year Monthly P&amp;L'!AB$2),2,IF(AND('Financing - Injection 2'!J345&gt;='5-Year Monthly P&amp;L'!AB$2,'Financing - Injection 2'!J345&lt;'5-Year Monthly P&amp;L'!AN$2),3,IF(AND('Financing - Injection 2'!J345&gt;='5-Year Monthly P&amp;L'!AN$2,'Financing - Injection 2'!J345&lt;'5-Year Monthly P&amp;L'!AZ$2),4,IF('Financing - Injection 2'!J345&gt;='5-Year Monthly P&amp;L'!AZ$2,5)))))</f>
        <v>5</v>
      </c>
      <c r="R345" s="215">
        <f t="shared" si="61"/>
        <v>88922.172213985948</v>
      </c>
      <c r="S345" s="215">
        <f t="shared" si="62"/>
        <v>103235.88138450237</v>
      </c>
    </row>
    <row r="346" spans="1:19" x14ac:dyDescent="0.2">
      <c r="A346" s="12">
        <v>335</v>
      </c>
      <c r="B346" s="228">
        <f>IF(I346&gt;($B$4*$B$6),"0",PMT(H346/$B$6,COUNT(I346:$I$1000),-E345))</f>
        <v>103235.88138450234</v>
      </c>
      <c r="C346" s="228">
        <f t="shared" si="63"/>
        <v>13424.487448376565</v>
      </c>
      <c r="D346" s="228">
        <f t="shared" si="59"/>
        <v>89811.39393612578</v>
      </c>
      <c r="E346" s="225">
        <f t="shared" si="57"/>
        <v>1252637.3509015308</v>
      </c>
      <c r="F346" s="228">
        <f t="shared" si="55"/>
        <v>25836657.614709832</v>
      </c>
      <c r="G346" s="228">
        <f t="shared" si="56"/>
        <v>34584020.263808429</v>
      </c>
      <c r="H346" s="230">
        <f t="shared" si="64"/>
        <v>0.12</v>
      </c>
      <c r="I346" s="226">
        <f t="shared" si="58"/>
        <v>335</v>
      </c>
      <c r="J346" s="227">
        <f t="shared" si="65"/>
        <v>55185</v>
      </c>
      <c r="K346" s="231">
        <f t="shared" si="60"/>
        <v>103235.88138450234</v>
      </c>
      <c r="Q346" s="11">
        <f>IF(J346&lt;'5-Year Monthly P&amp;L'!P$2,1,IF(AND('Financing - Injection 2'!J346&gt;='5-Year Monthly P&amp;L'!P$2,'Financing - Injection 2'!J346&lt;'5-Year Monthly P&amp;L'!AB$2),2,IF(AND('Financing - Injection 2'!J346&gt;='5-Year Monthly P&amp;L'!AB$2,'Financing - Injection 2'!J346&lt;'5-Year Monthly P&amp;L'!AN$2),3,IF(AND('Financing - Injection 2'!J346&gt;='5-Year Monthly P&amp;L'!AN$2,'Financing - Injection 2'!J346&lt;'5-Year Monthly P&amp;L'!AZ$2),4,IF('Financing - Injection 2'!J346&gt;='5-Year Monthly P&amp;L'!AZ$2,5)))))</f>
        <v>5</v>
      </c>
      <c r="R346" s="215">
        <f t="shared" si="61"/>
        <v>89811.39393612578</v>
      </c>
      <c r="S346" s="215">
        <f t="shared" si="62"/>
        <v>103235.88138450234</v>
      </c>
    </row>
    <row r="347" spans="1:19" x14ac:dyDescent="0.2">
      <c r="A347" s="12">
        <v>336</v>
      </c>
      <c r="B347" s="228">
        <f>IF(I347&gt;($B$4*$B$6),"0",PMT(H347/$B$6,COUNT(I347:$I$1000),-E346))</f>
        <v>103235.88138450234</v>
      </c>
      <c r="C347" s="228">
        <f t="shared" si="63"/>
        <v>12526.373509015308</v>
      </c>
      <c r="D347" s="228">
        <f t="shared" si="59"/>
        <v>90709.507875487034</v>
      </c>
      <c r="E347" s="225">
        <f t="shared" si="57"/>
        <v>1161927.8430260438</v>
      </c>
      <c r="F347" s="228">
        <f t="shared" si="55"/>
        <v>25849183.988218848</v>
      </c>
      <c r="G347" s="228">
        <f t="shared" si="56"/>
        <v>34687256.145192929</v>
      </c>
      <c r="H347" s="230">
        <f t="shared" si="64"/>
        <v>0.12</v>
      </c>
      <c r="I347" s="226">
        <f t="shared" si="58"/>
        <v>336</v>
      </c>
      <c r="J347" s="227">
        <f t="shared" si="65"/>
        <v>55213</v>
      </c>
      <c r="K347" s="231">
        <f t="shared" si="60"/>
        <v>103235.88138450234</v>
      </c>
      <c r="Q347" s="11">
        <f>IF(J347&lt;'5-Year Monthly P&amp;L'!P$2,1,IF(AND('Financing - Injection 2'!J347&gt;='5-Year Monthly P&amp;L'!P$2,'Financing - Injection 2'!J347&lt;'5-Year Monthly P&amp;L'!AB$2),2,IF(AND('Financing - Injection 2'!J347&gt;='5-Year Monthly P&amp;L'!AB$2,'Financing - Injection 2'!J347&lt;'5-Year Monthly P&amp;L'!AN$2),3,IF(AND('Financing - Injection 2'!J347&gt;='5-Year Monthly P&amp;L'!AN$2,'Financing - Injection 2'!J347&lt;'5-Year Monthly P&amp;L'!AZ$2),4,IF('Financing - Injection 2'!J347&gt;='5-Year Monthly P&amp;L'!AZ$2,5)))))</f>
        <v>5</v>
      </c>
      <c r="R347" s="215">
        <f t="shared" si="61"/>
        <v>90709.507875487034</v>
      </c>
      <c r="S347" s="215">
        <f t="shared" si="62"/>
        <v>103235.88138450234</v>
      </c>
    </row>
    <row r="348" spans="1:19" x14ac:dyDescent="0.2">
      <c r="A348" s="12">
        <v>337</v>
      </c>
      <c r="B348" s="228">
        <f>IF(I348&gt;($B$4*$B$6),"0",PMT(H348/$B$6,COUNT(I348:$I$1000),-E347))</f>
        <v>103235.88138450234</v>
      </c>
      <c r="C348" s="228">
        <f t="shared" si="63"/>
        <v>11619.27843026044</v>
      </c>
      <c r="D348" s="228">
        <f t="shared" si="59"/>
        <v>91616.602954241898</v>
      </c>
      <c r="E348" s="225">
        <f t="shared" si="57"/>
        <v>1070311.2400718019</v>
      </c>
      <c r="F348" s="228">
        <f t="shared" si="55"/>
        <v>25860803.266649108</v>
      </c>
      <c r="G348" s="228">
        <f t="shared" si="56"/>
        <v>34790492.026577428</v>
      </c>
      <c r="H348" s="230">
        <f t="shared" si="64"/>
        <v>0.12</v>
      </c>
      <c r="I348" s="226">
        <f t="shared" si="58"/>
        <v>337</v>
      </c>
      <c r="J348" s="227">
        <f t="shared" si="65"/>
        <v>55244</v>
      </c>
      <c r="K348" s="231">
        <f t="shared" si="60"/>
        <v>103235.88138450234</v>
      </c>
      <c r="Q348" s="11">
        <f>IF(J348&lt;'5-Year Monthly P&amp;L'!P$2,1,IF(AND('Financing - Injection 2'!J348&gt;='5-Year Monthly P&amp;L'!P$2,'Financing - Injection 2'!J348&lt;'5-Year Monthly P&amp;L'!AB$2),2,IF(AND('Financing - Injection 2'!J348&gt;='5-Year Monthly P&amp;L'!AB$2,'Financing - Injection 2'!J348&lt;'5-Year Monthly P&amp;L'!AN$2),3,IF(AND('Financing - Injection 2'!J348&gt;='5-Year Monthly P&amp;L'!AN$2,'Financing - Injection 2'!J348&lt;'5-Year Monthly P&amp;L'!AZ$2),4,IF('Financing - Injection 2'!J348&gt;='5-Year Monthly P&amp;L'!AZ$2,5)))))</f>
        <v>5</v>
      </c>
      <c r="R348" s="215">
        <f t="shared" si="61"/>
        <v>91616.602954241898</v>
      </c>
      <c r="S348" s="215">
        <f t="shared" si="62"/>
        <v>103235.88138450234</v>
      </c>
    </row>
    <row r="349" spans="1:19" x14ac:dyDescent="0.2">
      <c r="A349" s="12">
        <v>338</v>
      </c>
      <c r="B349" s="228">
        <f>IF(I349&gt;($B$4*$B$6),"0",PMT(H349/$B$6,COUNT(I349:$I$1000),-E348))</f>
        <v>103235.88138450234</v>
      </c>
      <c r="C349" s="228">
        <f t="shared" si="63"/>
        <v>10703.112400718019</v>
      </c>
      <c r="D349" s="228">
        <f t="shared" si="59"/>
        <v>92532.768983784321</v>
      </c>
      <c r="E349" s="225">
        <f t="shared" si="57"/>
        <v>977778.47108801757</v>
      </c>
      <c r="F349" s="228">
        <f t="shared" si="55"/>
        <v>25871506.379049826</v>
      </c>
      <c r="G349" s="228">
        <f t="shared" si="56"/>
        <v>34893727.907961927</v>
      </c>
      <c r="H349" s="230">
        <f t="shared" si="64"/>
        <v>0.12</v>
      </c>
      <c r="I349" s="226">
        <f t="shared" si="58"/>
        <v>338</v>
      </c>
      <c r="J349" s="227">
        <f t="shared" si="65"/>
        <v>55274</v>
      </c>
      <c r="K349" s="231">
        <f t="shared" si="60"/>
        <v>103235.88138450234</v>
      </c>
      <c r="Q349" s="11">
        <f>IF(J349&lt;'5-Year Monthly P&amp;L'!P$2,1,IF(AND('Financing - Injection 2'!J349&gt;='5-Year Monthly P&amp;L'!P$2,'Financing - Injection 2'!J349&lt;'5-Year Monthly P&amp;L'!AB$2),2,IF(AND('Financing - Injection 2'!J349&gt;='5-Year Monthly P&amp;L'!AB$2,'Financing - Injection 2'!J349&lt;'5-Year Monthly P&amp;L'!AN$2),3,IF(AND('Financing - Injection 2'!J349&gt;='5-Year Monthly P&amp;L'!AN$2,'Financing - Injection 2'!J349&lt;'5-Year Monthly P&amp;L'!AZ$2),4,IF('Financing - Injection 2'!J349&gt;='5-Year Monthly P&amp;L'!AZ$2,5)))))</f>
        <v>5</v>
      </c>
      <c r="R349" s="215">
        <f t="shared" si="61"/>
        <v>92532.768983784321</v>
      </c>
      <c r="S349" s="215">
        <f t="shared" si="62"/>
        <v>103235.88138450234</v>
      </c>
    </row>
    <row r="350" spans="1:19" x14ac:dyDescent="0.2">
      <c r="A350" s="12">
        <v>339</v>
      </c>
      <c r="B350" s="228">
        <f>IF(I350&gt;($B$4*$B$6),"0",PMT(H350/$B$6,COUNT(I350:$I$1000),-E349))</f>
        <v>103235.88138450235</v>
      </c>
      <c r="C350" s="228">
        <f t="shared" si="63"/>
        <v>9777.7847108801743</v>
      </c>
      <c r="D350" s="228">
        <f t="shared" si="59"/>
        <v>93458.096673622174</v>
      </c>
      <c r="E350" s="225">
        <f t="shared" si="57"/>
        <v>884320.37441439542</v>
      </c>
      <c r="F350" s="228">
        <f t="shared" si="55"/>
        <v>25881284.163760707</v>
      </c>
      <c r="G350" s="228">
        <f t="shared" si="56"/>
        <v>34996963.789346427</v>
      </c>
      <c r="H350" s="230">
        <f t="shared" si="64"/>
        <v>0.12</v>
      </c>
      <c r="I350" s="226">
        <f t="shared" si="58"/>
        <v>339</v>
      </c>
      <c r="J350" s="227">
        <f t="shared" si="65"/>
        <v>55305</v>
      </c>
      <c r="K350" s="231">
        <f t="shared" si="60"/>
        <v>103235.88138450235</v>
      </c>
      <c r="Q350" s="11">
        <f>IF(J350&lt;'5-Year Monthly P&amp;L'!P$2,1,IF(AND('Financing - Injection 2'!J350&gt;='5-Year Monthly P&amp;L'!P$2,'Financing - Injection 2'!J350&lt;'5-Year Monthly P&amp;L'!AB$2),2,IF(AND('Financing - Injection 2'!J350&gt;='5-Year Monthly P&amp;L'!AB$2,'Financing - Injection 2'!J350&lt;'5-Year Monthly P&amp;L'!AN$2),3,IF(AND('Financing - Injection 2'!J350&gt;='5-Year Monthly P&amp;L'!AN$2,'Financing - Injection 2'!J350&lt;'5-Year Monthly P&amp;L'!AZ$2),4,IF('Financing - Injection 2'!J350&gt;='5-Year Monthly P&amp;L'!AZ$2,5)))))</f>
        <v>5</v>
      </c>
      <c r="R350" s="215">
        <f t="shared" si="61"/>
        <v>93458.096673622174</v>
      </c>
      <c r="S350" s="215">
        <f t="shared" si="62"/>
        <v>103235.88138450235</v>
      </c>
    </row>
    <row r="351" spans="1:19" x14ac:dyDescent="0.2">
      <c r="A351" s="12">
        <v>340</v>
      </c>
      <c r="B351" s="228">
        <f>IF(I351&gt;($B$4*$B$6),"0",PMT(H351/$B$6,COUNT(I351:$I$1000),-E350))</f>
        <v>103235.88138450235</v>
      </c>
      <c r="C351" s="228">
        <f t="shared" si="63"/>
        <v>8843.2037441439534</v>
      </c>
      <c r="D351" s="228">
        <f t="shared" si="59"/>
        <v>94392.677640358394</v>
      </c>
      <c r="E351" s="225">
        <f t="shared" si="57"/>
        <v>789927.69677403709</v>
      </c>
      <c r="F351" s="228">
        <f t="shared" si="55"/>
        <v>25890127.36750485</v>
      </c>
      <c r="G351" s="228">
        <f t="shared" si="56"/>
        <v>35100199.670730926</v>
      </c>
      <c r="H351" s="230">
        <f t="shared" si="64"/>
        <v>0.12</v>
      </c>
      <c r="I351" s="226">
        <f t="shared" si="58"/>
        <v>340</v>
      </c>
      <c r="J351" s="227">
        <f t="shared" si="65"/>
        <v>55335</v>
      </c>
      <c r="K351" s="231">
        <f t="shared" si="60"/>
        <v>103235.88138450235</v>
      </c>
      <c r="Q351" s="11">
        <f>IF(J351&lt;'5-Year Monthly P&amp;L'!P$2,1,IF(AND('Financing - Injection 2'!J351&gt;='5-Year Monthly P&amp;L'!P$2,'Financing - Injection 2'!J351&lt;'5-Year Monthly P&amp;L'!AB$2),2,IF(AND('Financing - Injection 2'!J351&gt;='5-Year Monthly P&amp;L'!AB$2,'Financing - Injection 2'!J351&lt;'5-Year Monthly P&amp;L'!AN$2),3,IF(AND('Financing - Injection 2'!J351&gt;='5-Year Monthly P&amp;L'!AN$2,'Financing - Injection 2'!J351&lt;'5-Year Monthly P&amp;L'!AZ$2),4,IF('Financing - Injection 2'!J351&gt;='5-Year Monthly P&amp;L'!AZ$2,5)))))</f>
        <v>5</v>
      </c>
      <c r="R351" s="215">
        <f t="shared" si="61"/>
        <v>94392.677640358394</v>
      </c>
      <c r="S351" s="215">
        <f t="shared" si="62"/>
        <v>103235.88138450235</v>
      </c>
    </row>
    <row r="352" spans="1:19" x14ac:dyDescent="0.2">
      <c r="A352" s="12">
        <v>341</v>
      </c>
      <c r="B352" s="228">
        <f>IF(I352&gt;($B$4*$B$6),"0",PMT(H352/$B$6,COUNT(I352:$I$1000),-E351))</f>
        <v>103235.88138450237</v>
      </c>
      <c r="C352" s="228">
        <f t="shared" si="63"/>
        <v>7899.2769677403703</v>
      </c>
      <c r="D352" s="228">
        <f t="shared" si="59"/>
        <v>95336.604416761998</v>
      </c>
      <c r="E352" s="225">
        <f t="shared" si="57"/>
        <v>694591.09235727508</v>
      </c>
      <c r="F352" s="228">
        <f t="shared" si="55"/>
        <v>25898026.644472592</v>
      </c>
      <c r="G352" s="228">
        <f t="shared" si="56"/>
        <v>35203435.552115425</v>
      </c>
      <c r="H352" s="230">
        <f t="shared" si="64"/>
        <v>0.12</v>
      </c>
      <c r="I352" s="226">
        <f t="shared" si="58"/>
        <v>341</v>
      </c>
      <c r="J352" s="227">
        <f t="shared" si="65"/>
        <v>55366</v>
      </c>
      <c r="K352" s="231">
        <f t="shared" si="60"/>
        <v>103235.88138450237</v>
      </c>
      <c r="Q352" s="11">
        <f>IF(J352&lt;'5-Year Monthly P&amp;L'!P$2,1,IF(AND('Financing - Injection 2'!J352&gt;='5-Year Monthly P&amp;L'!P$2,'Financing - Injection 2'!J352&lt;'5-Year Monthly P&amp;L'!AB$2),2,IF(AND('Financing - Injection 2'!J352&gt;='5-Year Monthly P&amp;L'!AB$2,'Financing - Injection 2'!J352&lt;'5-Year Monthly P&amp;L'!AN$2),3,IF(AND('Financing - Injection 2'!J352&gt;='5-Year Monthly P&amp;L'!AN$2,'Financing - Injection 2'!J352&lt;'5-Year Monthly P&amp;L'!AZ$2),4,IF('Financing - Injection 2'!J352&gt;='5-Year Monthly P&amp;L'!AZ$2,5)))))</f>
        <v>5</v>
      </c>
      <c r="R352" s="215">
        <f t="shared" si="61"/>
        <v>95336.604416761998</v>
      </c>
      <c r="S352" s="215">
        <f t="shared" si="62"/>
        <v>103235.88138450237</v>
      </c>
    </row>
    <row r="353" spans="1:19" x14ac:dyDescent="0.2">
      <c r="A353" s="12">
        <v>342</v>
      </c>
      <c r="B353" s="228">
        <f>IF(I353&gt;($B$4*$B$6),"0",PMT(H353/$B$6,COUNT(I353:$I$1000),-E352))</f>
        <v>103235.88138450237</v>
      </c>
      <c r="C353" s="228">
        <f t="shared" si="63"/>
        <v>6945.910923572751</v>
      </c>
      <c r="D353" s="228">
        <f t="shared" si="59"/>
        <v>96289.970460929617</v>
      </c>
      <c r="E353" s="225">
        <f t="shared" si="57"/>
        <v>598301.1218963454</v>
      </c>
      <c r="F353" s="228">
        <f t="shared" si="55"/>
        <v>25904972.555396166</v>
      </c>
      <c r="G353" s="228">
        <f t="shared" si="56"/>
        <v>35306671.433499925</v>
      </c>
      <c r="H353" s="230">
        <f t="shared" si="64"/>
        <v>0.12</v>
      </c>
      <c r="I353" s="226">
        <f t="shared" si="58"/>
        <v>342</v>
      </c>
      <c r="J353" s="227">
        <f t="shared" si="65"/>
        <v>55397</v>
      </c>
      <c r="K353" s="231">
        <f t="shared" si="60"/>
        <v>103235.88138450237</v>
      </c>
      <c r="Q353" s="11">
        <f>IF(J353&lt;'5-Year Monthly P&amp;L'!P$2,1,IF(AND('Financing - Injection 2'!J353&gt;='5-Year Monthly P&amp;L'!P$2,'Financing - Injection 2'!J353&lt;'5-Year Monthly P&amp;L'!AB$2),2,IF(AND('Financing - Injection 2'!J353&gt;='5-Year Monthly P&amp;L'!AB$2,'Financing - Injection 2'!J353&lt;'5-Year Monthly P&amp;L'!AN$2),3,IF(AND('Financing - Injection 2'!J353&gt;='5-Year Monthly P&amp;L'!AN$2,'Financing - Injection 2'!J353&lt;'5-Year Monthly P&amp;L'!AZ$2),4,IF('Financing - Injection 2'!J353&gt;='5-Year Monthly P&amp;L'!AZ$2,5)))))</f>
        <v>5</v>
      </c>
      <c r="R353" s="215">
        <f t="shared" si="61"/>
        <v>96289.970460929617</v>
      </c>
      <c r="S353" s="215">
        <f t="shared" si="62"/>
        <v>103235.88138450237</v>
      </c>
    </row>
    <row r="354" spans="1:19" x14ac:dyDescent="0.2">
      <c r="A354" s="12">
        <v>343</v>
      </c>
      <c r="B354" s="228">
        <f>IF(I354&gt;($B$4*$B$6),"0",PMT(H354/$B$6,COUNT(I354:$I$1000),-E353))</f>
        <v>103235.88138450235</v>
      </c>
      <c r="C354" s="228">
        <f t="shared" si="63"/>
        <v>5983.0112189634538</v>
      </c>
      <c r="D354" s="228">
        <f t="shared" si="59"/>
        <v>97252.870165538901</v>
      </c>
      <c r="E354" s="225">
        <f t="shared" si="57"/>
        <v>501048.25173080649</v>
      </c>
      <c r="F354" s="228">
        <f t="shared" si="55"/>
        <v>25910955.566615131</v>
      </c>
      <c r="G354" s="228">
        <f t="shared" si="56"/>
        <v>35409907.314884424</v>
      </c>
      <c r="H354" s="230">
        <f t="shared" si="64"/>
        <v>0.12</v>
      </c>
      <c r="I354" s="226">
        <f t="shared" si="58"/>
        <v>343</v>
      </c>
      <c r="J354" s="227">
        <f t="shared" si="65"/>
        <v>55427</v>
      </c>
      <c r="K354" s="231">
        <f t="shared" si="60"/>
        <v>103235.88138450235</v>
      </c>
      <c r="Q354" s="11">
        <f>IF(J354&lt;'5-Year Monthly P&amp;L'!P$2,1,IF(AND('Financing - Injection 2'!J354&gt;='5-Year Monthly P&amp;L'!P$2,'Financing - Injection 2'!J354&lt;'5-Year Monthly P&amp;L'!AB$2),2,IF(AND('Financing - Injection 2'!J354&gt;='5-Year Monthly P&amp;L'!AB$2,'Financing - Injection 2'!J354&lt;'5-Year Monthly P&amp;L'!AN$2),3,IF(AND('Financing - Injection 2'!J354&gt;='5-Year Monthly P&amp;L'!AN$2,'Financing - Injection 2'!J354&lt;'5-Year Monthly P&amp;L'!AZ$2),4,IF('Financing - Injection 2'!J354&gt;='5-Year Monthly P&amp;L'!AZ$2,5)))))</f>
        <v>5</v>
      </c>
      <c r="R354" s="215">
        <f t="shared" si="61"/>
        <v>97252.870165538901</v>
      </c>
      <c r="S354" s="215">
        <f t="shared" si="62"/>
        <v>103235.88138450235</v>
      </c>
    </row>
    <row r="355" spans="1:19" x14ac:dyDescent="0.2">
      <c r="A355" s="12">
        <v>344</v>
      </c>
      <c r="B355" s="228">
        <f>IF(I355&gt;($B$4*$B$6),"0",PMT(H355/$B$6,COUNT(I355:$I$1000),-E354))</f>
        <v>103235.88138450235</v>
      </c>
      <c r="C355" s="228">
        <f t="shared" si="63"/>
        <v>5010.4825173080644</v>
      </c>
      <c r="D355" s="228">
        <f t="shared" si="59"/>
        <v>98225.398867194293</v>
      </c>
      <c r="E355" s="225">
        <f t="shared" si="57"/>
        <v>402822.85286361218</v>
      </c>
      <c r="F355" s="228">
        <f t="shared" si="55"/>
        <v>25915966.04913244</v>
      </c>
      <c r="G355" s="228">
        <f t="shared" si="56"/>
        <v>35513143.196268924</v>
      </c>
      <c r="H355" s="230">
        <f t="shared" si="64"/>
        <v>0.12</v>
      </c>
      <c r="I355" s="226">
        <f t="shared" si="58"/>
        <v>344</v>
      </c>
      <c r="J355" s="227">
        <f t="shared" si="65"/>
        <v>55458</v>
      </c>
      <c r="K355" s="231">
        <f t="shared" si="60"/>
        <v>103235.88138450235</v>
      </c>
      <c r="Q355" s="11">
        <f>IF(J355&lt;'5-Year Monthly P&amp;L'!P$2,1,IF(AND('Financing - Injection 2'!J355&gt;='5-Year Monthly P&amp;L'!P$2,'Financing - Injection 2'!J355&lt;'5-Year Monthly P&amp;L'!AB$2),2,IF(AND('Financing - Injection 2'!J355&gt;='5-Year Monthly P&amp;L'!AB$2,'Financing - Injection 2'!J355&lt;'5-Year Monthly P&amp;L'!AN$2),3,IF(AND('Financing - Injection 2'!J355&gt;='5-Year Monthly P&amp;L'!AN$2,'Financing - Injection 2'!J355&lt;'5-Year Monthly P&amp;L'!AZ$2),4,IF('Financing - Injection 2'!J355&gt;='5-Year Monthly P&amp;L'!AZ$2,5)))))</f>
        <v>5</v>
      </c>
      <c r="R355" s="215">
        <f t="shared" si="61"/>
        <v>98225.398867194293</v>
      </c>
      <c r="S355" s="215">
        <f t="shared" si="62"/>
        <v>103235.88138450235</v>
      </c>
    </row>
    <row r="356" spans="1:19" x14ac:dyDescent="0.2">
      <c r="A356" s="12">
        <v>345</v>
      </c>
      <c r="B356" s="228">
        <f>IF(I356&gt;($B$4*$B$6),"0",PMT(H356/$B$6,COUNT(I356:$I$1000),-E355))</f>
        <v>103235.88138450237</v>
      </c>
      <c r="C356" s="228">
        <f t="shared" si="63"/>
        <v>4028.2285286361216</v>
      </c>
      <c r="D356" s="228">
        <f t="shared" si="59"/>
        <v>99207.652855866254</v>
      </c>
      <c r="E356" s="225">
        <f t="shared" si="57"/>
        <v>303615.20000774594</v>
      </c>
      <c r="F356" s="228">
        <f t="shared" si="55"/>
        <v>25919994.277661078</v>
      </c>
      <c r="G356" s="228">
        <f t="shared" si="56"/>
        <v>35616379.077653423</v>
      </c>
      <c r="H356" s="230">
        <f t="shared" si="64"/>
        <v>0.12</v>
      </c>
      <c r="I356" s="226">
        <f t="shared" si="58"/>
        <v>345</v>
      </c>
      <c r="J356" s="227">
        <f t="shared" si="65"/>
        <v>55488</v>
      </c>
      <c r="K356" s="231">
        <f t="shared" si="60"/>
        <v>103235.88138450237</v>
      </c>
      <c r="Q356" s="11">
        <f>IF(J356&lt;'5-Year Monthly P&amp;L'!P$2,1,IF(AND('Financing - Injection 2'!J356&gt;='5-Year Monthly P&amp;L'!P$2,'Financing - Injection 2'!J356&lt;'5-Year Monthly P&amp;L'!AB$2),2,IF(AND('Financing - Injection 2'!J356&gt;='5-Year Monthly P&amp;L'!AB$2,'Financing - Injection 2'!J356&lt;'5-Year Monthly P&amp;L'!AN$2),3,IF(AND('Financing - Injection 2'!J356&gt;='5-Year Monthly P&amp;L'!AN$2,'Financing - Injection 2'!J356&lt;'5-Year Monthly P&amp;L'!AZ$2),4,IF('Financing - Injection 2'!J356&gt;='5-Year Monthly P&amp;L'!AZ$2,5)))))</f>
        <v>5</v>
      </c>
      <c r="R356" s="215">
        <f t="shared" si="61"/>
        <v>99207.652855866254</v>
      </c>
      <c r="S356" s="215">
        <f t="shared" si="62"/>
        <v>103235.88138450237</v>
      </c>
    </row>
    <row r="357" spans="1:19" x14ac:dyDescent="0.2">
      <c r="A357" s="12">
        <v>346</v>
      </c>
      <c r="B357" s="228">
        <f>IF(I357&gt;($B$4*$B$6),"0",PMT(H357/$B$6,COUNT(I357:$I$1000),-E356))</f>
        <v>103235.88138450235</v>
      </c>
      <c r="C357" s="228">
        <f t="shared" si="63"/>
        <v>3036.1520000774594</v>
      </c>
      <c r="D357" s="228">
        <f t="shared" si="59"/>
        <v>100199.72938442489</v>
      </c>
      <c r="E357" s="225">
        <f t="shared" si="57"/>
        <v>203415.47062332105</v>
      </c>
      <c r="F357" s="228">
        <f t="shared" si="55"/>
        <v>25923030.429661155</v>
      </c>
      <c r="G357" s="228">
        <f t="shared" si="56"/>
        <v>35719614.959037922</v>
      </c>
      <c r="H357" s="230">
        <f t="shared" si="64"/>
        <v>0.12</v>
      </c>
      <c r="I357" s="226">
        <f t="shared" si="58"/>
        <v>346</v>
      </c>
      <c r="J357" s="227">
        <f t="shared" si="65"/>
        <v>55519</v>
      </c>
      <c r="K357" s="231">
        <f t="shared" si="60"/>
        <v>103235.88138450235</v>
      </c>
      <c r="Q357" s="11">
        <f>IF(J357&lt;'5-Year Monthly P&amp;L'!P$2,1,IF(AND('Financing - Injection 2'!J357&gt;='5-Year Monthly P&amp;L'!P$2,'Financing - Injection 2'!J357&lt;'5-Year Monthly P&amp;L'!AB$2),2,IF(AND('Financing - Injection 2'!J357&gt;='5-Year Monthly P&amp;L'!AB$2,'Financing - Injection 2'!J357&lt;'5-Year Monthly P&amp;L'!AN$2),3,IF(AND('Financing - Injection 2'!J357&gt;='5-Year Monthly P&amp;L'!AN$2,'Financing - Injection 2'!J357&lt;'5-Year Monthly P&amp;L'!AZ$2),4,IF('Financing - Injection 2'!J357&gt;='5-Year Monthly P&amp;L'!AZ$2,5)))))</f>
        <v>5</v>
      </c>
      <c r="R357" s="215">
        <f t="shared" si="61"/>
        <v>100199.72938442489</v>
      </c>
      <c r="S357" s="215">
        <f t="shared" si="62"/>
        <v>103235.88138450235</v>
      </c>
    </row>
    <row r="358" spans="1:19" x14ac:dyDescent="0.2">
      <c r="A358" s="12">
        <v>347</v>
      </c>
      <c r="B358" s="228">
        <f>IF(I358&gt;($B$4*$B$6),"0",PMT(H358/$B$6,COUNT(I358:$I$1000),-E357))</f>
        <v>103235.88138450237</v>
      </c>
      <c r="C358" s="228">
        <f t="shared" si="63"/>
        <v>2034.1547062332104</v>
      </c>
      <c r="D358" s="228">
        <f t="shared" si="59"/>
        <v>101201.72667826916</v>
      </c>
      <c r="E358" s="225">
        <f t="shared" si="57"/>
        <v>102213.74394505189</v>
      </c>
      <c r="F358" s="228">
        <f t="shared" si="55"/>
        <v>25925064.584367387</v>
      </c>
      <c r="G358" s="228">
        <f t="shared" si="56"/>
        <v>35822850.840422422</v>
      </c>
      <c r="H358" s="230">
        <f t="shared" si="64"/>
        <v>0.12</v>
      </c>
      <c r="I358" s="226">
        <f t="shared" si="58"/>
        <v>347</v>
      </c>
      <c r="J358" s="227">
        <f t="shared" si="65"/>
        <v>55550</v>
      </c>
      <c r="K358" s="231">
        <f t="shared" si="60"/>
        <v>103235.88138450237</v>
      </c>
      <c r="Q358" s="11">
        <f>IF(J358&lt;'5-Year Monthly P&amp;L'!P$2,1,IF(AND('Financing - Injection 2'!J358&gt;='5-Year Monthly P&amp;L'!P$2,'Financing - Injection 2'!J358&lt;'5-Year Monthly P&amp;L'!AB$2),2,IF(AND('Financing - Injection 2'!J358&gt;='5-Year Monthly P&amp;L'!AB$2,'Financing - Injection 2'!J358&lt;'5-Year Monthly P&amp;L'!AN$2),3,IF(AND('Financing - Injection 2'!J358&gt;='5-Year Monthly P&amp;L'!AN$2,'Financing - Injection 2'!J358&lt;'5-Year Monthly P&amp;L'!AZ$2),4,IF('Financing - Injection 2'!J358&gt;='5-Year Monthly P&amp;L'!AZ$2,5)))))</f>
        <v>5</v>
      </c>
      <c r="R358" s="215">
        <f t="shared" si="61"/>
        <v>101201.72667826916</v>
      </c>
      <c r="S358" s="215">
        <f t="shared" si="62"/>
        <v>103235.88138450237</v>
      </c>
    </row>
    <row r="359" spans="1:19" x14ac:dyDescent="0.2">
      <c r="A359" s="12">
        <v>348</v>
      </c>
      <c r="B359" s="228">
        <f>IF(I359&gt;($B$4*$B$6),"0",PMT(H359/$B$6,COUNT(I359:$I$1000),-E358))</f>
        <v>103235.8813845024</v>
      </c>
      <c r="C359" s="228">
        <f t="shared" si="63"/>
        <v>1022.1374394505189</v>
      </c>
      <c r="D359" s="228">
        <f t="shared" si="59"/>
        <v>102213.74394505187</v>
      </c>
      <c r="E359" s="225">
        <f t="shared" si="57"/>
        <v>1.4551915228366852E-11</v>
      </c>
      <c r="F359" s="228">
        <f t="shared" si="55"/>
        <v>25926086.721806839</v>
      </c>
      <c r="G359" s="228">
        <f t="shared" si="56"/>
        <v>35926086.721806921</v>
      </c>
      <c r="H359" s="230">
        <f t="shared" si="64"/>
        <v>0.12</v>
      </c>
      <c r="I359" s="226">
        <f t="shared" si="58"/>
        <v>348</v>
      </c>
      <c r="J359" s="227">
        <f t="shared" si="65"/>
        <v>55579</v>
      </c>
      <c r="K359" s="231">
        <f t="shared" si="60"/>
        <v>103235.8813845024</v>
      </c>
      <c r="Q359" s="11">
        <f>IF(J359&lt;'5-Year Monthly P&amp;L'!P$2,1,IF(AND('Financing - Injection 2'!J359&gt;='5-Year Monthly P&amp;L'!P$2,'Financing - Injection 2'!J359&lt;'5-Year Monthly P&amp;L'!AB$2),2,IF(AND('Financing - Injection 2'!J359&gt;='5-Year Monthly P&amp;L'!AB$2,'Financing - Injection 2'!J359&lt;'5-Year Monthly P&amp;L'!AN$2),3,IF(AND('Financing - Injection 2'!J359&gt;='5-Year Monthly P&amp;L'!AN$2,'Financing - Injection 2'!J359&lt;'5-Year Monthly P&amp;L'!AZ$2),4,IF('Financing - Injection 2'!J359&gt;='5-Year Monthly P&amp;L'!AZ$2,5)))))</f>
        <v>5</v>
      </c>
      <c r="R359" s="215">
        <f t="shared" si="61"/>
        <v>102213.74394505187</v>
      </c>
      <c r="S359" s="215">
        <f t="shared" si="62"/>
        <v>103235.8813845024</v>
      </c>
    </row>
    <row r="360" spans="1:19" x14ac:dyDescent="0.2">
      <c r="A360" s="12">
        <v>349</v>
      </c>
      <c r="B360" s="228" t="str">
        <f>IF(I360&gt;($B$4*$B$6),"0",PMT(H360/$B$6,COUNT(I360:$I$1000),-E359))</f>
        <v>0</v>
      </c>
      <c r="C360" s="228">
        <f t="shared" si="63"/>
        <v>1.4551915228366852E-13</v>
      </c>
      <c r="D360" s="228" t="str">
        <f t="shared" si="59"/>
        <v>0</v>
      </c>
      <c r="E360" s="225" t="str">
        <f t="shared" si="57"/>
        <v/>
      </c>
      <c r="F360" s="228" t="str">
        <f t="shared" si="55"/>
        <v/>
      </c>
      <c r="G360" s="228" t="str">
        <f t="shared" si="56"/>
        <v/>
      </c>
      <c r="H360" s="230">
        <f t="shared" si="64"/>
        <v>0.12</v>
      </c>
      <c r="I360" s="226" t="str">
        <f t="shared" si="58"/>
        <v/>
      </c>
      <c r="J360" s="227">
        <f t="shared" si="65"/>
        <v>55610</v>
      </c>
      <c r="K360" s="231" t="str">
        <f t="shared" si="60"/>
        <v>0</v>
      </c>
      <c r="Q360" s="11">
        <f>IF(J360&lt;'5-Year Monthly P&amp;L'!P$2,1,IF(AND('Financing - Injection 2'!J360&gt;='5-Year Monthly P&amp;L'!P$2,'Financing - Injection 2'!J360&lt;'5-Year Monthly P&amp;L'!AB$2),2,IF(AND('Financing - Injection 2'!J360&gt;='5-Year Monthly P&amp;L'!AB$2,'Financing - Injection 2'!J360&lt;'5-Year Monthly P&amp;L'!AN$2),3,IF(AND('Financing - Injection 2'!J360&gt;='5-Year Monthly P&amp;L'!AN$2,'Financing - Injection 2'!J360&lt;'5-Year Monthly P&amp;L'!AZ$2),4,IF('Financing - Injection 2'!J360&gt;='5-Year Monthly P&amp;L'!AZ$2,5)))))</f>
        <v>5</v>
      </c>
      <c r="R360" s="215" t="str">
        <f t="shared" si="61"/>
        <v>0</v>
      </c>
      <c r="S360" s="215" t="str">
        <f t="shared" si="62"/>
        <v>0</v>
      </c>
    </row>
    <row r="361" spans="1:19" x14ac:dyDescent="0.2">
      <c r="A361" s="12">
        <v>350</v>
      </c>
      <c r="B361" s="228" t="str">
        <f>IF(I361&gt;($B$4*$B$6),"0",PMT(H361/$B$6,COUNT(I361:$I$1000),-E360))</f>
        <v>0</v>
      </c>
      <c r="C361" s="228">
        <f t="shared" si="63"/>
        <v>0</v>
      </c>
      <c r="D361" s="228" t="str">
        <f t="shared" si="59"/>
        <v>0</v>
      </c>
      <c r="E361" s="225" t="str">
        <f t="shared" si="57"/>
        <v/>
      </c>
      <c r="F361" s="228" t="str">
        <f t="shared" si="55"/>
        <v/>
      </c>
      <c r="G361" s="228" t="str">
        <f t="shared" si="56"/>
        <v/>
      </c>
      <c r="H361" s="230">
        <f t="shared" si="64"/>
        <v>0.12</v>
      </c>
      <c r="I361" s="226" t="str">
        <f t="shared" si="58"/>
        <v/>
      </c>
      <c r="J361" s="227">
        <f t="shared" si="65"/>
        <v>55640</v>
      </c>
      <c r="K361" s="231" t="str">
        <f t="shared" si="60"/>
        <v>0</v>
      </c>
      <c r="Q361" s="11">
        <f>IF(J361&lt;'5-Year Monthly P&amp;L'!P$2,1,IF(AND('Financing - Injection 2'!J361&gt;='5-Year Monthly P&amp;L'!P$2,'Financing - Injection 2'!J361&lt;'5-Year Monthly P&amp;L'!AB$2),2,IF(AND('Financing - Injection 2'!J361&gt;='5-Year Monthly P&amp;L'!AB$2,'Financing - Injection 2'!J361&lt;'5-Year Monthly P&amp;L'!AN$2),3,IF(AND('Financing - Injection 2'!J361&gt;='5-Year Monthly P&amp;L'!AN$2,'Financing - Injection 2'!J361&lt;'5-Year Monthly P&amp;L'!AZ$2),4,IF('Financing - Injection 2'!J361&gt;='5-Year Monthly P&amp;L'!AZ$2,5)))))</f>
        <v>5</v>
      </c>
      <c r="R361" s="215" t="str">
        <f t="shared" si="61"/>
        <v>0</v>
      </c>
      <c r="S361" s="215" t="str">
        <f t="shared" si="62"/>
        <v>0</v>
      </c>
    </row>
    <row r="362" spans="1:19" x14ac:dyDescent="0.2">
      <c r="A362" s="12">
        <v>351</v>
      </c>
      <c r="B362" s="228" t="str">
        <f>IF(I362&gt;($B$4*$B$6),"0",PMT(H362/$B$6,COUNT(I362:$I$1000),-E361))</f>
        <v>0</v>
      </c>
      <c r="C362" s="228">
        <f t="shared" si="63"/>
        <v>0</v>
      </c>
      <c r="D362" s="228" t="str">
        <f t="shared" si="59"/>
        <v>0</v>
      </c>
      <c r="E362" s="225" t="str">
        <f t="shared" si="57"/>
        <v/>
      </c>
      <c r="F362" s="228" t="str">
        <f t="shared" si="55"/>
        <v/>
      </c>
      <c r="G362" s="228" t="str">
        <f t="shared" si="56"/>
        <v/>
      </c>
      <c r="H362" s="230">
        <f t="shared" si="64"/>
        <v>0.12</v>
      </c>
      <c r="I362" s="226" t="str">
        <f t="shared" si="58"/>
        <v/>
      </c>
      <c r="J362" s="227">
        <f t="shared" si="65"/>
        <v>55671</v>
      </c>
      <c r="K362" s="231" t="str">
        <f t="shared" si="60"/>
        <v>0</v>
      </c>
      <c r="Q362" s="11">
        <f>IF(J362&lt;'5-Year Monthly P&amp;L'!P$2,1,IF(AND('Financing - Injection 2'!J362&gt;='5-Year Monthly P&amp;L'!P$2,'Financing - Injection 2'!J362&lt;'5-Year Monthly P&amp;L'!AB$2),2,IF(AND('Financing - Injection 2'!J362&gt;='5-Year Monthly P&amp;L'!AB$2,'Financing - Injection 2'!J362&lt;'5-Year Monthly P&amp;L'!AN$2),3,IF(AND('Financing - Injection 2'!J362&gt;='5-Year Monthly P&amp;L'!AN$2,'Financing - Injection 2'!J362&lt;'5-Year Monthly P&amp;L'!AZ$2),4,IF('Financing - Injection 2'!J362&gt;='5-Year Monthly P&amp;L'!AZ$2,5)))))</f>
        <v>5</v>
      </c>
      <c r="R362" s="215" t="str">
        <f t="shared" si="61"/>
        <v>0</v>
      </c>
      <c r="S362" s="215" t="str">
        <f t="shared" si="62"/>
        <v>0</v>
      </c>
    </row>
    <row r="363" spans="1:19" x14ac:dyDescent="0.2">
      <c r="A363" s="12">
        <v>352</v>
      </c>
      <c r="B363" s="228" t="str">
        <f>IF(I363&gt;($B$4*$B$6),"0",PMT(H363/$B$6,COUNT(I363:$I$1000),-E362))</f>
        <v>0</v>
      </c>
      <c r="C363" s="228">
        <f t="shared" si="63"/>
        <v>0</v>
      </c>
      <c r="D363" s="228" t="str">
        <f t="shared" si="59"/>
        <v>0</v>
      </c>
      <c r="E363" s="225" t="str">
        <f t="shared" si="57"/>
        <v/>
      </c>
      <c r="F363" s="228" t="str">
        <f t="shared" si="55"/>
        <v/>
      </c>
      <c r="G363" s="228" t="str">
        <f t="shared" si="56"/>
        <v/>
      </c>
      <c r="H363" s="230">
        <f t="shared" si="64"/>
        <v>0.12</v>
      </c>
      <c r="I363" s="226" t="str">
        <f t="shared" si="58"/>
        <v/>
      </c>
      <c r="J363" s="227">
        <f t="shared" si="65"/>
        <v>55701</v>
      </c>
      <c r="K363" s="231" t="str">
        <f t="shared" si="60"/>
        <v>0</v>
      </c>
      <c r="Q363" s="11">
        <f>IF(J363&lt;'5-Year Monthly P&amp;L'!P$2,1,IF(AND('Financing - Injection 2'!J363&gt;='5-Year Monthly P&amp;L'!P$2,'Financing - Injection 2'!J363&lt;'5-Year Monthly P&amp;L'!AB$2),2,IF(AND('Financing - Injection 2'!J363&gt;='5-Year Monthly P&amp;L'!AB$2,'Financing - Injection 2'!J363&lt;'5-Year Monthly P&amp;L'!AN$2),3,IF(AND('Financing - Injection 2'!J363&gt;='5-Year Monthly P&amp;L'!AN$2,'Financing - Injection 2'!J363&lt;'5-Year Monthly P&amp;L'!AZ$2),4,IF('Financing - Injection 2'!J363&gt;='5-Year Monthly P&amp;L'!AZ$2,5)))))</f>
        <v>5</v>
      </c>
      <c r="R363" s="215" t="str">
        <f t="shared" si="61"/>
        <v>0</v>
      </c>
      <c r="S363" s="215" t="str">
        <f t="shared" si="62"/>
        <v>0</v>
      </c>
    </row>
    <row r="364" spans="1:19" x14ac:dyDescent="0.2">
      <c r="A364" s="12">
        <v>353</v>
      </c>
      <c r="B364" s="228" t="str">
        <f>IF(I364&gt;($B$4*$B$6),"0",PMT(H364/$B$6,COUNT(I364:$I$1000),-E363))</f>
        <v>0</v>
      </c>
      <c r="C364" s="228">
        <f t="shared" si="63"/>
        <v>0</v>
      </c>
      <c r="D364" s="228" t="str">
        <f t="shared" si="59"/>
        <v>0</v>
      </c>
      <c r="E364" s="225" t="str">
        <f t="shared" si="57"/>
        <v/>
      </c>
      <c r="F364" s="228" t="str">
        <f t="shared" si="55"/>
        <v/>
      </c>
      <c r="G364" s="228" t="str">
        <f t="shared" si="56"/>
        <v/>
      </c>
      <c r="H364" s="230">
        <f t="shared" si="64"/>
        <v>0.12</v>
      </c>
      <c r="I364" s="226" t="str">
        <f t="shared" si="58"/>
        <v/>
      </c>
      <c r="J364" s="227">
        <f t="shared" si="65"/>
        <v>55732</v>
      </c>
      <c r="K364" s="231" t="str">
        <f t="shared" si="60"/>
        <v>0</v>
      </c>
      <c r="Q364" s="11">
        <f>IF(J364&lt;'5-Year Monthly P&amp;L'!P$2,1,IF(AND('Financing - Injection 2'!J364&gt;='5-Year Monthly P&amp;L'!P$2,'Financing - Injection 2'!J364&lt;'5-Year Monthly P&amp;L'!AB$2),2,IF(AND('Financing - Injection 2'!J364&gt;='5-Year Monthly P&amp;L'!AB$2,'Financing - Injection 2'!J364&lt;'5-Year Monthly P&amp;L'!AN$2),3,IF(AND('Financing - Injection 2'!J364&gt;='5-Year Monthly P&amp;L'!AN$2,'Financing - Injection 2'!J364&lt;'5-Year Monthly P&amp;L'!AZ$2),4,IF('Financing - Injection 2'!J364&gt;='5-Year Monthly P&amp;L'!AZ$2,5)))))</f>
        <v>5</v>
      </c>
      <c r="R364" s="215" t="str">
        <f t="shared" si="61"/>
        <v>0</v>
      </c>
      <c r="S364" s="215" t="str">
        <f t="shared" si="62"/>
        <v>0</v>
      </c>
    </row>
    <row r="365" spans="1:19" x14ac:dyDescent="0.2">
      <c r="A365" s="12">
        <v>354</v>
      </c>
      <c r="B365" s="228" t="str">
        <f>IF(I365&gt;($B$4*$B$6),"0",PMT(H365/$B$6,COUNT(I365:$I$1000),-E364))</f>
        <v>0</v>
      </c>
      <c r="C365" s="228">
        <f t="shared" si="63"/>
        <v>0</v>
      </c>
      <c r="D365" s="228" t="str">
        <f t="shared" si="59"/>
        <v>0</v>
      </c>
      <c r="E365" s="225" t="str">
        <f t="shared" si="57"/>
        <v/>
      </c>
      <c r="F365" s="228" t="str">
        <f t="shared" si="55"/>
        <v/>
      </c>
      <c r="G365" s="228" t="str">
        <f t="shared" si="56"/>
        <v/>
      </c>
      <c r="H365" s="230">
        <f t="shared" si="64"/>
        <v>0.12</v>
      </c>
      <c r="I365" s="226" t="str">
        <f t="shared" si="58"/>
        <v/>
      </c>
      <c r="J365" s="227">
        <f t="shared" si="65"/>
        <v>55763</v>
      </c>
      <c r="K365" s="231" t="str">
        <f t="shared" si="60"/>
        <v>0</v>
      </c>
      <c r="Q365" s="11">
        <f>IF(J365&lt;'5-Year Monthly P&amp;L'!P$2,1,IF(AND('Financing - Injection 2'!J365&gt;='5-Year Monthly P&amp;L'!P$2,'Financing - Injection 2'!J365&lt;'5-Year Monthly P&amp;L'!AB$2),2,IF(AND('Financing - Injection 2'!J365&gt;='5-Year Monthly P&amp;L'!AB$2,'Financing - Injection 2'!J365&lt;'5-Year Monthly P&amp;L'!AN$2),3,IF(AND('Financing - Injection 2'!J365&gt;='5-Year Monthly P&amp;L'!AN$2,'Financing - Injection 2'!J365&lt;'5-Year Monthly P&amp;L'!AZ$2),4,IF('Financing - Injection 2'!J365&gt;='5-Year Monthly P&amp;L'!AZ$2,5)))))</f>
        <v>5</v>
      </c>
      <c r="R365" s="215" t="str">
        <f t="shared" si="61"/>
        <v>0</v>
      </c>
      <c r="S365" s="215" t="str">
        <f t="shared" si="62"/>
        <v>0</v>
      </c>
    </row>
    <row r="366" spans="1:19" x14ac:dyDescent="0.2">
      <c r="A366" s="12">
        <v>355</v>
      </c>
      <c r="B366" s="228" t="str">
        <f>IF(I366&gt;($B$4*$B$6),"0",PMT(H366/$B$6,COUNT(I366:$I$1000),-E365))</f>
        <v>0</v>
      </c>
      <c r="C366" s="228">
        <f t="shared" si="63"/>
        <v>0</v>
      </c>
      <c r="D366" s="228" t="str">
        <f t="shared" si="59"/>
        <v>0</v>
      </c>
      <c r="E366" s="225" t="str">
        <f t="shared" si="57"/>
        <v/>
      </c>
      <c r="F366" s="228" t="str">
        <f t="shared" si="55"/>
        <v/>
      </c>
      <c r="G366" s="228" t="str">
        <f t="shared" si="56"/>
        <v/>
      </c>
      <c r="H366" s="230">
        <f t="shared" si="64"/>
        <v>0.12</v>
      </c>
      <c r="I366" s="226" t="str">
        <f t="shared" si="58"/>
        <v/>
      </c>
      <c r="J366" s="227">
        <f t="shared" si="65"/>
        <v>55793</v>
      </c>
      <c r="K366" s="231" t="str">
        <f t="shared" si="60"/>
        <v>0</v>
      </c>
      <c r="Q366" s="11">
        <f>IF(J366&lt;'5-Year Monthly P&amp;L'!P$2,1,IF(AND('Financing - Injection 2'!J366&gt;='5-Year Monthly P&amp;L'!P$2,'Financing - Injection 2'!J366&lt;'5-Year Monthly P&amp;L'!AB$2),2,IF(AND('Financing - Injection 2'!J366&gt;='5-Year Monthly P&amp;L'!AB$2,'Financing - Injection 2'!J366&lt;'5-Year Monthly P&amp;L'!AN$2),3,IF(AND('Financing - Injection 2'!J366&gt;='5-Year Monthly P&amp;L'!AN$2,'Financing - Injection 2'!J366&lt;'5-Year Monthly P&amp;L'!AZ$2),4,IF('Financing - Injection 2'!J366&gt;='5-Year Monthly P&amp;L'!AZ$2,5)))))</f>
        <v>5</v>
      </c>
      <c r="R366" s="215" t="str">
        <f t="shared" si="61"/>
        <v>0</v>
      </c>
      <c r="S366" s="215" t="str">
        <f t="shared" si="62"/>
        <v>0</v>
      </c>
    </row>
    <row r="367" spans="1:19" x14ac:dyDescent="0.2">
      <c r="A367" s="12">
        <v>356</v>
      </c>
      <c r="B367" s="228" t="str">
        <f>IF(I367&gt;($B$4*$B$6),"0",PMT(H367/$B$6,COUNT(I367:$I$1000),-E366))</f>
        <v>0</v>
      </c>
      <c r="C367" s="228">
        <f t="shared" si="63"/>
        <v>0</v>
      </c>
      <c r="D367" s="228" t="str">
        <f t="shared" si="59"/>
        <v>0</v>
      </c>
      <c r="E367" s="225" t="str">
        <f t="shared" si="57"/>
        <v/>
      </c>
      <c r="F367" s="228" t="str">
        <f t="shared" si="55"/>
        <v/>
      </c>
      <c r="G367" s="228" t="str">
        <f t="shared" si="56"/>
        <v/>
      </c>
      <c r="H367" s="230">
        <f t="shared" si="64"/>
        <v>0.12</v>
      </c>
      <c r="I367" s="226" t="str">
        <f t="shared" si="58"/>
        <v/>
      </c>
      <c r="J367" s="227">
        <f t="shared" si="65"/>
        <v>55824</v>
      </c>
      <c r="K367" s="231" t="str">
        <f t="shared" si="60"/>
        <v>0</v>
      </c>
      <c r="Q367" s="11">
        <f>IF(J367&lt;'5-Year Monthly P&amp;L'!P$2,1,IF(AND('Financing - Injection 2'!J367&gt;='5-Year Monthly P&amp;L'!P$2,'Financing - Injection 2'!J367&lt;'5-Year Monthly P&amp;L'!AB$2),2,IF(AND('Financing - Injection 2'!J367&gt;='5-Year Monthly P&amp;L'!AB$2,'Financing - Injection 2'!J367&lt;'5-Year Monthly P&amp;L'!AN$2),3,IF(AND('Financing - Injection 2'!J367&gt;='5-Year Monthly P&amp;L'!AN$2,'Financing - Injection 2'!J367&lt;'5-Year Monthly P&amp;L'!AZ$2),4,IF('Financing - Injection 2'!J367&gt;='5-Year Monthly P&amp;L'!AZ$2,5)))))</f>
        <v>5</v>
      </c>
      <c r="R367" s="215" t="str">
        <f t="shared" si="61"/>
        <v>0</v>
      </c>
      <c r="S367" s="215" t="str">
        <f t="shared" si="62"/>
        <v>0</v>
      </c>
    </row>
    <row r="368" spans="1:19" x14ac:dyDescent="0.2">
      <c r="A368" s="12">
        <v>357</v>
      </c>
      <c r="B368" s="228" t="str">
        <f>IF(I368&gt;($B$4*$B$6),"0",PMT(H368/$B$6,COUNT(I368:$I$1000),-E367))</f>
        <v>0</v>
      </c>
      <c r="C368" s="228">
        <f t="shared" si="63"/>
        <v>0</v>
      </c>
      <c r="D368" s="228" t="str">
        <f t="shared" si="59"/>
        <v>0</v>
      </c>
      <c r="E368" s="225" t="str">
        <f t="shared" si="57"/>
        <v/>
      </c>
      <c r="F368" s="228" t="str">
        <f t="shared" si="55"/>
        <v/>
      </c>
      <c r="G368" s="228" t="str">
        <f t="shared" si="56"/>
        <v/>
      </c>
      <c r="H368" s="230">
        <f t="shared" si="64"/>
        <v>0.12</v>
      </c>
      <c r="I368" s="226" t="str">
        <f t="shared" si="58"/>
        <v/>
      </c>
      <c r="J368" s="227">
        <f t="shared" si="65"/>
        <v>55854</v>
      </c>
      <c r="K368" s="231" t="str">
        <f t="shared" si="60"/>
        <v>0</v>
      </c>
      <c r="Q368" s="11">
        <f>IF(J368&lt;'5-Year Monthly P&amp;L'!P$2,1,IF(AND('Financing - Injection 2'!J368&gt;='5-Year Monthly P&amp;L'!P$2,'Financing - Injection 2'!J368&lt;'5-Year Monthly P&amp;L'!AB$2),2,IF(AND('Financing - Injection 2'!J368&gt;='5-Year Monthly P&amp;L'!AB$2,'Financing - Injection 2'!J368&lt;'5-Year Monthly P&amp;L'!AN$2),3,IF(AND('Financing - Injection 2'!J368&gt;='5-Year Monthly P&amp;L'!AN$2,'Financing - Injection 2'!J368&lt;'5-Year Monthly P&amp;L'!AZ$2),4,IF('Financing - Injection 2'!J368&gt;='5-Year Monthly P&amp;L'!AZ$2,5)))))</f>
        <v>5</v>
      </c>
      <c r="R368" s="215" t="str">
        <f t="shared" si="61"/>
        <v>0</v>
      </c>
      <c r="S368" s="215" t="str">
        <f t="shared" si="62"/>
        <v>0</v>
      </c>
    </row>
    <row r="369" spans="1:19" x14ac:dyDescent="0.2">
      <c r="A369" s="12">
        <v>358</v>
      </c>
      <c r="B369" s="228" t="str">
        <f>IF(I369&gt;($B$4*$B$6),"0",PMT(H369/$B$6,COUNT(I369:$I$1000),-E368))</f>
        <v>0</v>
      </c>
      <c r="C369" s="228">
        <f t="shared" si="63"/>
        <v>0</v>
      </c>
      <c r="D369" s="228" t="str">
        <f t="shared" si="59"/>
        <v>0</v>
      </c>
      <c r="E369" s="225" t="str">
        <f t="shared" si="57"/>
        <v/>
      </c>
      <c r="F369" s="228" t="str">
        <f t="shared" si="55"/>
        <v/>
      </c>
      <c r="G369" s="228" t="str">
        <f t="shared" si="56"/>
        <v/>
      </c>
      <c r="H369" s="230">
        <f t="shared" si="64"/>
        <v>0.12</v>
      </c>
      <c r="I369" s="226" t="str">
        <f t="shared" si="58"/>
        <v/>
      </c>
      <c r="J369" s="227">
        <f t="shared" si="65"/>
        <v>55885</v>
      </c>
      <c r="K369" s="231" t="str">
        <f t="shared" si="60"/>
        <v>0</v>
      </c>
      <c r="Q369" s="11">
        <f>IF(J369&lt;'5-Year Monthly P&amp;L'!P$2,1,IF(AND('Financing - Injection 2'!J369&gt;='5-Year Monthly P&amp;L'!P$2,'Financing - Injection 2'!J369&lt;'5-Year Monthly P&amp;L'!AB$2),2,IF(AND('Financing - Injection 2'!J369&gt;='5-Year Monthly P&amp;L'!AB$2,'Financing - Injection 2'!J369&lt;'5-Year Monthly P&amp;L'!AN$2),3,IF(AND('Financing - Injection 2'!J369&gt;='5-Year Monthly P&amp;L'!AN$2,'Financing - Injection 2'!J369&lt;'5-Year Monthly P&amp;L'!AZ$2),4,IF('Financing - Injection 2'!J369&gt;='5-Year Monthly P&amp;L'!AZ$2,5)))))</f>
        <v>5</v>
      </c>
      <c r="R369" s="215" t="str">
        <f t="shared" si="61"/>
        <v>0</v>
      </c>
      <c r="S369" s="215" t="str">
        <f t="shared" si="62"/>
        <v>0</v>
      </c>
    </row>
    <row r="370" spans="1:19" x14ac:dyDescent="0.2">
      <c r="A370" s="12">
        <v>359</v>
      </c>
      <c r="B370" s="228" t="str">
        <f>IF(I370&gt;($B$4*$B$6),"0",PMT(H370/$B$6,COUNT(I370:$I$1000),-E369))</f>
        <v>0</v>
      </c>
      <c r="C370" s="228">
        <f t="shared" si="63"/>
        <v>0</v>
      </c>
      <c r="D370" s="228" t="str">
        <f t="shared" si="59"/>
        <v>0</v>
      </c>
      <c r="E370" s="225" t="str">
        <f t="shared" si="57"/>
        <v/>
      </c>
      <c r="F370" s="228" t="str">
        <f t="shared" si="55"/>
        <v/>
      </c>
      <c r="G370" s="228" t="str">
        <f t="shared" si="56"/>
        <v/>
      </c>
      <c r="H370" s="230">
        <f t="shared" si="64"/>
        <v>0.12</v>
      </c>
      <c r="I370" s="226" t="str">
        <f t="shared" si="58"/>
        <v/>
      </c>
      <c r="J370" s="227">
        <f t="shared" si="65"/>
        <v>55916</v>
      </c>
      <c r="K370" s="231" t="str">
        <f t="shared" si="60"/>
        <v>0</v>
      </c>
      <c r="Q370" s="11">
        <f>IF(J370&lt;'5-Year Monthly P&amp;L'!P$2,1,IF(AND('Financing - Injection 2'!J370&gt;='5-Year Monthly P&amp;L'!P$2,'Financing - Injection 2'!J370&lt;'5-Year Monthly P&amp;L'!AB$2),2,IF(AND('Financing - Injection 2'!J370&gt;='5-Year Monthly P&amp;L'!AB$2,'Financing - Injection 2'!J370&lt;'5-Year Monthly P&amp;L'!AN$2),3,IF(AND('Financing - Injection 2'!J370&gt;='5-Year Monthly P&amp;L'!AN$2,'Financing - Injection 2'!J370&lt;'5-Year Monthly P&amp;L'!AZ$2),4,IF('Financing - Injection 2'!J370&gt;='5-Year Monthly P&amp;L'!AZ$2,5)))))</f>
        <v>5</v>
      </c>
      <c r="R370" s="215" t="str">
        <f t="shared" si="61"/>
        <v>0</v>
      </c>
      <c r="S370" s="215" t="str">
        <f t="shared" si="62"/>
        <v>0</v>
      </c>
    </row>
    <row r="371" spans="1:19" x14ac:dyDescent="0.2">
      <c r="A371" s="12">
        <v>360</v>
      </c>
      <c r="B371" s="228" t="str">
        <f>IF(I371&gt;($B$4*$B$6),"0",PMT(H371/$B$6,COUNT(I371:$I$1000),-E370))</f>
        <v>0</v>
      </c>
      <c r="C371" s="228">
        <f t="shared" si="63"/>
        <v>0</v>
      </c>
      <c r="D371" s="228" t="str">
        <f t="shared" si="59"/>
        <v>0</v>
      </c>
      <c r="E371" s="225" t="str">
        <f t="shared" si="57"/>
        <v/>
      </c>
      <c r="F371" s="228" t="str">
        <f t="shared" si="55"/>
        <v/>
      </c>
      <c r="G371" s="228" t="str">
        <f t="shared" si="56"/>
        <v/>
      </c>
      <c r="H371" s="230">
        <f t="shared" si="64"/>
        <v>0.12</v>
      </c>
      <c r="I371" s="226" t="str">
        <f t="shared" si="58"/>
        <v/>
      </c>
      <c r="J371" s="227">
        <f t="shared" si="65"/>
        <v>55944</v>
      </c>
      <c r="K371" s="231" t="str">
        <f t="shared" si="60"/>
        <v>0</v>
      </c>
      <c r="Q371" s="11">
        <f>IF(J371&lt;'5-Year Monthly P&amp;L'!P$2,1,IF(AND('Financing - Injection 2'!J371&gt;='5-Year Monthly P&amp;L'!P$2,'Financing - Injection 2'!J371&lt;'5-Year Monthly P&amp;L'!AB$2),2,IF(AND('Financing - Injection 2'!J371&gt;='5-Year Monthly P&amp;L'!AB$2,'Financing - Injection 2'!J371&lt;'5-Year Monthly P&amp;L'!AN$2),3,IF(AND('Financing - Injection 2'!J371&gt;='5-Year Monthly P&amp;L'!AN$2,'Financing - Injection 2'!J371&lt;'5-Year Monthly P&amp;L'!AZ$2),4,IF('Financing - Injection 2'!J371&gt;='5-Year Monthly P&amp;L'!AZ$2,5)))))</f>
        <v>5</v>
      </c>
      <c r="R371" s="215" t="str">
        <f t="shared" si="61"/>
        <v>0</v>
      </c>
      <c r="S371" s="215" t="str">
        <f t="shared" si="62"/>
        <v>0</v>
      </c>
    </row>
    <row r="372" spans="1:19" x14ac:dyDescent="0.2">
      <c r="A372" s="12">
        <v>361</v>
      </c>
      <c r="B372" s="228" t="str">
        <f>IF(I372&gt;($B$4*$B$6),"0",PMT(H372/$B$6,COUNT(I372:$I$1000),-E371))</f>
        <v>0</v>
      </c>
      <c r="C372" s="228">
        <f t="shared" si="63"/>
        <v>0</v>
      </c>
      <c r="D372" s="228" t="str">
        <f t="shared" si="59"/>
        <v>0</v>
      </c>
      <c r="E372" s="225" t="str">
        <f t="shared" si="57"/>
        <v/>
      </c>
      <c r="F372" s="228" t="str">
        <f t="shared" si="55"/>
        <v/>
      </c>
      <c r="G372" s="228" t="str">
        <f t="shared" si="56"/>
        <v/>
      </c>
      <c r="H372" s="230">
        <f t="shared" si="64"/>
        <v>0.12</v>
      </c>
      <c r="I372" s="226" t="str">
        <f t="shared" si="58"/>
        <v/>
      </c>
      <c r="J372" s="227">
        <f t="shared" si="65"/>
        <v>55975</v>
      </c>
      <c r="K372" s="231" t="str">
        <f t="shared" si="60"/>
        <v>0</v>
      </c>
      <c r="Q372" s="11">
        <f>IF(J372&lt;'5-Year Monthly P&amp;L'!P$2,1,IF(AND('Financing - Injection 2'!J372&gt;='5-Year Monthly P&amp;L'!P$2,'Financing - Injection 2'!J372&lt;'5-Year Monthly P&amp;L'!AB$2),2,IF(AND('Financing - Injection 2'!J372&gt;='5-Year Monthly P&amp;L'!AB$2,'Financing - Injection 2'!J372&lt;'5-Year Monthly P&amp;L'!AN$2),3,IF(AND('Financing - Injection 2'!J372&gt;='5-Year Monthly P&amp;L'!AN$2,'Financing - Injection 2'!J372&lt;'5-Year Monthly P&amp;L'!AZ$2),4,IF('Financing - Injection 2'!J372&gt;='5-Year Monthly P&amp;L'!AZ$2,5)))))</f>
        <v>5</v>
      </c>
      <c r="R372" s="215" t="str">
        <f t="shared" si="61"/>
        <v>0</v>
      </c>
      <c r="S372" s="215" t="str">
        <f t="shared" si="62"/>
        <v>0</v>
      </c>
    </row>
    <row r="373" spans="1:19" x14ac:dyDescent="0.2">
      <c r="A373" s="12">
        <v>362</v>
      </c>
      <c r="B373" s="228" t="str">
        <f>IF(I373&gt;($B$4*$B$6),"0",PMT(H373/$B$6,COUNT(I373:$I$1000),-E372))</f>
        <v>0</v>
      </c>
      <c r="C373" s="228">
        <f t="shared" si="63"/>
        <v>0</v>
      </c>
      <c r="D373" s="228" t="str">
        <f t="shared" si="59"/>
        <v>0</v>
      </c>
      <c r="E373" s="225" t="str">
        <f t="shared" si="57"/>
        <v/>
      </c>
      <c r="F373" s="228" t="str">
        <f t="shared" si="55"/>
        <v/>
      </c>
      <c r="G373" s="228" t="str">
        <f t="shared" si="56"/>
        <v/>
      </c>
      <c r="H373" s="230">
        <f t="shared" si="64"/>
        <v>0.12</v>
      </c>
      <c r="I373" s="226" t="str">
        <f t="shared" si="58"/>
        <v/>
      </c>
      <c r="J373" s="227">
        <f t="shared" si="65"/>
        <v>56005</v>
      </c>
      <c r="K373" s="231" t="str">
        <f t="shared" si="60"/>
        <v>0</v>
      </c>
      <c r="Q373" s="11">
        <f>IF(J373&lt;'5-Year Monthly P&amp;L'!P$2,1,IF(AND('Financing - Injection 2'!J373&gt;='5-Year Monthly P&amp;L'!P$2,'Financing - Injection 2'!J373&lt;'5-Year Monthly P&amp;L'!AB$2),2,IF(AND('Financing - Injection 2'!J373&gt;='5-Year Monthly P&amp;L'!AB$2,'Financing - Injection 2'!J373&lt;'5-Year Monthly P&amp;L'!AN$2),3,IF(AND('Financing - Injection 2'!J373&gt;='5-Year Monthly P&amp;L'!AN$2,'Financing - Injection 2'!J373&lt;'5-Year Monthly P&amp;L'!AZ$2),4,IF('Financing - Injection 2'!J373&gt;='5-Year Monthly P&amp;L'!AZ$2,5)))))</f>
        <v>5</v>
      </c>
      <c r="R373" s="215" t="str">
        <f t="shared" si="61"/>
        <v>0</v>
      </c>
      <c r="S373" s="215" t="str">
        <f t="shared" si="62"/>
        <v>0</v>
      </c>
    </row>
    <row r="374" spans="1:19" x14ac:dyDescent="0.2">
      <c r="A374" s="12">
        <v>363</v>
      </c>
      <c r="B374" s="228" t="str">
        <f>IF(I374&gt;($B$4*$B$6),"0",PMT(H374/$B$6,COUNT(I374:$I$1000),-E373))</f>
        <v>0</v>
      </c>
      <c r="C374" s="228">
        <f t="shared" si="63"/>
        <v>0</v>
      </c>
      <c r="D374" s="228" t="str">
        <f t="shared" si="59"/>
        <v>0</v>
      </c>
      <c r="E374" s="225" t="str">
        <f t="shared" si="57"/>
        <v/>
      </c>
      <c r="F374" s="228" t="str">
        <f t="shared" si="55"/>
        <v/>
      </c>
      <c r="G374" s="228" t="str">
        <f t="shared" si="56"/>
        <v/>
      </c>
      <c r="H374" s="230">
        <f t="shared" si="64"/>
        <v>0.12</v>
      </c>
      <c r="I374" s="226" t="str">
        <f t="shared" si="58"/>
        <v/>
      </c>
      <c r="J374" s="227">
        <f t="shared" si="65"/>
        <v>56036</v>
      </c>
      <c r="K374" s="231" t="str">
        <f t="shared" si="60"/>
        <v>0</v>
      </c>
      <c r="Q374" s="11">
        <f>IF(J374&lt;'5-Year Monthly P&amp;L'!P$2,1,IF(AND('Financing - Injection 2'!J374&gt;='5-Year Monthly P&amp;L'!P$2,'Financing - Injection 2'!J374&lt;'5-Year Monthly P&amp;L'!AB$2),2,IF(AND('Financing - Injection 2'!J374&gt;='5-Year Monthly P&amp;L'!AB$2,'Financing - Injection 2'!J374&lt;'5-Year Monthly P&amp;L'!AN$2),3,IF(AND('Financing - Injection 2'!J374&gt;='5-Year Monthly P&amp;L'!AN$2,'Financing - Injection 2'!J374&lt;'5-Year Monthly P&amp;L'!AZ$2),4,IF('Financing - Injection 2'!J374&gt;='5-Year Monthly P&amp;L'!AZ$2,5)))))</f>
        <v>5</v>
      </c>
      <c r="R374" s="215" t="str">
        <f t="shared" si="61"/>
        <v>0</v>
      </c>
      <c r="S374" s="215" t="str">
        <f t="shared" si="62"/>
        <v>0</v>
      </c>
    </row>
    <row r="375" spans="1:19" x14ac:dyDescent="0.2">
      <c r="A375" s="12">
        <v>364</v>
      </c>
      <c r="B375" s="228" t="str">
        <f>IF(I375&gt;($B$4*$B$6),"0",PMT(H375/$B$6,COUNT(I375:$I$1000),-E374))</f>
        <v>0</v>
      </c>
      <c r="C375" s="228">
        <f t="shared" si="63"/>
        <v>0</v>
      </c>
      <c r="D375" s="228" t="str">
        <f t="shared" si="59"/>
        <v>0</v>
      </c>
      <c r="E375" s="225" t="str">
        <f t="shared" si="57"/>
        <v/>
      </c>
      <c r="F375" s="228" t="str">
        <f t="shared" si="55"/>
        <v/>
      </c>
      <c r="G375" s="228" t="str">
        <f t="shared" si="56"/>
        <v/>
      </c>
      <c r="H375" s="230">
        <f t="shared" si="64"/>
        <v>0.12</v>
      </c>
      <c r="I375" s="226" t="str">
        <f t="shared" si="58"/>
        <v/>
      </c>
      <c r="J375" s="227">
        <f t="shared" si="65"/>
        <v>56066</v>
      </c>
      <c r="K375" s="231" t="str">
        <f t="shared" si="60"/>
        <v>0</v>
      </c>
      <c r="Q375" s="11">
        <f>IF(J375&lt;'5-Year Monthly P&amp;L'!P$2,1,IF(AND('Financing - Injection 2'!J375&gt;='5-Year Monthly P&amp;L'!P$2,'Financing - Injection 2'!J375&lt;'5-Year Monthly P&amp;L'!AB$2),2,IF(AND('Financing - Injection 2'!J375&gt;='5-Year Monthly P&amp;L'!AB$2,'Financing - Injection 2'!J375&lt;'5-Year Monthly P&amp;L'!AN$2),3,IF(AND('Financing - Injection 2'!J375&gt;='5-Year Monthly P&amp;L'!AN$2,'Financing - Injection 2'!J375&lt;'5-Year Monthly P&amp;L'!AZ$2),4,IF('Financing - Injection 2'!J375&gt;='5-Year Monthly P&amp;L'!AZ$2,5)))))</f>
        <v>5</v>
      </c>
      <c r="R375" s="215" t="str">
        <f t="shared" si="61"/>
        <v>0</v>
      </c>
      <c r="S375" s="215" t="str">
        <f t="shared" si="62"/>
        <v>0</v>
      </c>
    </row>
    <row r="376" spans="1:19" x14ac:dyDescent="0.2">
      <c r="A376" s="12">
        <v>365</v>
      </c>
      <c r="B376" s="228" t="str">
        <f>IF(I376&gt;($B$4*$B$6),"0",PMT(H376/$B$6,COUNT(I376:$I$1000),-E375))</f>
        <v>0</v>
      </c>
      <c r="C376" s="228">
        <f t="shared" si="63"/>
        <v>0</v>
      </c>
      <c r="D376" s="228" t="str">
        <f t="shared" si="59"/>
        <v>0</v>
      </c>
      <c r="E376" s="225" t="str">
        <f t="shared" si="57"/>
        <v/>
      </c>
      <c r="F376" s="228" t="str">
        <f t="shared" si="55"/>
        <v/>
      </c>
      <c r="G376" s="228" t="str">
        <f t="shared" si="56"/>
        <v/>
      </c>
      <c r="H376" s="230">
        <f t="shared" si="64"/>
        <v>0.12</v>
      </c>
      <c r="I376" s="226" t="str">
        <f t="shared" si="58"/>
        <v/>
      </c>
      <c r="J376" s="227">
        <f t="shared" si="65"/>
        <v>56097</v>
      </c>
      <c r="K376" s="231" t="str">
        <f t="shared" si="60"/>
        <v>0</v>
      </c>
      <c r="Q376" s="11">
        <f>IF(J376&lt;'5-Year Monthly P&amp;L'!P$2,1,IF(AND('Financing - Injection 2'!J376&gt;='5-Year Monthly P&amp;L'!P$2,'Financing - Injection 2'!J376&lt;'5-Year Monthly P&amp;L'!AB$2),2,IF(AND('Financing - Injection 2'!J376&gt;='5-Year Monthly P&amp;L'!AB$2,'Financing - Injection 2'!J376&lt;'5-Year Monthly P&amp;L'!AN$2),3,IF(AND('Financing - Injection 2'!J376&gt;='5-Year Monthly P&amp;L'!AN$2,'Financing - Injection 2'!J376&lt;'5-Year Monthly P&amp;L'!AZ$2),4,IF('Financing - Injection 2'!J376&gt;='5-Year Monthly P&amp;L'!AZ$2,5)))))</f>
        <v>5</v>
      </c>
      <c r="R376" s="215" t="str">
        <f t="shared" si="61"/>
        <v>0</v>
      </c>
      <c r="S376" s="215" t="str">
        <f t="shared" si="62"/>
        <v>0</v>
      </c>
    </row>
    <row r="377" spans="1:19" x14ac:dyDescent="0.2">
      <c r="A377" s="12">
        <v>366</v>
      </c>
      <c r="B377" s="228" t="str">
        <f>IF(I377&gt;($B$4*$B$6),"0",PMT(H377/$B$6,COUNT(I377:$I$1000),-E376))</f>
        <v>0</v>
      </c>
      <c r="C377" s="228">
        <f t="shared" si="63"/>
        <v>0</v>
      </c>
      <c r="D377" s="228" t="str">
        <f t="shared" si="59"/>
        <v>0</v>
      </c>
      <c r="E377" s="225" t="str">
        <f t="shared" si="57"/>
        <v/>
      </c>
      <c r="F377" s="228" t="str">
        <f t="shared" ref="F377:F440" si="66">IF(A376&gt;=($B$4*$B$6),"",F376+C377)</f>
        <v/>
      </c>
      <c r="G377" s="228" t="str">
        <f t="shared" ref="G377:G440" si="67">IF(A376&gt;=($B$4*$B$6),"",G376+B377)</f>
        <v/>
      </c>
      <c r="H377" s="230">
        <f t="shared" si="64"/>
        <v>0.12</v>
      </c>
      <c r="I377" s="226" t="str">
        <f t="shared" si="58"/>
        <v/>
      </c>
      <c r="J377" s="227">
        <f t="shared" si="65"/>
        <v>56128</v>
      </c>
      <c r="K377" s="231" t="str">
        <f t="shared" si="60"/>
        <v>0</v>
      </c>
      <c r="Q377" s="11">
        <f>IF(J377&lt;'5-Year Monthly P&amp;L'!P$2,1,IF(AND('Financing - Injection 2'!J377&gt;='5-Year Monthly P&amp;L'!P$2,'Financing - Injection 2'!J377&lt;'5-Year Monthly P&amp;L'!AB$2),2,IF(AND('Financing - Injection 2'!J377&gt;='5-Year Monthly P&amp;L'!AB$2,'Financing - Injection 2'!J377&lt;'5-Year Monthly P&amp;L'!AN$2),3,IF(AND('Financing - Injection 2'!J377&gt;='5-Year Monthly P&amp;L'!AN$2,'Financing - Injection 2'!J377&lt;'5-Year Monthly P&amp;L'!AZ$2),4,IF('Financing - Injection 2'!J377&gt;='5-Year Monthly P&amp;L'!AZ$2,5)))))</f>
        <v>5</v>
      </c>
      <c r="R377" s="215" t="str">
        <f t="shared" si="61"/>
        <v>0</v>
      </c>
      <c r="S377" s="215" t="str">
        <f t="shared" si="62"/>
        <v>0</v>
      </c>
    </row>
    <row r="378" spans="1:19" x14ac:dyDescent="0.2">
      <c r="A378" s="12">
        <v>367</v>
      </c>
      <c r="B378" s="228" t="str">
        <f>IF(I378&gt;($B$4*$B$6),"0",PMT(H378/$B$6,COUNT(I378:$I$1000),-E377))</f>
        <v>0</v>
      </c>
      <c r="C378" s="228">
        <f t="shared" si="63"/>
        <v>0</v>
      </c>
      <c r="D378" s="228" t="str">
        <f t="shared" si="59"/>
        <v>0</v>
      </c>
      <c r="E378" s="225" t="str">
        <f t="shared" si="57"/>
        <v/>
      </c>
      <c r="F378" s="228" t="str">
        <f t="shared" si="66"/>
        <v/>
      </c>
      <c r="G378" s="228" t="str">
        <f t="shared" si="67"/>
        <v/>
      </c>
      <c r="H378" s="230">
        <f t="shared" si="64"/>
        <v>0.12</v>
      </c>
      <c r="I378" s="226" t="str">
        <f t="shared" si="58"/>
        <v/>
      </c>
      <c r="J378" s="227">
        <f t="shared" si="65"/>
        <v>56158</v>
      </c>
      <c r="K378" s="231" t="str">
        <f t="shared" si="60"/>
        <v>0</v>
      </c>
      <c r="Q378" s="11">
        <f>IF(J378&lt;'5-Year Monthly P&amp;L'!P$2,1,IF(AND('Financing - Injection 2'!J378&gt;='5-Year Monthly P&amp;L'!P$2,'Financing - Injection 2'!J378&lt;'5-Year Monthly P&amp;L'!AB$2),2,IF(AND('Financing - Injection 2'!J378&gt;='5-Year Monthly P&amp;L'!AB$2,'Financing - Injection 2'!J378&lt;'5-Year Monthly P&amp;L'!AN$2),3,IF(AND('Financing - Injection 2'!J378&gt;='5-Year Monthly P&amp;L'!AN$2,'Financing - Injection 2'!J378&lt;'5-Year Monthly P&amp;L'!AZ$2),4,IF('Financing - Injection 2'!J378&gt;='5-Year Monthly P&amp;L'!AZ$2,5)))))</f>
        <v>5</v>
      </c>
      <c r="R378" s="215" t="str">
        <f t="shared" si="61"/>
        <v>0</v>
      </c>
      <c r="S378" s="215" t="str">
        <f t="shared" si="62"/>
        <v>0</v>
      </c>
    </row>
    <row r="379" spans="1:19" x14ac:dyDescent="0.2">
      <c r="A379" s="12">
        <v>368</v>
      </c>
      <c r="B379" s="228" t="str">
        <f>IF(I379&gt;($B$4*$B$6),"0",PMT(H379/$B$6,COUNT(I379:$I$1000),-E378))</f>
        <v>0</v>
      </c>
      <c r="C379" s="228">
        <f t="shared" si="63"/>
        <v>0</v>
      </c>
      <c r="D379" s="228" t="str">
        <f t="shared" si="59"/>
        <v>0</v>
      </c>
      <c r="E379" s="225" t="str">
        <f t="shared" si="57"/>
        <v/>
      </c>
      <c r="F379" s="228" t="str">
        <f t="shared" si="66"/>
        <v/>
      </c>
      <c r="G379" s="228" t="str">
        <f t="shared" si="67"/>
        <v/>
      </c>
      <c r="H379" s="230">
        <f t="shared" si="64"/>
        <v>0.12</v>
      </c>
      <c r="I379" s="226" t="str">
        <f t="shared" si="58"/>
        <v/>
      </c>
      <c r="J379" s="227">
        <f t="shared" si="65"/>
        <v>56189</v>
      </c>
      <c r="K379" s="231" t="str">
        <f t="shared" si="60"/>
        <v>0</v>
      </c>
      <c r="Q379" s="11">
        <f>IF(J379&lt;'5-Year Monthly P&amp;L'!P$2,1,IF(AND('Financing - Injection 2'!J379&gt;='5-Year Monthly P&amp;L'!P$2,'Financing - Injection 2'!J379&lt;'5-Year Monthly P&amp;L'!AB$2),2,IF(AND('Financing - Injection 2'!J379&gt;='5-Year Monthly P&amp;L'!AB$2,'Financing - Injection 2'!J379&lt;'5-Year Monthly P&amp;L'!AN$2),3,IF(AND('Financing - Injection 2'!J379&gt;='5-Year Monthly P&amp;L'!AN$2,'Financing - Injection 2'!J379&lt;'5-Year Monthly P&amp;L'!AZ$2),4,IF('Financing - Injection 2'!J379&gt;='5-Year Monthly P&amp;L'!AZ$2,5)))))</f>
        <v>5</v>
      </c>
      <c r="R379" s="215" t="str">
        <f t="shared" si="61"/>
        <v>0</v>
      </c>
      <c r="S379" s="215" t="str">
        <f t="shared" si="62"/>
        <v>0</v>
      </c>
    </row>
    <row r="380" spans="1:19" x14ac:dyDescent="0.2">
      <c r="A380" s="12">
        <v>369</v>
      </c>
      <c r="B380" s="228" t="str">
        <f>IF(I380&gt;($B$4*$B$6),"0",PMT(H380/$B$6,COUNT(I380:$I$1000),-E379))</f>
        <v>0</v>
      </c>
      <c r="C380" s="228">
        <f t="shared" si="63"/>
        <v>0</v>
      </c>
      <c r="D380" s="228" t="str">
        <f t="shared" si="59"/>
        <v>0</v>
      </c>
      <c r="E380" s="225" t="str">
        <f t="shared" si="57"/>
        <v/>
      </c>
      <c r="F380" s="228" t="str">
        <f t="shared" si="66"/>
        <v/>
      </c>
      <c r="G380" s="228" t="str">
        <f t="shared" si="67"/>
        <v/>
      </c>
      <c r="H380" s="230">
        <f t="shared" si="64"/>
        <v>0.12</v>
      </c>
      <c r="I380" s="226" t="str">
        <f t="shared" si="58"/>
        <v/>
      </c>
      <c r="J380" s="227">
        <f t="shared" si="65"/>
        <v>56219</v>
      </c>
      <c r="K380" s="231" t="str">
        <f t="shared" si="60"/>
        <v>0</v>
      </c>
      <c r="Q380" s="11">
        <f>IF(J380&lt;'5-Year Monthly P&amp;L'!P$2,1,IF(AND('Financing - Injection 2'!J380&gt;='5-Year Monthly P&amp;L'!P$2,'Financing - Injection 2'!J380&lt;'5-Year Monthly P&amp;L'!AB$2),2,IF(AND('Financing - Injection 2'!J380&gt;='5-Year Monthly P&amp;L'!AB$2,'Financing - Injection 2'!J380&lt;'5-Year Monthly P&amp;L'!AN$2),3,IF(AND('Financing - Injection 2'!J380&gt;='5-Year Monthly P&amp;L'!AN$2,'Financing - Injection 2'!J380&lt;'5-Year Monthly P&amp;L'!AZ$2),4,IF('Financing - Injection 2'!J380&gt;='5-Year Monthly P&amp;L'!AZ$2,5)))))</f>
        <v>5</v>
      </c>
      <c r="R380" s="215" t="str">
        <f t="shared" si="61"/>
        <v>0</v>
      </c>
      <c r="S380" s="215" t="str">
        <f t="shared" si="62"/>
        <v>0</v>
      </c>
    </row>
    <row r="381" spans="1:19" x14ac:dyDescent="0.2">
      <c r="A381" s="12">
        <v>370</v>
      </c>
      <c r="B381" s="228" t="str">
        <f>IF(I381&gt;($B$4*$B$6),"0",PMT(H381/$B$6,COUNT(I381:$I$1000),-E380))</f>
        <v>0</v>
      </c>
      <c r="C381" s="228">
        <f t="shared" si="63"/>
        <v>0</v>
      </c>
      <c r="D381" s="228" t="str">
        <f t="shared" si="59"/>
        <v>0</v>
      </c>
      <c r="E381" s="225" t="str">
        <f t="shared" si="57"/>
        <v/>
      </c>
      <c r="F381" s="228" t="str">
        <f t="shared" si="66"/>
        <v/>
      </c>
      <c r="G381" s="228" t="str">
        <f t="shared" si="67"/>
        <v/>
      </c>
      <c r="H381" s="230">
        <f t="shared" si="64"/>
        <v>0.12</v>
      </c>
      <c r="I381" s="226" t="str">
        <f t="shared" si="58"/>
        <v/>
      </c>
      <c r="J381" s="227">
        <f t="shared" si="65"/>
        <v>56250</v>
      </c>
      <c r="K381" s="231" t="str">
        <f t="shared" si="60"/>
        <v>0</v>
      </c>
      <c r="Q381" s="11">
        <f>IF(J381&lt;'5-Year Monthly P&amp;L'!P$2,1,IF(AND('Financing - Injection 2'!J381&gt;='5-Year Monthly P&amp;L'!P$2,'Financing - Injection 2'!J381&lt;'5-Year Monthly P&amp;L'!AB$2),2,IF(AND('Financing - Injection 2'!J381&gt;='5-Year Monthly P&amp;L'!AB$2,'Financing - Injection 2'!J381&lt;'5-Year Monthly P&amp;L'!AN$2),3,IF(AND('Financing - Injection 2'!J381&gt;='5-Year Monthly P&amp;L'!AN$2,'Financing - Injection 2'!J381&lt;'5-Year Monthly P&amp;L'!AZ$2),4,IF('Financing - Injection 2'!J381&gt;='5-Year Monthly P&amp;L'!AZ$2,5)))))</f>
        <v>5</v>
      </c>
      <c r="R381" s="215" t="str">
        <f t="shared" si="61"/>
        <v>0</v>
      </c>
      <c r="S381" s="215" t="str">
        <f t="shared" si="62"/>
        <v>0</v>
      </c>
    </row>
    <row r="382" spans="1:19" x14ac:dyDescent="0.2">
      <c r="A382" s="12">
        <v>371</v>
      </c>
      <c r="B382" s="228" t="str">
        <f>IF(I382&gt;($B$4*$B$6),"0",PMT(H382/$B$6,COUNT(I382:$I$1000),-E381))</f>
        <v>0</v>
      </c>
      <c r="C382" s="228">
        <f t="shared" si="63"/>
        <v>0</v>
      </c>
      <c r="D382" s="228" t="str">
        <f t="shared" si="59"/>
        <v>0</v>
      </c>
      <c r="E382" s="225" t="str">
        <f t="shared" si="57"/>
        <v/>
      </c>
      <c r="F382" s="228" t="str">
        <f t="shared" si="66"/>
        <v/>
      </c>
      <c r="G382" s="228" t="str">
        <f t="shared" si="67"/>
        <v/>
      </c>
      <c r="H382" s="230">
        <f t="shared" si="64"/>
        <v>0.12</v>
      </c>
      <c r="I382" s="226" t="str">
        <f t="shared" si="58"/>
        <v/>
      </c>
      <c r="J382" s="227">
        <f t="shared" si="65"/>
        <v>56281</v>
      </c>
      <c r="K382" s="231" t="str">
        <f t="shared" si="60"/>
        <v>0</v>
      </c>
      <c r="Q382" s="11">
        <f>IF(J382&lt;'5-Year Monthly P&amp;L'!P$2,1,IF(AND('Financing - Injection 2'!J382&gt;='5-Year Monthly P&amp;L'!P$2,'Financing - Injection 2'!J382&lt;'5-Year Monthly P&amp;L'!AB$2),2,IF(AND('Financing - Injection 2'!J382&gt;='5-Year Monthly P&amp;L'!AB$2,'Financing - Injection 2'!J382&lt;'5-Year Monthly P&amp;L'!AN$2),3,IF(AND('Financing - Injection 2'!J382&gt;='5-Year Monthly P&amp;L'!AN$2,'Financing - Injection 2'!J382&lt;'5-Year Monthly P&amp;L'!AZ$2),4,IF('Financing - Injection 2'!J382&gt;='5-Year Monthly P&amp;L'!AZ$2,5)))))</f>
        <v>5</v>
      </c>
      <c r="R382" s="215" t="str">
        <f t="shared" si="61"/>
        <v>0</v>
      </c>
      <c r="S382" s="215" t="str">
        <f t="shared" si="62"/>
        <v>0</v>
      </c>
    </row>
    <row r="383" spans="1:19" x14ac:dyDescent="0.2">
      <c r="A383" s="12">
        <v>372</v>
      </c>
      <c r="B383" s="228" t="str">
        <f>IF(I383&gt;($B$4*$B$6),"0",PMT(H383/$B$6,COUNT(I383:$I$1000),-E382))</f>
        <v>0</v>
      </c>
      <c r="C383" s="228">
        <f t="shared" si="63"/>
        <v>0</v>
      </c>
      <c r="D383" s="228" t="str">
        <f t="shared" si="59"/>
        <v>0</v>
      </c>
      <c r="E383" s="225" t="str">
        <f t="shared" si="57"/>
        <v/>
      </c>
      <c r="F383" s="228" t="str">
        <f t="shared" si="66"/>
        <v/>
      </c>
      <c r="G383" s="228" t="str">
        <f t="shared" si="67"/>
        <v/>
      </c>
      <c r="H383" s="230">
        <f t="shared" si="64"/>
        <v>0.12</v>
      </c>
      <c r="I383" s="226" t="str">
        <f t="shared" si="58"/>
        <v/>
      </c>
      <c r="J383" s="227">
        <f t="shared" si="65"/>
        <v>56309</v>
      </c>
      <c r="K383" s="231" t="str">
        <f t="shared" si="60"/>
        <v>0</v>
      </c>
      <c r="Q383" s="11">
        <f>IF(J383&lt;'5-Year Monthly P&amp;L'!P$2,1,IF(AND('Financing - Injection 2'!J383&gt;='5-Year Monthly P&amp;L'!P$2,'Financing - Injection 2'!J383&lt;'5-Year Monthly P&amp;L'!AB$2),2,IF(AND('Financing - Injection 2'!J383&gt;='5-Year Monthly P&amp;L'!AB$2,'Financing - Injection 2'!J383&lt;'5-Year Monthly P&amp;L'!AN$2),3,IF(AND('Financing - Injection 2'!J383&gt;='5-Year Monthly P&amp;L'!AN$2,'Financing - Injection 2'!J383&lt;'5-Year Monthly P&amp;L'!AZ$2),4,IF('Financing - Injection 2'!J383&gt;='5-Year Monthly P&amp;L'!AZ$2,5)))))</f>
        <v>5</v>
      </c>
      <c r="R383" s="215" t="str">
        <f t="shared" si="61"/>
        <v>0</v>
      </c>
      <c r="S383" s="215" t="str">
        <f t="shared" si="62"/>
        <v>0</v>
      </c>
    </row>
    <row r="384" spans="1:19" x14ac:dyDescent="0.2">
      <c r="A384" s="12">
        <v>373</v>
      </c>
      <c r="B384" s="228" t="str">
        <f>IF(I384&gt;($B$4*$B$6),"0",PMT(H384/$B$6,COUNT(I384:$I$1000),-E383))</f>
        <v>0</v>
      </c>
      <c r="C384" s="228">
        <f t="shared" si="63"/>
        <v>0</v>
      </c>
      <c r="D384" s="228" t="str">
        <f t="shared" si="59"/>
        <v>0</v>
      </c>
      <c r="E384" s="225" t="str">
        <f t="shared" si="57"/>
        <v/>
      </c>
      <c r="F384" s="228" t="str">
        <f t="shared" si="66"/>
        <v/>
      </c>
      <c r="G384" s="228" t="str">
        <f t="shared" si="67"/>
        <v/>
      </c>
      <c r="H384" s="230">
        <f t="shared" si="64"/>
        <v>0.12</v>
      </c>
      <c r="I384" s="226" t="str">
        <f t="shared" si="58"/>
        <v/>
      </c>
      <c r="J384" s="227">
        <f t="shared" si="65"/>
        <v>56340</v>
      </c>
      <c r="K384" s="231" t="str">
        <f t="shared" si="60"/>
        <v>0</v>
      </c>
      <c r="Q384" s="11">
        <f>IF(J384&lt;'5-Year Monthly P&amp;L'!P$2,1,IF(AND('Financing - Injection 2'!J384&gt;='5-Year Monthly P&amp;L'!P$2,'Financing - Injection 2'!J384&lt;'5-Year Monthly P&amp;L'!AB$2),2,IF(AND('Financing - Injection 2'!J384&gt;='5-Year Monthly P&amp;L'!AB$2,'Financing - Injection 2'!J384&lt;'5-Year Monthly P&amp;L'!AN$2),3,IF(AND('Financing - Injection 2'!J384&gt;='5-Year Monthly P&amp;L'!AN$2,'Financing - Injection 2'!J384&lt;'5-Year Monthly P&amp;L'!AZ$2),4,IF('Financing - Injection 2'!J384&gt;='5-Year Monthly P&amp;L'!AZ$2,5)))))</f>
        <v>5</v>
      </c>
      <c r="R384" s="215" t="str">
        <f t="shared" si="61"/>
        <v>0</v>
      </c>
      <c r="S384" s="215" t="str">
        <f t="shared" si="62"/>
        <v>0</v>
      </c>
    </row>
    <row r="385" spans="1:19" x14ac:dyDescent="0.2">
      <c r="A385" s="12">
        <v>374</v>
      </c>
      <c r="B385" s="228" t="str">
        <f>IF(I385&gt;($B$4*$B$6),"0",PMT(H385/$B$6,COUNT(I385:$I$1000),-E384))</f>
        <v>0</v>
      </c>
      <c r="C385" s="228">
        <f t="shared" si="63"/>
        <v>0</v>
      </c>
      <c r="D385" s="228" t="str">
        <f t="shared" si="59"/>
        <v>0</v>
      </c>
      <c r="E385" s="225" t="str">
        <f t="shared" si="57"/>
        <v/>
      </c>
      <c r="F385" s="228" t="str">
        <f t="shared" si="66"/>
        <v/>
      </c>
      <c r="G385" s="228" t="str">
        <f t="shared" si="67"/>
        <v/>
      </c>
      <c r="H385" s="230">
        <f t="shared" si="64"/>
        <v>0.12</v>
      </c>
      <c r="I385" s="226" t="str">
        <f t="shared" si="58"/>
        <v/>
      </c>
      <c r="J385" s="227">
        <f t="shared" si="65"/>
        <v>56370</v>
      </c>
      <c r="K385" s="231" t="str">
        <f t="shared" si="60"/>
        <v>0</v>
      </c>
      <c r="Q385" s="11">
        <f>IF(J385&lt;'5-Year Monthly P&amp;L'!P$2,1,IF(AND('Financing - Injection 2'!J385&gt;='5-Year Monthly P&amp;L'!P$2,'Financing - Injection 2'!J385&lt;'5-Year Monthly P&amp;L'!AB$2),2,IF(AND('Financing - Injection 2'!J385&gt;='5-Year Monthly P&amp;L'!AB$2,'Financing - Injection 2'!J385&lt;'5-Year Monthly P&amp;L'!AN$2),3,IF(AND('Financing - Injection 2'!J385&gt;='5-Year Monthly P&amp;L'!AN$2,'Financing - Injection 2'!J385&lt;'5-Year Monthly P&amp;L'!AZ$2),4,IF('Financing - Injection 2'!J385&gt;='5-Year Monthly P&amp;L'!AZ$2,5)))))</f>
        <v>5</v>
      </c>
      <c r="R385" s="215" t="str">
        <f t="shared" si="61"/>
        <v>0</v>
      </c>
      <c r="S385" s="215" t="str">
        <f t="shared" si="62"/>
        <v>0</v>
      </c>
    </row>
    <row r="386" spans="1:19" x14ac:dyDescent="0.2">
      <c r="A386" s="12">
        <v>375</v>
      </c>
      <c r="B386" s="228" t="str">
        <f>IF(I386&gt;($B$4*$B$6),"0",PMT(H386/$B$6,COUNT(I386:$I$1000),-E385))</f>
        <v>0</v>
      </c>
      <c r="C386" s="228">
        <f t="shared" si="63"/>
        <v>0</v>
      </c>
      <c r="D386" s="228" t="str">
        <f t="shared" si="59"/>
        <v>0</v>
      </c>
      <c r="E386" s="225" t="str">
        <f t="shared" si="57"/>
        <v/>
      </c>
      <c r="F386" s="228" t="str">
        <f t="shared" si="66"/>
        <v/>
      </c>
      <c r="G386" s="228" t="str">
        <f t="shared" si="67"/>
        <v/>
      </c>
      <c r="H386" s="230">
        <f t="shared" si="64"/>
        <v>0.12</v>
      </c>
      <c r="I386" s="226" t="str">
        <f t="shared" si="58"/>
        <v/>
      </c>
      <c r="J386" s="227">
        <f t="shared" si="65"/>
        <v>56401</v>
      </c>
      <c r="K386" s="231" t="str">
        <f t="shared" si="60"/>
        <v>0</v>
      </c>
      <c r="Q386" s="11">
        <f>IF(J386&lt;'5-Year Monthly P&amp;L'!P$2,1,IF(AND('Financing - Injection 2'!J386&gt;='5-Year Monthly P&amp;L'!P$2,'Financing - Injection 2'!J386&lt;'5-Year Monthly P&amp;L'!AB$2),2,IF(AND('Financing - Injection 2'!J386&gt;='5-Year Monthly P&amp;L'!AB$2,'Financing - Injection 2'!J386&lt;'5-Year Monthly P&amp;L'!AN$2),3,IF(AND('Financing - Injection 2'!J386&gt;='5-Year Monthly P&amp;L'!AN$2,'Financing - Injection 2'!J386&lt;'5-Year Monthly P&amp;L'!AZ$2),4,IF('Financing - Injection 2'!J386&gt;='5-Year Monthly P&amp;L'!AZ$2,5)))))</f>
        <v>5</v>
      </c>
      <c r="R386" s="215" t="str">
        <f t="shared" si="61"/>
        <v>0</v>
      </c>
      <c r="S386" s="215" t="str">
        <f t="shared" si="62"/>
        <v>0</v>
      </c>
    </row>
    <row r="387" spans="1:19" x14ac:dyDescent="0.2">
      <c r="A387" s="12">
        <v>376</v>
      </c>
      <c r="B387" s="228" t="str">
        <f>IF(I387&gt;($B$4*$B$6),"0",PMT(H387/$B$6,COUNT(I387:$I$1000),-E386))</f>
        <v>0</v>
      </c>
      <c r="C387" s="228">
        <f t="shared" si="63"/>
        <v>0</v>
      </c>
      <c r="D387" s="228" t="str">
        <f t="shared" si="59"/>
        <v>0</v>
      </c>
      <c r="E387" s="225" t="str">
        <f t="shared" si="57"/>
        <v/>
      </c>
      <c r="F387" s="228" t="str">
        <f t="shared" si="66"/>
        <v/>
      </c>
      <c r="G387" s="228" t="str">
        <f t="shared" si="67"/>
        <v/>
      </c>
      <c r="H387" s="230">
        <f t="shared" si="64"/>
        <v>0.12</v>
      </c>
      <c r="I387" s="226" t="str">
        <f t="shared" si="58"/>
        <v/>
      </c>
      <c r="J387" s="227">
        <f t="shared" si="65"/>
        <v>56431</v>
      </c>
      <c r="K387" s="231" t="str">
        <f t="shared" si="60"/>
        <v>0</v>
      </c>
      <c r="Q387" s="11">
        <f>IF(J387&lt;'5-Year Monthly P&amp;L'!P$2,1,IF(AND('Financing - Injection 2'!J387&gt;='5-Year Monthly P&amp;L'!P$2,'Financing - Injection 2'!J387&lt;'5-Year Monthly P&amp;L'!AB$2),2,IF(AND('Financing - Injection 2'!J387&gt;='5-Year Monthly P&amp;L'!AB$2,'Financing - Injection 2'!J387&lt;'5-Year Monthly P&amp;L'!AN$2),3,IF(AND('Financing - Injection 2'!J387&gt;='5-Year Monthly P&amp;L'!AN$2,'Financing - Injection 2'!J387&lt;'5-Year Monthly P&amp;L'!AZ$2),4,IF('Financing - Injection 2'!J387&gt;='5-Year Monthly P&amp;L'!AZ$2,5)))))</f>
        <v>5</v>
      </c>
      <c r="R387" s="215" t="str">
        <f t="shared" si="61"/>
        <v>0</v>
      </c>
      <c r="S387" s="215" t="str">
        <f t="shared" si="62"/>
        <v>0</v>
      </c>
    </row>
    <row r="388" spans="1:19" x14ac:dyDescent="0.2">
      <c r="A388" s="12">
        <v>377</v>
      </c>
      <c r="B388" s="228" t="str">
        <f>IF(I388&gt;($B$4*$B$6),"0",PMT(H388/$B$6,COUNT(I388:$I$1000),-E387))</f>
        <v>0</v>
      </c>
      <c r="C388" s="228">
        <f t="shared" si="63"/>
        <v>0</v>
      </c>
      <c r="D388" s="228" t="str">
        <f t="shared" si="59"/>
        <v>0</v>
      </c>
      <c r="E388" s="225" t="str">
        <f t="shared" si="57"/>
        <v/>
      </c>
      <c r="F388" s="228" t="str">
        <f t="shared" si="66"/>
        <v/>
      </c>
      <c r="G388" s="228" t="str">
        <f t="shared" si="67"/>
        <v/>
      </c>
      <c r="H388" s="230">
        <f t="shared" si="64"/>
        <v>0.12</v>
      </c>
      <c r="I388" s="226" t="str">
        <f t="shared" si="58"/>
        <v/>
      </c>
      <c r="J388" s="227">
        <f t="shared" si="65"/>
        <v>56462</v>
      </c>
      <c r="K388" s="231" t="str">
        <f t="shared" si="60"/>
        <v>0</v>
      </c>
      <c r="Q388" s="11">
        <f>IF(J388&lt;'5-Year Monthly P&amp;L'!P$2,1,IF(AND('Financing - Injection 2'!J388&gt;='5-Year Monthly P&amp;L'!P$2,'Financing - Injection 2'!J388&lt;'5-Year Monthly P&amp;L'!AB$2),2,IF(AND('Financing - Injection 2'!J388&gt;='5-Year Monthly P&amp;L'!AB$2,'Financing - Injection 2'!J388&lt;'5-Year Monthly P&amp;L'!AN$2),3,IF(AND('Financing - Injection 2'!J388&gt;='5-Year Monthly P&amp;L'!AN$2,'Financing - Injection 2'!J388&lt;'5-Year Monthly P&amp;L'!AZ$2),4,IF('Financing - Injection 2'!J388&gt;='5-Year Monthly P&amp;L'!AZ$2,5)))))</f>
        <v>5</v>
      </c>
      <c r="R388" s="215" t="str">
        <f t="shared" si="61"/>
        <v>0</v>
      </c>
      <c r="S388" s="215" t="str">
        <f t="shared" si="62"/>
        <v>0</v>
      </c>
    </row>
    <row r="389" spans="1:19" x14ac:dyDescent="0.2">
      <c r="A389" s="12">
        <v>378</v>
      </c>
      <c r="B389" s="228" t="str">
        <f>IF(I389&gt;($B$4*$B$6),"0",PMT(H389/$B$6,COUNT(I389:$I$1000),-E388))</f>
        <v>0</v>
      </c>
      <c r="C389" s="228">
        <f t="shared" si="63"/>
        <v>0</v>
      </c>
      <c r="D389" s="228" t="str">
        <f t="shared" si="59"/>
        <v>0</v>
      </c>
      <c r="E389" s="225" t="str">
        <f t="shared" si="57"/>
        <v/>
      </c>
      <c r="F389" s="228" t="str">
        <f t="shared" si="66"/>
        <v/>
      </c>
      <c r="G389" s="228" t="str">
        <f t="shared" si="67"/>
        <v/>
      </c>
      <c r="H389" s="230">
        <f t="shared" si="64"/>
        <v>0.12</v>
      </c>
      <c r="I389" s="226" t="str">
        <f t="shared" si="58"/>
        <v/>
      </c>
      <c r="J389" s="227">
        <f t="shared" si="65"/>
        <v>56493</v>
      </c>
      <c r="K389" s="231" t="str">
        <f t="shared" si="60"/>
        <v>0</v>
      </c>
      <c r="Q389" s="11">
        <f>IF(J389&lt;'5-Year Monthly P&amp;L'!P$2,1,IF(AND('Financing - Injection 2'!J389&gt;='5-Year Monthly P&amp;L'!P$2,'Financing - Injection 2'!J389&lt;'5-Year Monthly P&amp;L'!AB$2),2,IF(AND('Financing - Injection 2'!J389&gt;='5-Year Monthly P&amp;L'!AB$2,'Financing - Injection 2'!J389&lt;'5-Year Monthly P&amp;L'!AN$2),3,IF(AND('Financing - Injection 2'!J389&gt;='5-Year Monthly P&amp;L'!AN$2,'Financing - Injection 2'!J389&lt;'5-Year Monthly P&amp;L'!AZ$2),4,IF('Financing - Injection 2'!J389&gt;='5-Year Monthly P&amp;L'!AZ$2,5)))))</f>
        <v>5</v>
      </c>
      <c r="R389" s="215" t="str">
        <f t="shared" si="61"/>
        <v>0</v>
      </c>
      <c r="S389" s="215" t="str">
        <f t="shared" si="62"/>
        <v>0</v>
      </c>
    </row>
    <row r="390" spans="1:19" x14ac:dyDescent="0.2">
      <c r="A390" s="12">
        <v>379</v>
      </c>
      <c r="B390" s="228" t="str">
        <f>IF(I390&gt;($B$4*$B$6),"0",PMT(H390/$B$6,COUNT(I390:$I$1000),-E389))</f>
        <v>0</v>
      </c>
      <c r="C390" s="228">
        <f t="shared" si="63"/>
        <v>0</v>
      </c>
      <c r="D390" s="228" t="str">
        <f t="shared" si="59"/>
        <v>0</v>
      </c>
      <c r="E390" s="225" t="str">
        <f t="shared" si="57"/>
        <v/>
      </c>
      <c r="F390" s="228" t="str">
        <f t="shared" si="66"/>
        <v/>
      </c>
      <c r="G390" s="228" t="str">
        <f t="shared" si="67"/>
        <v/>
      </c>
      <c r="H390" s="230">
        <f t="shared" si="64"/>
        <v>0.12</v>
      </c>
      <c r="I390" s="226" t="str">
        <f t="shared" si="58"/>
        <v/>
      </c>
      <c r="J390" s="227">
        <f t="shared" si="65"/>
        <v>56523</v>
      </c>
      <c r="K390" s="231" t="str">
        <f t="shared" si="60"/>
        <v>0</v>
      </c>
      <c r="Q390" s="11">
        <f>IF(J390&lt;'5-Year Monthly P&amp;L'!P$2,1,IF(AND('Financing - Injection 2'!J390&gt;='5-Year Monthly P&amp;L'!P$2,'Financing - Injection 2'!J390&lt;'5-Year Monthly P&amp;L'!AB$2),2,IF(AND('Financing - Injection 2'!J390&gt;='5-Year Monthly P&amp;L'!AB$2,'Financing - Injection 2'!J390&lt;'5-Year Monthly P&amp;L'!AN$2),3,IF(AND('Financing - Injection 2'!J390&gt;='5-Year Monthly P&amp;L'!AN$2,'Financing - Injection 2'!J390&lt;'5-Year Monthly P&amp;L'!AZ$2),4,IF('Financing - Injection 2'!J390&gt;='5-Year Monthly P&amp;L'!AZ$2,5)))))</f>
        <v>5</v>
      </c>
      <c r="R390" s="215" t="str">
        <f t="shared" si="61"/>
        <v>0</v>
      </c>
      <c r="S390" s="215" t="str">
        <f t="shared" si="62"/>
        <v>0</v>
      </c>
    </row>
    <row r="391" spans="1:19" x14ac:dyDescent="0.2">
      <c r="A391" s="12">
        <v>380</v>
      </c>
      <c r="B391" s="228" t="str">
        <f>IF(I391&gt;($B$4*$B$6),"0",PMT(H391/$B$6,COUNT(I391:$I$1000),-E390))</f>
        <v>0</v>
      </c>
      <c r="C391" s="228">
        <f t="shared" si="63"/>
        <v>0</v>
      </c>
      <c r="D391" s="228" t="str">
        <f t="shared" si="59"/>
        <v>0</v>
      </c>
      <c r="E391" s="225" t="str">
        <f t="shared" si="57"/>
        <v/>
      </c>
      <c r="F391" s="228" t="str">
        <f t="shared" si="66"/>
        <v/>
      </c>
      <c r="G391" s="228" t="str">
        <f t="shared" si="67"/>
        <v/>
      </c>
      <c r="H391" s="230">
        <f t="shared" si="64"/>
        <v>0.12</v>
      </c>
      <c r="I391" s="226" t="str">
        <f t="shared" si="58"/>
        <v/>
      </c>
      <c r="J391" s="227">
        <f t="shared" si="65"/>
        <v>56554</v>
      </c>
      <c r="K391" s="231" t="str">
        <f t="shared" si="60"/>
        <v>0</v>
      </c>
      <c r="Q391" s="11">
        <f>IF(J391&lt;'5-Year Monthly P&amp;L'!P$2,1,IF(AND('Financing - Injection 2'!J391&gt;='5-Year Monthly P&amp;L'!P$2,'Financing - Injection 2'!J391&lt;'5-Year Monthly P&amp;L'!AB$2),2,IF(AND('Financing - Injection 2'!J391&gt;='5-Year Monthly P&amp;L'!AB$2,'Financing - Injection 2'!J391&lt;'5-Year Monthly P&amp;L'!AN$2),3,IF(AND('Financing - Injection 2'!J391&gt;='5-Year Monthly P&amp;L'!AN$2,'Financing - Injection 2'!J391&lt;'5-Year Monthly P&amp;L'!AZ$2),4,IF('Financing - Injection 2'!J391&gt;='5-Year Monthly P&amp;L'!AZ$2,5)))))</f>
        <v>5</v>
      </c>
      <c r="R391" s="215" t="str">
        <f t="shared" si="61"/>
        <v>0</v>
      </c>
      <c r="S391" s="215" t="str">
        <f t="shared" si="62"/>
        <v>0</v>
      </c>
    </row>
    <row r="392" spans="1:19" x14ac:dyDescent="0.2">
      <c r="A392" s="12">
        <v>381</v>
      </c>
      <c r="B392" s="228" t="str">
        <f>IF(I392&gt;($B$4*$B$6),"0",PMT(H392/$B$6,COUNT(I392:$I$1000),-E391))</f>
        <v>0</v>
      </c>
      <c r="C392" s="228">
        <f t="shared" si="63"/>
        <v>0</v>
      </c>
      <c r="D392" s="228" t="str">
        <f t="shared" si="59"/>
        <v>0</v>
      </c>
      <c r="E392" s="225" t="str">
        <f t="shared" si="57"/>
        <v/>
      </c>
      <c r="F392" s="228" t="str">
        <f t="shared" si="66"/>
        <v/>
      </c>
      <c r="G392" s="228" t="str">
        <f t="shared" si="67"/>
        <v/>
      </c>
      <c r="H392" s="230">
        <f t="shared" si="64"/>
        <v>0.12</v>
      </c>
      <c r="I392" s="226" t="str">
        <f t="shared" si="58"/>
        <v/>
      </c>
      <c r="J392" s="227">
        <f t="shared" si="65"/>
        <v>56584</v>
      </c>
      <c r="K392" s="231" t="str">
        <f t="shared" si="60"/>
        <v>0</v>
      </c>
      <c r="Q392" s="11">
        <f>IF(J392&lt;'5-Year Monthly P&amp;L'!P$2,1,IF(AND('Financing - Injection 2'!J392&gt;='5-Year Monthly P&amp;L'!P$2,'Financing - Injection 2'!J392&lt;'5-Year Monthly P&amp;L'!AB$2),2,IF(AND('Financing - Injection 2'!J392&gt;='5-Year Monthly P&amp;L'!AB$2,'Financing - Injection 2'!J392&lt;'5-Year Monthly P&amp;L'!AN$2),3,IF(AND('Financing - Injection 2'!J392&gt;='5-Year Monthly P&amp;L'!AN$2,'Financing - Injection 2'!J392&lt;'5-Year Monthly P&amp;L'!AZ$2),4,IF('Financing - Injection 2'!J392&gt;='5-Year Monthly P&amp;L'!AZ$2,5)))))</f>
        <v>5</v>
      </c>
      <c r="R392" s="215" t="str">
        <f t="shared" si="61"/>
        <v>0</v>
      </c>
      <c r="S392" s="215" t="str">
        <f t="shared" si="62"/>
        <v>0</v>
      </c>
    </row>
    <row r="393" spans="1:19" x14ac:dyDescent="0.2">
      <c r="A393" s="12">
        <v>382</v>
      </c>
      <c r="B393" s="228" t="str">
        <f>IF(I393&gt;($B$4*$B$6),"0",PMT(H393/$B$6,COUNT(I393:$I$1000),-E392))</f>
        <v>0</v>
      </c>
      <c r="C393" s="228">
        <f t="shared" si="63"/>
        <v>0</v>
      </c>
      <c r="D393" s="228" t="str">
        <f t="shared" si="59"/>
        <v>0</v>
      </c>
      <c r="E393" s="225" t="str">
        <f t="shared" si="57"/>
        <v/>
      </c>
      <c r="F393" s="228" t="str">
        <f t="shared" si="66"/>
        <v/>
      </c>
      <c r="G393" s="228" t="str">
        <f t="shared" si="67"/>
        <v/>
      </c>
      <c r="H393" s="230">
        <f t="shared" si="64"/>
        <v>0.12</v>
      </c>
      <c r="I393" s="226" t="str">
        <f t="shared" si="58"/>
        <v/>
      </c>
      <c r="J393" s="227">
        <f t="shared" si="65"/>
        <v>56615</v>
      </c>
      <c r="K393" s="231" t="str">
        <f t="shared" si="60"/>
        <v>0</v>
      </c>
      <c r="Q393" s="11">
        <f>IF(J393&lt;'5-Year Monthly P&amp;L'!P$2,1,IF(AND('Financing - Injection 2'!J393&gt;='5-Year Monthly P&amp;L'!P$2,'Financing - Injection 2'!J393&lt;'5-Year Monthly P&amp;L'!AB$2),2,IF(AND('Financing - Injection 2'!J393&gt;='5-Year Monthly P&amp;L'!AB$2,'Financing - Injection 2'!J393&lt;'5-Year Monthly P&amp;L'!AN$2),3,IF(AND('Financing - Injection 2'!J393&gt;='5-Year Monthly P&amp;L'!AN$2,'Financing - Injection 2'!J393&lt;'5-Year Monthly P&amp;L'!AZ$2),4,IF('Financing - Injection 2'!J393&gt;='5-Year Monthly P&amp;L'!AZ$2,5)))))</f>
        <v>5</v>
      </c>
      <c r="R393" s="215" t="str">
        <f t="shared" si="61"/>
        <v>0</v>
      </c>
      <c r="S393" s="215" t="str">
        <f t="shared" si="62"/>
        <v>0</v>
      </c>
    </row>
    <row r="394" spans="1:19" x14ac:dyDescent="0.2">
      <c r="A394" s="12">
        <v>383</v>
      </c>
      <c r="B394" s="228" t="str">
        <f>IF(I394&gt;($B$4*$B$6),"0",PMT(H394/$B$6,COUNT(I394:$I$1000),-E393))</f>
        <v>0</v>
      </c>
      <c r="C394" s="228">
        <f t="shared" si="63"/>
        <v>0</v>
      </c>
      <c r="D394" s="228" t="str">
        <f t="shared" si="59"/>
        <v>0</v>
      </c>
      <c r="E394" s="225" t="str">
        <f t="shared" si="57"/>
        <v/>
      </c>
      <c r="F394" s="228" t="str">
        <f t="shared" si="66"/>
        <v/>
      </c>
      <c r="G394" s="228" t="str">
        <f t="shared" si="67"/>
        <v/>
      </c>
      <c r="H394" s="230">
        <f t="shared" si="64"/>
        <v>0.12</v>
      </c>
      <c r="I394" s="226" t="str">
        <f t="shared" si="58"/>
        <v/>
      </c>
      <c r="J394" s="227">
        <f t="shared" si="65"/>
        <v>56646</v>
      </c>
      <c r="K394" s="231" t="str">
        <f t="shared" si="60"/>
        <v>0</v>
      </c>
      <c r="Q394" s="11">
        <f>IF(J394&lt;'5-Year Monthly P&amp;L'!P$2,1,IF(AND('Financing - Injection 2'!J394&gt;='5-Year Monthly P&amp;L'!P$2,'Financing - Injection 2'!J394&lt;'5-Year Monthly P&amp;L'!AB$2),2,IF(AND('Financing - Injection 2'!J394&gt;='5-Year Monthly P&amp;L'!AB$2,'Financing - Injection 2'!J394&lt;'5-Year Monthly P&amp;L'!AN$2),3,IF(AND('Financing - Injection 2'!J394&gt;='5-Year Monthly P&amp;L'!AN$2,'Financing - Injection 2'!J394&lt;'5-Year Monthly P&amp;L'!AZ$2),4,IF('Financing - Injection 2'!J394&gt;='5-Year Monthly P&amp;L'!AZ$2,5)))))</f>
        <v>5</v>
      </c>
      <c r="R394" s="215" t="str">
        <f t="shared" si="61"/>
        <v>0</v>
      </c>
      <c r="S394" s="215" t="str">
        <f t="shared" si="62"/>
        <v>0</v>
      </c>
    </row>
    <row r="395" spans="1:19" x14ac:dyDescent="0.2">
      <c r="A395" s="12">
        <v>384</v>
      </c>
      <c r="B395" s="228" t="str">
        <f>IF(I395&gt;($B$4*$B$6),"0",PMT(H395/$B$6,COUNT(I395:$I$1000),-E394))</f>
        <v>0</v>
      </c>
      <c r="C395" s="228">
        <f t="shared" si="63"/>
        <v>0</v>
      </c>
      <c r="D395" s="228" t="str">
        <f t="shared" si="59"/>
        <v>0</v>
      </c>
      <c r="E395" s="225" t="str">
        <f t="shared" si="57"/>
        <v/>
      </c>
      <c r="F395" s="228" t="str">
        <f t="shared" si="66"/>
        <v/>
      </c>
      <c r="G395" s="228" t="str">
        <f t="shared" si="67"/>
        <v/>
      </c>
      <c r="H395" s="230">
        <f t="shared" si="64"/>
        <v>0.12</v>
      </c>
      <c r="I395" s="226" t="str">
        <f t="shared" si="58"/>
        <v/>
      </c>
      <c r="J395" s="227">
        <f t="shared" si="65"/>
        <v>56674</v>
      </c>
      <c r="K395" s="231" t="str">
        <f t="shared" si="60"/>
        <v>0</v>
      </c>
      <c r="Q395" s="11">
        <f>IF(J395&lt;'5-Year Monthly P&amp;L'!P$2,1,IF(AND('Financing - Injection 2'!J395&gt;='5-Year Monthly P&amp;L'!P$2,'Financing - Injection 2'!J395&lt;'5-Year Monthly P&amp;L'!AB$2),2,IF(AND('Financing - Injection 2'!J395&gt;='5-Year Monthly P&amp;L'!AB$2,'Financing - Injection 2'!J395&lt;'5-Year Monthly P&amp;L'!AN$2),3,IF(AND('Financing - Injection 2'!J395&gt;='5-Year Monthly P&amp;L'!AN$2,'Financing - Injection 2'!J395&lt;'5-Year Monthly P&amp;L'!AZ$2),4,IF('Financing - Injection 2'!J395&gt;='5-Year Monthly P&amp;L'!AZ$2,5)))))</f>
        <v>5</v>
      </c>
      <c r="R395" s="215" t="str">
        <f t="shared" si="61"/>
        <v>0</v>
      </c>
      <c r="S395" s="215" t="str">
        <f t="shared" si="62"/>
        <v>0</v>
      </c>
    </row>
    <row r="396" spans="1:19" x14ac:dyDescent="0.2">
      <c r="A396" s="12">
        <v>385</v>
      </c>
      <c r="B396" s="228" t="str">
        <f>IF(I396&gt;($B$4*$B$6),"0",PMT(H396/$B$6,COUNT(I396:$I$1000),-E395))</f>
        <v>0</v>
      </c>
      <c r="C396" s="228">
        <f t="shared" si="63"/>
        <v>0</v>
      </c>
      <c r="D396" s="228" t="str">
        <f t="shared" si="59"/>
        <v>0</v>
      </c>
      <c r="E396" s="225" t="str">
        <f t="shared" ref="E396:E459" si="68">IF(A396&gt;($B$4*$B$6),"",E395-D396)</f>
        <v/>
      </c>
      <c r="F396" s="228" t="str">
        <f t="shared" si="66"/>
        <v/>
      </c>
      <c r="G396" s="228" t="str">
        <f t="shared" si="67"/>
        <v/>
      </c>
      <c r="H396" s="230">
        <f t="shared" si="64"/>
        <v>0.12</v>
      </c>
      <c r="I396" s="226" t="str">
        <f t="shared" ref="I396:I459" si="69">IF($B$4*$B$6&lt;A396,"",A396)</f>
        <v/>
      </c>
      <c r="J396" s="227">
        <f t="shared" si="65"/>
        <v>56705</v>
      </c>
      <c r="K396" s="231" t="str">
        <f t="shared" si="60"/>
        <v>0</v>
      </c>
      <c r="Q396" s="11">
        <f>IF(J396&lt;'5-Year Monthly P&amp;L'!P$2,1,IF(AND('Financing - Injection 2'!J396&gt;='5-Year Monthly P&amp;L'!P$2,'Financing - Injection 2'!J396&lt;'5-Year Monthly P&amp;L'!AB$2),2,IF(AND('Financing - Injection 2'!J396&gt;='5-Year Monthly P&amp;L'!AB$2,'Financing - Injection 2'!J396&lt;'5-Year Monthly P&amp;L'!AN$2),3,IF(AND('Financing - Injection 2'!J396&gt;='5-Year Monthly P&amp;L'!AN$2,'Financing - Injection 2'!J396&lt;'5-Year Monthly P&amp;L'!AZ$2),4,IF('Financing - Injection 2'!J396&gt;='5-Year Monthly P&amp;L'!AZ$2,5)))))</f>
        <v>5</v>
      </c>
      <c r="R396" s="215" t="str">
        <f t="shared" si="61"/>
        <v>0</v>
      </c>
      <c r="S396" s="215" t="str">
        <f t="shared" si="62"/>
        <v>0</v>
      </c>
    </row>
    <row r="397" spans="1:19" x14ac:dyDescent="0.2">
      <c r="A397" s="12">
        <v>386</v>
      </c>
      <c r="B397" s="228" t="str">
        <f>IF(I397&gt;($B$4*$B$6),"0",PMT(H397/$B$6,COUNT(I397:$I$1000),-E396))</f>
        <v>0</v>
      </c>
      <c r="C397" s="228">
        <f t="shared" si="63"/>
        <v>0</v>
      </c>
      <c r="D397" s="228" t="str">
        <f t="shared" ref="D397:D460" si="70">IF(A397&gt;($B$4*$B$6),"0",B397-C397)</f>
        <v>0</v>
      </c>
      <c r="E397" s="225" t="str">
        <f t="shared" si="68"/>
        <v/>
      </c>
      <c r="F397" s="228" t="str">
        <f t="shared" si="66"/>
        <v/>
      </c>
      <c r="G397" s="228" t="str">
        <f t="shared" si="67"/>
        <v/>
      </c>
      <c r="H397" s="230">
        <f t="shared" si="64"/>
        <v>0.12</v>
      </c>
      <c r="I397" s="226" t="str">
        <f t="shared" si="69"/>
        <v/>
      </c>
      <c r="J397" s="227">
        <f t="shared" si="65"/>
        <v>56735</v>
      </c>
      <c r="K397" s="231" t="str">
        <f t="shared" ref="K397:K460" si="71">B397</f>
        <v>0</v>
      </c>
      <c r="Q397" s="11">
        <f>IF(J397&lt;'5-Year Monthly P&amp;L'!P$2,1,IF(AND('Financing - Injection 2'!J397&gt;='5-Year Monthly P&amp;L'!P$2,'Financing - Injection 2'!J397&lt;'5-Year Monthly P&amp;L'!AB$2),2,IF(AND('Financing - Injection 2'!J397&gt;='5-Year Monthly P&amp;L'!AB$2,'Financing - Injection 2'!J397&lt;'5-Year Monthly P&amp;L'!AN$2),3,IF(AND('Financing - Injection 2'!J397&gt;='5-Year Monthly P&amp;L'!AN$2,'Financing - Injection 2'!J397&lt;'5-Year Monthly P&amp;L'!AZ$2),4,IF('Financing - Injection 2'!J397&gt;='5-Year Monthly P&amp;L'!AZ$2,5)))))</f>
        <v>5</v>
      </c>
      <c r="R397" s="215" t="str">
        <f t="shared" ref="R397:R460" si="72">D397</f>
        <v>0</v>
      </c>
      <c r="S397" s="215" t="str">
        <f t="shared" ref="S397:S460" si="73">B397</f>
        <v>0</v>
      </c>
    </row>
    <row r="398" spans="1:19" x14ac:dyDescent="0.2">
      <c r="A398" s="12">
        <v>387</v>
      </c>
      <c r="B398" s="228" t="str">
        <f>IF(I398&gt;($B$4*$B$6),"0",PMT(H398/$B$6,COUNT(I398:$I$1000),-E397))</f>
        <v>0</v>
      </c>
      <c r="C398" s="228">
        <f t="shared" ref="C398:C461" si="74">IFERROR(E397*H398/$B$6,0)</f>
        <v>0</v>
      </c>
      <c r="D398" s="228" t="str">
        <f t="shared" si="70"/>
        <v>0</v>
      </c>
      <c r="E398" s="225" t="str">
        <f t="shared" si="68"/>
        <v/>
      </c>
      <c r="F398" s="228" t="str">
        <f t="shared" si="66"/>
        <v/>
      </c>
      <c r="G398" s="228" t="str">
        <f t="shared" si="67"/>
        <v/>
      </c>
      <c r="H398" s="230">
        <f t="shared" ref="H398:H461" si="75">H397</f>
        <v>0.12</v>
      </c>
      <c r="I398" s="226" t="str">
        <f t="shared" si="69"/>
        <v/>
      </c>
      <c r="J398" s="227">
        <f t="shared" ref="J398:J461" si="76">EDATE(J397,1)</f>
        <v>56766</v>
      </c>
      <c r="K398" s="231" t="str">
        <f t="shared" si="71"/>
        <v>0</v>
      </c>
      <c r="Q398" s="11">
        <f>IF(J398&lt;'5-Year Monthly P&amp;L'!P$2,1,IF(AND('Financing - Injection 2'!J398&gt;='5-Year Monthly P&amp;L'!P$2,'Financing - Injection 2'!J398&lt;'5-Year Monthly P&amp;L'!AB$2),2,IF(AND('Financing - Injection 2'!J398&gt;='5-Year Monthly P&amp;L'!AB$2,'Financing - Injection 2'!J398&lt;'5-Year Monthly P&amp;L'!AN$2),3,IF(AND('Financing - Injection 2'!J398&gt;='5-Year Monthly P&amp;L'!AN$2,'Financing - Injection 2'!J398&lt;'5-Year Monthly P&amp;L'!AZ$2),4,IF('Financing - Injection 2'!J398&gt;='5-Year Monthly P&amp;L'!AZ$2,5)))))</f>
        <v>5</v>
      </c>
      <c r="R398" s="215" t="str">
        <f t="shared" si="72"/>
        <v>0</v>
      </c>
      <c r="S398" s="215" t="str">
        <f t="shared" si="73"/>
        <v>0</v>
      </c>
    </row>
    <row r="399" spans="1:19" x14ac:dyDescent="0.2">
      <c r="A399" s="12">
        <v>388</v>
      </c>
      <c r="B399" s="228" t="str">
        <f>IF(I399&gt;($B$4*$B$6),"0",PMT(H399/$B$6,COUNT(I399:$I$1000),-E398))</f>
        <v>0</v>
      </c>
      <c r="C399" s="228">
        <f t="shared" si="74"/>
        <v>0</v>
      </c>
      <c r="D399" s="228" t="str">
        <f t="shared" si="70"/>
        <v>0</v>
      </c>
      <c r="E399" s="225" t="str">
        <f t="shared" si="68"/>
        <v/>
      </c>
      <c r="F399" s="228" t="str">
        <f t="shared" si="66"/>
        <v/>
      </c>
      <c r="G399" s="228" t="str">
        <f t="shared" si="67"/>
        <v/>
      </c>
      <c r="H399" s="230">
        <f t="shared" si="75"/>
        <v>0.12</v>
      </c>
      <c r="I399" s="226" t="str">
        <f t="shared" si="69"/>
        <v/>
      </c>
      <c r="J399" s="227">
        <f t="shared" si="76"/>
        <v>56796</v>
      </c>
      <c r="K399" s="231" t="str">
        <f t="shared" si="71"/>
        <v>0</v>
      </c>
      <c r="Q399" s="11">
        <f>IF(J399&lt;'5-Year Monthly P&amp;L'!P$2,1,IF(AND('Financing - Injection 2'!J399&gt;='5-Year Monthly P&amp;L'!P$2,'Financing - Injection 2'!J399&lt;'5-Year Monthly P&amp;L'!AB$2),2,IF(AND('Financing - Injection 2'!J399&gt;='5-Year Monthly P&amp;L'!AB$2,'Financing - Injection 2'!J399&lt;'5-Year Monthly P&amp;L'!AN$2),3,IF(AND('Financing - Injection 2'!J399&gt;='5-Year Monthly P&amp;L'!AN$2,'Financing - Injection 2'!J399&lt;'5-Year Monthly P&amp;L'!AZ$2),4,IF('Financing - Injection 2'!J399&gt;='5-Year Monthly P&amp;L'!AZ$2,5)))))</f>
        <v>5</v>
      </c>
      <c r="R399" s="215" t="str">
        <f t="shared" si="72"/>
        <v>0</v>
      </c>
      <c r="S399" s="215" t="str">
        <f t="shared" si="73"/>
        <v>0</v>
      </c>
    </row>
    <row r="400" spans="1:19" x14ac:dyDescent="0.2">
      <c r="A400" s="12">
        <v>389</v>
      </c>
      <c r="B400" s="228" t="str">
        <f>IF(I400&gt;($B$4*$B$6),"0",PMT(H400/$B$6,COUNT(I400:$I$1000),-E399))</f>
        <v>0</v>
      </c>
      <c r="C400" s="228">
        <f t="shared" si="74"/>
        <v>0</v>
      </c>
      <c r="D400" s="228" t="str">
        <f t="shared" si="70"/>
        <v>0</v>
      </c>
      <c r="E400" s="225" t="str">
        <f t="shared" si="68"/>
        <v/>
      </c>
      <c r="F400" s="228" t="str">
        <f t="shared" si="66"/>
        <v/>
      </c>
      <c r="G400" s="228" t="str">
        <f t="shared" si="67"/>
        <v/>
      </c>
      <c r="H400" s="230">
        <f t="shared" si="75"/>
        <v>0.12</v>
      </c>
      <c r="I400" s="226" t="str">
        <f t="shared" si="69"/>
        <v/>
      </c>
      <c r="J400" s="227">
        <f t="shared" si="76"/>
        <v>56827</v>
      </c>
      <c r="K400" s="231" t="str">
        <f t="shared" si="71"/>
        <v>0</v>
      </c>
      <c r="Q400" s="11">
        <f>IF(J400&lt;'5-Year Monthly P&amp;L'!P$2,1,IF(AND('Financing - Injection 2'!J400&gt;='5-Year Monthly P&amp;L'!P$2,'Financing - Injection 2'!J400&lt;'5-Year Monthly P&amp;L'!AB$2),2,IF(AND('Financing - Injection 2'!J400&gt;='5-Year Monthly P&amp;L'!AB$2,'Financing - Injection 2'!J400&lt;'5-Year Monthly P&amp;L'!AN$2),3,IF(AND('Financing - Injection 2'!J400&gt;='5-Year Monthly P&amp;L'!AN$2,'Financing - Injection 2'!J400&lt;'5-Year Monthly P&amp;L'!AZ$2),4,IF('Financing - Injection 2'!J400&gt;='5-Year Monthly P&amp;L'!AZ$2,5)))))</f>
        <v>5</v>
      </c>
      <c r="R400" s="215" t="str">
        <f t="shared" si="72"/>
        <v>0</v>
      </c>
      <c r="S400" s="215" t="str">
        <f t="shared" si="73"/>
        <v>0</v>
      </c>
    </row>
    <row r="401" spans="1:19" x14ac:dyDescent="0.2">
      <c r="A401" s="12">
        <v>390</v>
      </c>
      <c r="B401" s="228" t="str">
        <f>IF(I401&gt;($B$4*$B$6),"0",PMT(H401/$B$6,COUNT(I401:$I$1000),-E400))</f>
        <v>0</v>
      </c>
      <c r="C401" s="228">
        <f t="shared" si="74"/>
        <v>0</v>
      </c>
      <c r="D401" s="228" t="str">
        <f t="shared" si="70"/>
        <v>0</v>
      </c>
      <c r="E401" s="225" t="str">
        <f t="shared" si="68"/>
        <v/>
      </c>
      <c r="F401" s="228" t="str">
        <f t="shared" si="66"/>
        <v/>
      </c>
      <c r="G401" s="228" t="str">
        <f t="shared" si="67"/>
        <v/>
      </c>
      <c r="H401" s="230">
        <f t="shared" si="75"/>
        <v>0.12</v>
      </c>
      <c r="I401" s="226" t="str">
        <f t="shared" si="69"/>
        <v/>
      </c>
      <c r="J401" s="227">
        <f t="shared" si="76"/>
        <v>56858</v>
      </c>
      <c r="K401" s="231" t="str">
        <f t="shared" si="71"/>
        <v>0</v>
      </c>
      <c r="Q401" s="11">
        <f>IF(J401&lt;'5-Year Monthly P&amp;L'!P$2,1,IF(AND('Financing - Injection 2'!J401&gt;='5-Year Monthly P&amp;L'!P$2,'Financing - Injection 2'!J401&lt;'5-Year Monthly P&amp;L'!AB$2),2,IF(AND('Financing - Injection 2'!J401&gt;='5-Year Monthly P&amp;L'!AB$2,'Financing - Injection 2'!J401&lt;'5-Year Monthly P&amp;L'!AN$2),3,IF(AND('Financing - Injection 2'!J401&gt;='5-Year Monthly P&amp;L'!AN$2,'Financing - Injection 2'!J401&lt;'5-Year Monthly P&amp;L'!AZ$2),4,IF('Financing - Injection 2'!J401&gt;='5-Year Monthly P&amp;L'!AZ$2,5)))))</f>
        <v>5</v>
      </c>
      <c r="R401" s="215" t="str">
        <f t="shared" si="72"/>
        <v>0</v>
      </c>
      <c r="S401" s="215" t="str">
        <f t="shared" si="73"/>
        <v>0</v>
      </c>
    </row>
    <row r="402" spans="1:19" x14ac:dyDescent="0.2">
      <c r="A402" s="12">
        <v>391</v>
      </c>
      <c r="B402" s="228" t="str">
        <f>IF(I402&gt;($B$4*$B$6),"0",PMT(H402/$B$6,COUNT(I402:$I$1000),-E401))</f>
        <v>0</v>
      </c>
      <c r="C402" s="228">
        <f t="shared" si="74"/>
        <v>0</v>
      </c>
      <c r="D402" s="228" t="str">
        <f t="shared" si="70"/>
        <v>0</v>
      </c>
      <c r="E402" s="225" t="str">
        <f t="shared" si="68"/>
        <v/>
      </c>
      <c r="F402" s="228" t="str">
        <f t="shared" si="66"/>
        <v/>
      </c>
      <c r="G402" s="228" t="str">
        <f t="shared" si="67"/>
        <v/>
      </c>
      <c r="H402" s="230">
        <f t="shared" si="75"/>
        <v>0.12</v>
      </c>
      <c r="I402" s="226" t="str">
        <f t="shared" si="69"/>
        <v/>
      </c>
      <c r="J402" s="227">
        <f t="shared" si="76"/>
        <v>56888</v>
      </c>
      <c r="K402" s="231" t="str">
        <f t="shared" si="71"/>
        <v>0</v>
      </c>
      <c r="Q402" s="11">
        <f>IF(J402&lt;'5-Year Monthly P&amp;L'!P$2,1,IF(AND('Financing - Injection 2'!J402&gt;='5-Year Monthly P&amp;L'!P$2,'Financing - Injection 2'!J402&lt;'5-Year Monthly P&amp;L'!AB$2),2,IF(AND('Financing - Injection 2'!J402&gt;='5-Year Monthly P&amp;L'!AB$2,'Financing - Injection 2'!J402&lt;'5-Year Monthly P&amp;L'!AN$2),3,IF(AND('Financing - Injection 2'!J402&gt;='5-Year Monthly P&amp;L'!AN$2,'Financing - Injection 2'!J402&lt;'5-Year Monthly P&amp;L'!AZ$2),4,IF('Financing - Injection 2'!J402&gt;='5-Year Monthly P&amp;L'!AZ$2,5)))))</f>
        <v>5</v>
      </c>
      <c r="R402" s="215" t="str">
        <f t="shared" si="72"/>
        <v>0</v>
      </c>
      <c r="S402" s="215" t="str">
        <f t="shared" si="73"/>
        <v>0</v>
      </c>
    </row>
    <row r="403" spans="1:19" x14ac:dyDescent="0.2">
      <c r="A403" s="12">
        <v>392</v>
      </c>
      <c r="B403" s="228" t="str">
        <f>IF(I403&gt;($B$4*$B$6),"0",PMT(H403/$B$6,COUNT(I403:$I$1000),-E402))</f>
        <v>0</v>
      </c>
      <c r="C403" s="228">
        <f t="shared" si="74"/>
        <v>0</v>
      </c>
      <c r="D403" s="228" t="str">
        <f t="shared" si="70"/>
        <v>0</v>
      </c>
      <c r="E403" s="225" t="str">
        <f t="shared" si="68"/>
        <v/>
      </c>
      <c r="F403" s="228" t="str">
        <f t="shared" si="66"/>
        <v/>
      </c>
      <c r="G403" s="228" t="str">
        <f t="shared" si="67"/>
        <v/>
      </c>
      <c r="H403" s="230">
        <f t="shared" si="75"/>
        <v>0.12</v>
      </c>
      <c r="I403" s="226" t="str">
        <f t="shared" si="69"/>
        <v/>
      </c>
      <c r="J403" s="227">
        <f t="shared" si="76"/>
        <v>56919</v>
      </c>
      <c r="K403" s="231" t="str">
        <f t="shared" si="71"/>
        <v>0</v>
      </c>
      <c r="Q403" s="11">
        <f>IF(J403&lt;'5-Year Monthly P&amp;L'!P$2,1,IF(AND('Financing - Injection 2'!J403&gt;='5-Year Monthly P&amp;L'!P$2,'Financing - Injection 2'!J403&lt;'5-Year Monthly P&amp;L'!AB$2),2,IF(AND('Financing - Injection 2'!J403&gt;='5-Year Monthly P&amp;L'!AB$2,'Financing - Injection 2'!J403&lt;'5-Year Monthly P&amp;L'!AN$2),3,IF(AND('Financing - Injection 2'!J403&gt;='5-Year Monthly P&amp;L'!AN$2,'Financing - Injection 2'!J403&lt;'5-Year Monthly P&amp;L'!AZ$2),4,IF('Financing - Injection 2'!J403&gt;='5-Year Monthly P&amp;L'!AZ$2,5)))))</f>
        <v>5</v>
      </c>
      <c r="R403" s="215" t="str">
        <f t="shared" si="72"/>
        <v>0</v>
      </c>
      <c r="S403" s="215" t="str">
        <f t="shared" si="73"/>
        <v>0</v>
      </c>
    </row>
    <row r="404" spans="1:19" x14ac:dyDescent="0.2">
      <c r="A404" s="12">
        <v>393</v>
      </c>
      <c r="B404" s="228" t="str">
        <f>IF(I404&gt;($B$4*$B$6),"0",PMT(H404/$B$6,COUNT(I404:$I$1000),-E403))</f>
        <v>0</v>
      </c>
      <c r="C404" s="228">
        <f t="shared" si="74"/>
        <v>0</v>
      </c>
      <c r="D404" s="228" t="str">
        <f t="shared" si="70"/>
        <v>0</v>
      </c>
      <c r="E404" s="225" t="str">
        <f t="shared" si="68"/>
        <v/>
      </c>
      <c r="F404" s="228" t="str">
        <f t="shared" si="66"/>
        <v/>
      </c>
      <c r="G404" s="228" t="str">
        <f t="shared" si="67"/>
        <v/>
      </c>
      <c r="H404" s="230">
        <f t="shared" si="75"/>
        <v>0.12</v>
      </c>
      <c r="I404" s="226" t="str">
        <f t="shared" si="69"/>
        <v/>
      </c>
      <c r="J404" s="227">
        <f t="shared" si="76"/>
        <v>56949</v>
      </c>
      <c r="K404" s="231" t="str">
        <f t="shared" si="71"/>
        <v>0</v>
      </c>
      <c r="Q404" s="11">
        <f>IF(J404&lt;'5-Year Monthly P&amp;L'!P$2,1,IF(AND('Financing - Injection 2'!J404&gt;='5-Year Monthly P&amp;L'!P$2,'Financing - Injection 2'!J404&lt;'5-Year Monthly P&amp;L'!AB$2),2,IF(AND('Financing - Injection 2'!J404&gt;='5-Year Monthly P&amp;L'!AB$2,'Financing - Injection 2'!J404&lt;'5-Year Monthly P&amp;L'!AN$2),3,IF(AND('Financing - Injection 2'!J404&gt;='5-Year Monthly P&amp;L'!AN$2,'Financing - Injection 2'!J404&lt;'5-Year Monthly P&amp;L'!AZ$2),4,IF('Financing - Injection 2'!J404&gt;='5-Year Monthly P&amp;L'!AZ$2,5)))))</f>
        <v>5</v>
      </c>
      <c r="R404" s="215" t="str">
        <f t="shared" si="72"/>
        <v>0</v>
      </c>
      <c r="S404" s="215" t="str">
        <f t="shared" si="73"/>
        <v>0</v>
      </c>
    </row>
    <row r="405" spans="1:19" x14ac:dyDescent="0.2">
      <c r="A405" s="12">
        <v>394</v>
      </c>
      <c r="B405" s="228" t="str">
        <f>IF(I405&gt;($B$4*$B$6),"0",PMT(H405/$B$6,COUNT(I405:$I$1000),-E404))</f>
        <v>0</v>
      </c>
      <c r="C405" s="228">
        <f t="shared" si="74"/>
        <v>0</v>
      </c>
      <c r="D405" s="228" t="str">
        <f t="shared" si="70"/>
        <v>0</v>
      </c>
      <c r="E405" s="225" t="str">
        <f t="shared" si="68"/>
        <v/>
      </c>
      <c r="F405" s="228" t="str">
        <f t="shared" si="66"/>
        <v/>
      </c>
      <c r="G405" s="228" t="str">
        <f t="shared" si="67"/>
        <v/>
      </c>
      <c r="H405" s="230">
        <f t="shared" si="75"/>
        <v>0.12</v>
      </c>
      <c r="I405" s="226" t="str">
        <f t="shared" si="69"/>
        <v/>
      </c>
      <c r="J405" s="227">
        <f t="shared" si="76"/>
        <v>56980</v>
      </c>
      <c r="K405" s="231" t="str">
        <f t="shared" si="71"/>
        <v>0</v>
      </c>
      <c r="Q405" s="11">
        <f>IF(J405&lt;'5-Year Monthly P&amp;L'!P$2,1,IF(AND('Financing - Injection 2'!J405&gt;='5-Year Monthly P&amp;L'!P$2,'Financing - Injection 2'!J405&lt;'5-Year Monthly P&amp;L'!AB$2),2,IF(AND('Financing - Injection 2'!J405&gt;='5-Year Monthly P&amp;L'!AB$2,'Financing - Injection 2'!J405&lt;'5-Year Monthly P&amp;L'!AN$2),3,IF(AND('Financing - Injection 2'!J405&gt;='5-Year Monthly P&amp;L'!AN$2,'Financing - Injection 2'!J405&lt;'5-Year Monthly P&amp;L'!AZ$2),4,IF('Financing - Injection 2'!J405&gt;='5-Year Monthly P&amp;L'!AZ$2,5)))))</f>
        <v>5</v>
      </c>
      <c r="R405" s="215" t="str">
        <f t="shared" si="72"/>
        <v>0</v>
      </c>
      <c r="S405" s="215" t="str">
        <f t="shared" si="73"/>
        <v>0</v>
      </c>
    </row>
    <row r="406" spans="1:19" x14ac:dyDescent="0.2">
      <c r="A406" s="12">
        <v>395</v>
      </c>
      <c r="B406" s="228" t="str">
        <f>IF(I406&gt;($B$4*$B$6),"0",PMT(H406/$B$6,COUNT(I406:$I$1000),-E405))</f>
        <v>0</v>
      </c>
      <c r="C406" s="228">
        <f t="shared" si="74"/>
        <v>0</v>
      </c>
      <c r="D406" s="228" t="str">
        <f t="shared" si="70"/>
        <v>0</v>
      </c>
      <c r="E406" s="225" t="str">
        <f t="shared" si="68"/>
        <v/>
      </c>
      <c r="F406" s="228" t="str">
        <f t="shared" si="66"/>
        <v/>
      </c>
      <c r="G406" s="228" t="str">
        <f t="shared" si="67"/>
        <v/>
      </c>
      <c r="H406" s="230">
        <f t="shared" si="75"/>
        <v>0.12</v>
      </c>
      <c r="I406" s="226" t="str">
        <f t="shared" si="69"/>
        <v/>
      </c>
      <c r="J406" s="227">
        <f t="shared" si="76"/>
        <v>57011</v>
      </c>
      <c r="K406" s="231" t="str">
        <f t="shared" si="71"/>
        <v>0</v>
      </c>
      <c r="Q406" s="11">
        <f>IF(J406&lt;'5-Year Monthly P&amp;L'!P$2,1,IF(AND('Financing - Injection 2'!J406&gt;='5-Year Monthly P&amp;L'!P$2,'Financing - Injection 2'!J406&lt;'5-Year Monthly P&amp;L'!AB$2),2,IF(AND('Financing - Injection 2'!J406&gt;='5-Year Monthly P&amp;L'!AB$2,'Financing - Injection 2'!J406&lt;'5-Year Monthly P&amp;L'!AN$2),3,IF(AND('Financing - Injection 2'!J406&gt;='5-Year Monthly P&amp;L'!AN$2,'Financing - Injection 2'!J406&lt;'5-Year Monthly P&amp;L'!AZ$2),4,IF('Financing - Injection 2'!J406&gt;='5-Year Monthly P&amp;L'!AZ$2,5)))))</f>
        <v>5</v>
      </c>
      <c r="R406" s="215" t="str">
        <f t="shared" si="72"/>
        <v>0</v>
      </c>
      <c r="S406" s="215" t="str">
        <f t="shared" si="73"/>
        <v>0</v>
      </c>
    </row>
    <row r="407" spans="1:19" x14ac:dyDescent="0.2">
      <c r="A407" s="12">
        <v>396</v>
      </c>
      <c r="B407" s="228" t="str">
        <f>IF(I407&gt;($B$4*$B$6),"0",PMT(H407/$B$6,COUNT(I407:$I$1000),-E406))</f>
        <v>0</v>
      </c>
      <c r="C407" s="228">
        <f t="shared" si="74"/>
        <v>0</v>
      </c>
      <c r="D407" s="228" t="str">
        <f t="shared" si="70"/>
        <v>0</v>
      </c>
      <c r="E407" s="225" t="str">
        <f t="shared" si="68"/>
        <v/>
      </c>
      <c r="F407" s="228" t="str">
        <f t="shared" si="66"/>
        <v/>
      </c>
      <c r="G407" s="228" t="str">
        <f t="shared" si="67"/>
        <v/>
      </c>
      <c r="H407" s="230">
        <f t="shared" si="75"/>
        <v>0.12</v>
      </c>
      <c r="I407" s="226" t="str">
        <f t="shared" si="69"/>
        <v/>
      </c>
      <c r="J407" s="227">
        <f t="shared" si="76"/>
        <v>57040</v>
      </c>
      <c r="K407" s="231" t="str">
        <f t="shared" si="71"/>
        <v>0</v>
      </c>
      <c r="Q407" s="11">
        <f>IF(J407&lt;'5-Year Monthly P&amp;L'!P$2,1,IF(AND('Financing - Injection 2'!J407&gt;='5-Year Monthly P&amp;L'!P$2,'Financing - Injection 2'!J407&lt;'5-Year Monthly P&amp;L'!AB$2),2,IF(AND('Financing - Injection 2'!J407&gt;='5-Year Monthly P&amp;L'!AB$2,'Financing - Injection 2'!J407&lt;'5-Year Monthly P&amp;L'!AN$2),3,IF(AND('Financing - Injection 2'!J407&gt;='5-Year Monthly P&amp;L'!AN$2,'Financing - Injection 2'!J407&lt;'5-Year Monthly P&amp;L'!AZ$2),4,IF('Financing - Injection 2'!J407&gt;='5-Year Monthly P&amp;L'!AZ$2,5)))))</f>
        <v>5</v>
      </c>
      <c r="R407" s="215" t="str">
        <f t="shared" si="72"/>
        <v>0</v>
      </c>
      <c r="S407" s="215" t="str">
        <f t="shared" si="73"/>
        <v>0</v>
      </c>
    </row>
    <row r="408" spans="1:19" x14ac:dyDescent="0.2">
      <c r="A408" s="12">
        <v>397</v>
      </c>
      <c r="B408" s="228" t="str">
        <f>IF(I408&gt;($B$4*$B$6),"0",PMT(H408/$B$6,COUNT(I408:$I$1000),-E407))</f>
        <v>0</v>
      </c>
      <c r="C408" s="228">
        <f t="shared" si="74"/>
        <v>0</v>
      </c>
      <c r="D408" s="228" t="str">
        <f t="shared" si="70"/>
        <v>0</v>
      </c>
      <c r="E408" s="225" t="str">
        <f t="shared" si="68"/>
        <v/>
      </c>
      <c r="F408" s="228" t="str">
        <f t="shared" si="66"/>
        <v/>
      </c>
      <c r="G408" s="228" t="str">
        <f t="shared" si="67"/>
        <v/>
      </c>
      <c r="H408" s="230">
        <f t="shared" si="75"/>
        <v>0.12</v>
      </c>
      <c r="I408" s="226" t="str">
        <f t="shared" si="69"/>
        <v/>
      </c>
      <c r="J408" s="227">
        <f t="shared" si="76"/>
        <v>57071</v>
      </c>
      <c r="K408" s="231" t="str">
        <f t="shared" si="71"/>
        <v>0</v>
      </c>
      <c r="Q408" s="11">
        <f>IF(J408&lt;'5-Year Monthly P&amp;L'!P$2,1,IF(AND('Financing - Injection 2'!J408&gt;='5-Year Monthly P&amp;L'!P$2,'Financing - Injection 2'!J408&lt;'5-Year Monthly P&amp;L'!AB$2),2,IF(AND('Financing - Injection 2'!J408&gt;='5-Year Monthly P&amp;L'!AB$2,'Financing - Injection 2'!J408&lt;'5-Year Monthly P&amp;L'!AN$2),3,IF(AND('Financing - Injection 2'!J408&gt;='5-Year Monthly P&amp;L'!AN$2,'Financing - Injection 2'!J408&lt;'5-Year Monthly P&amp;L'!AZ$2),4,IF('Financing - Injection 2'!J408&gt;='5-Year Monthly P&amp;L'!AZ$2,5)))))</f>
        <v>5</v>
      </c>
      <c r="R408" s="215" t="str">
        <f t="shared" si="72"/>
        <v>0</v>
      </c>
      <c r="S408" s="215" t="str">
        <f t="shared" si="73"/>
        <v>0</v>
      </c>
    </row>
    <row r="409" spans="1:19" x14ac:dyDescent="0.2">
      <c r="A409" s="12">
        <v>398</v>
      </c>
      <c r="B409" s="228" t="str">
        <f>IF(I409&gt;($B$4*$B$6),"0",PMT(H409/$B$6,COUNT(I409:$I$1000),-E408))</f>
        <v>0</v>
      </c>
      <c r="C409" s="228">
        <f t="shared" si="74"/>
        <v>0</v>
      </c>
      <c r="D409" s="228" t="str">
        <f t="shared" si="70"/>
        <v>0</v>
      </c>
      <c r="E409" s="225" t="str">
        <f t="shared" si="68"/>
        <v/>
      </c>
      <c r="F409" s="228" t="str">
        <f t="shared" si="66"/>
        <v/>
      </c>
      <c r="G409" s="228" t="str">
        <f t="shared" si="67"/>
        <v/>
      </c>
      <c r="H409" s="230">
        <f t="shared" si="75"/>
        <v>0.12</v>
      </c>
      <c r="I409" s="226" t="str">
        <f t="shared" si="69"/>
        <v/>
      </c>
      <c r="J409" s="227">
        <f t="shared" si="76"/>
        <v>57101</v>
      </c>
      <c r="K409" s="231" t="str">
        <f t="shared" si="71"/>
        <v>0</v>
      </c>
      <c r="Q409" s="11">
        <f>IF(J409&lt;'5-Year Monthly P&amp;L'!P$2,1,IF(AND('Financing - Injection 2'!J409&gt;='5-Year Monthly P&amp;L'!P$2,'Financing - Injection 2'!J409&lt;'5-Year Monthly P&amp;L'!AB$2),2,IF(AND('Financing - Injection 2'!J409&gt;='5-Year Monthly P&amp;L'!AB$2,'Financing - Injection 2'!J409&lt;'5-Year Monthly P&amp;L'!AN$2),3,IF(AND('Financing - Injection 2'!J409&gt;='5-Year Monthly P&amp;L'!AN$2,'Financing - Injection 2'!J409&lt;'5-Year Monthly P&amp;L'!AZ$2),4,IF('Financing - Injection 2'!J409&gt;='5-Year Monthly P&amp;L'!AZ$2,5)))))</f>
        <v>5</v>
      </c>
      <c r="R409" s="215" t="str">
        <f t="shared" si="72"/>
        <v>0</v>
      </c>
      <c r="S409" s="215" t="str">
        <f t="shared" si="73"/>
        <v>0</v>
      </c>
    </row>
    <row r="410" spans="1:19" x14ac:dyDescent="0.2">
      <c r="A410" s="12">
        <v>399</v>
      </c>
      <c r="B410" s="228" t="str">
        <f>IF(I410&gt;($B$4*$B$6),"0",PMT(H410/$B$6,COUNT(I410:$I$1000),-E409))</f>
        <v>0</v>
      </c>
      <c r="C410" s="228">
        <f t="shared" si="74"/>
        <v>0</v>
      </c>
      <c r="D410" s="228" t="str">
        <f t="shared" si="70"/>
        <v>0</v>
      </c>
      <c r="E410" s="225" t="str">
        <f t="shared" si="68"/>
        <v/>
      </c>
      <c r="F410" s="228" t="str">
        <f t="shared" si="66"/>
        <v/>
      </c>
      <c r="G410" s="228" t="str">
        <f t="shared" si="67"/>
        <v/>
      </c>
      <c r="H410" s="230">
        <f t="shared" si="75"/>
        <v>0.12</v>
      </c>
      <c r="I410" s="226" t="str">
        <f t="shared" si="69"/>
        <v/>
      </c>
      <c r="J410" s="227">
        <f t="shared" si="76"/>
        <v>57132</v>
      </c>
      <c r="K410" s="231" t="str">
        <f t="shared" si="71"/>
        <v>0</v>
      </c>
      <c r="Q410" s="11">
        <f>IF(J410&lt;'5-Year Monthly P&amp;L'!P$2,1,IF(AND('Financing - Injection 2'!J410&gt;='5-Year Monthly P&amp;L'!P$2,'Financing - Injection 2'!J410&lt;'5-Year Monthly P&amp;L'!AB$2),2,IF(AND('Financing - Injection 2'!J410&gt;='5-Year Monthly P&amp;L'!AB$2,'Financing - Injection 2'!J410&lt;'5-Year Monthly P&amp;L'!AN$2),3,IF(AND('Financing - Injection 2'!J410&gt;='5-Year Monthly P&amp;L'!AN$2,'Financing - Injection 2'!J410&lt;'5-Year Monthly P&amp;L'!AZ$2),4,IF('Financing - Injection 2'!J410&gt;='5-Year Monthly P&amp;L'!AZ$2,5)))))</f>
        <v>5</v>
      </c>
      <c r="R410" s="215" t="str">
        <f t="shared" si="72"/>
        <v>0</v>
      </c>
      <c r="S410" s="215" t="str">
        <f t="shared" si="73"/>
        <v>0</v>
      </c>
    </row>
    <row r="411" spans="1:19" x14ac:dyDescent="0.2">
      <c r="A411" s="12">
        <v>400</v>
      </c>
      <c r="B411" s="228" t="str">
        <f>IF(I411&gt;($B$4*$B$6),"0",PMT(H411/$B$6,COUNT(I411:$I$1000),-E410))</f>
        <v>0</v>
      </c>
      <c r="C411" s="228">
        <f t="shared" si="74"/>
        <v>0</v>
      </c>
      <c r="D411" s="228" t="str">
        <f t="shared" si="70"/>
        <v>0</v>
      </c>
      <c r="E411" s="225" t="str">
        <f t="shared" si="68"/>
        <v/>
      </c>
      <c r="F411" s="228" t="str">
        <f t="shared" si="66"/>
        <v/>
      </c>
      <c r="G411" s="228" t="str">
        <f t="shared" si="67"/>
        <v/>
      </c>
      <c r="H411" s="230">
        <f t="shared" si="75"/>
        <v>0.12</v>
      </c>
      <c r="I411" s="226" t="str">
        <f t="shared" si="69"/>
        <v/>
      </c>
      <c r="J411" s="227">
        <f t="shared" si="76"/>
        <v>57162</v>
      </c>
      <c r="K411" s="231" t="str">
        <f t="shared" si="71"/>
        <v>0</v>
      </c>
      <c r="Q411" s="11">
        <f>IF(J411&lt;'5-Year Monthly P&amp;L'!P$2,1,IF(AND('Financing - Injection 2'!J411&gt;='5-Year Monthly P&amp;L'!P$2,'Financing - Injection 2'!J411&lt;'5-Year Monthly P&amp;L'!AB$2),2,IF(AND('Financing - Injection 2'!J411&gt;='5-Year Monthly P&amp;L'!AB$2,'Financing - Injection 2'!J411&lt;'5-Year Monthly P&amp;L'!AN$2),3,IF(AND('Financing - Injection 2'!J411&gt;='5-Year Monthly P&amp;L'!AN$2,'Financing - Injection 2'!J411&lt;'5-Year Monthly P&amp;L'!AZ$2),4,IF('Financing - Injection 2'!J411&gt;='5-Year Monthly P&amp;L'!AZ$2,5)))))</f>
        <v>5</v>
      </c>
      <c r="R411" s="215" t="str">
        <f t="shared" si="72"/>
        <v>0</v>
      </c>
      <c r="S411" s="215" t="str">
        <f t="shared" si="73"/>
        <v>0</v>
      </c>
    </row>
    <row r="412" spans="1:19" x14ac:dyDescent="0.2">
      <c r="A412" s="12">
        <v>401</v>
      </c>
      <c r="B412" s="228" t="str">
        <f>IF(I412&gt;($B$4*$B$6),"0",PMT(H412/$B$6,COUNT(I412:$I$1000),-E411))</f>
        <v>0</v>
      </c>
      <c r="C412" s="228">
        <f t="shared" si="74"/>
        <v>0</v>
      </c>
      <c r="D412" s="228" t="str">
        <f t="shared" si="70"/>
        <v>0</v>
      </c>
      <c r="E412" s="225" t="str">
        <f t="shared" si="68"/>
        <v/>
      </c>
      <c r="F412" s="228" t="str">
        <f t="shared" si="66"/>
        <v/>
      </c>
      <c r="G412" s="228" t="str">
        <f t="shared" si="67"/>
        <v/>
      </c>
      <c r="H412" s="230">
        <f t="shared" si="75"/>
        <v>0.12</v>
      </c>
      <c r="I412" s="226" t="str">
        <f t="shared" si="69"/>
        <v/>
      </c>
      <c r="J412" s="227">
        <f t="shared" si="76"/>
        <v>57193</v>
      </c>
      <c r="K412" s="231" t="str">
        <f t="shared" si="71"/>
        <v>0</v>
      </c>
      <c r="Q412" s="11">
        <f>IF(J412&lt;'5-Year Monthly P&amp;L'!P$2,1,IF(AND('Financing - Injection 2'!J412&gt;='5-Year Monthly P&amp;L'!P$2,'Financing - Injection 2'!J412&lt;'5-Year Monthly P&amp;L'!AB$2),2,IF(AND('Financing - Injection 2'!J412&gt;='5-Year Monthly P&amp;L'!AB$2,'Financing - Injection 2'!J412&lt;'5-Year Monthly P&amp;L'!AN$2),3,IF(AND('Financing - Injection 2'!J412&gt;='5-Year Monthly P&amp;L'!AN$2,'Financing - Injection 2'!J412&lt;'5-Year Monthly P&amp;L'!AZ$2),4,IF('Financing - Injection 2'!J412&gt;='5-Year Monthly P&amp;L'!AZ$2,5)))))</f>
        <v>5</v>
      </c>
      <c r="R412" s="215" t="str">
        <f t="shared" si="72"/>
        <v>0</v>
      </c>
      <c r="S412" s="215" t="str">
        <f t="shared" si="73"/>
        <v>0</v>
      </c>
    </row>
    <row r="413" spans="1:19" x14ac:dyDescent="0.2">
      <c r="A413" s="12">
        <v>402</v>
      </c>
      <c r="B413" s="228" t="str">
        <f>IF(I413&gt;($B$4*$B$6),"0",PMT(H413/$B$6,COUNT(I413:$I$1000),-E412))</f>
        <v>0</v>
      </c>
      <c r="C413" s="228">
        <f t="shared" si="74"/>
        <v>0</v>
      </c>
      <c r="D413" s="228" t="str">
        <f t="shared" si="70"/>
        <v>0</v>
      </c>
      <c r="E413" s="225" t="str">
        <f t="shared" si="68"/>
        <v/>
      </c>
      <c r="F413" s="228" t="str">
        <f t="shared" si="66"/>
        <v/>
      </c>
      <c r="G413" s="228" t="str">
        <f t="shared" si="67"/>
        <v/>
      </c>
      <c r="H413" s="230">
        <f t="shared" si="75"/>
        <v>0.12</v>
      </c>
      <c r="I413" s="226" t="str">
        <f t="shared" si="69"/>
        <v/>
      </c>
      <c r="J413" s="227">
        <f t="shared" si="76"/>
        <v>57224</v>
      </c>
      <c r="K413" s="231" t="str">
        <f t="shared" si="71"/>
        <v>0</v>
      </c>
      <c r="Q413" s="11">
        <f>IF(J413&lt;'5-Year Monthly P&amp;L'!P$2,1,IF(AND('Financing - Injection 2'!J413&gt;='5-Year Monthly P&amp;L'!P$2,'Financing - Injection 2'!J413&lt;'5-Year Monthly P&amp;L'!AB$2),2,IF(AND('Financing - Injection 2'!J413&gt;='5-Year Monthly P&amp;L'!AB$2,'Financing - Injection 2'!J413&lt;'5-Year Monthly P&amp;L'!AN$2),3,IF(AND('Financing - Injection 2'!J413&gt;='5-Year Monthly P&amp;L'!AN$2,'Financing - Injection 2'!J413&lt;'5-Year Monthly P&amp;L'!AZ$2),4,IF('Financing - Injection 2'!J413&gt;='5-Year Monthly P&amp;L'!AZ$2,5)))))</f>
        <v>5</v>
      </c>
      <c r="R413" s="215" t="str">
        <f t="shared" si="72"/>
        <v>0</v>
      </c>
      <c r="S413" s="215" t="str">
        <f t="shared" si="73"/>
        <v>0</v>
      </c>
    </row>
    <row r="414" spans="1:19" x14ac:dyDescent="0.2">
      <c r="A414" s="12">
        <v>403</v>
      </c>
      <c r="B414" s="228" t="str">
        <f>IF(I414&gt;($B$4*$B$6),"0",PMT(H414/$B$6,COUNT(I414:$I$1000),-E413))</f>
        <v>0</v>
      </c>
      <c r="C414" s="228">
        <f t="shared" si="74"/>
        <v>0</v>
      </c>
      <c r="D414" s="228" t="str">
        <f t="shared" si="70"/>
        <v>0</v>
      </c>
      <c r="E414" s="225" t="str">
        <f t="shared" si="68"/>
        <v/>
      </c>
      <c r="F414" s="228" t="str">
        <f t="shared" si="66"/>
        <v/>
      </c>
      <c r="G414" s="228" t="str">
        <f t="shared" si="67"/>
        <v/>
      </c>
      <c r="H414" s="230">
        <f t="shared" si="75"/>
        <v>0.12</v>
      </c>
      <c r="I414" s="226" t="str">
        <f t="shared" si="69"/>
        <v/>
      </c>
      <c r="J414" s="227">
        <f t="shared" si="76"/>
        <v>57254</v>
      </c>
      <c r="K414" s="231" t="str">
        <f t="shared" si="71"/>
        <v>0</v>
      </c>
      <c r="Q414" s="11">
        <f>IF(J414&lt;'5-Year Monthly P&amp;L'!P$2,1,IF(AND('Financing - Injection 2'!J414&gt;='5-Year Monthly P&amp;L'!P$2,'Financing - Injection 2'!J414&lt;'5-Year Monthly P&amp;L'!AB$2),2,IF(AND('Financing - Injection 2'!J414&gt;='5-Year Monthly P&amp;L'!AB$2,'Financing - Injection 2'!J414&lt;'5-Year Monthly P&amp;L'!AN$2),3,IF(AND('Financing - Injection 2'!J414&gt;='5-Year Monthly P&amp;L'!AN$2,'Financing - Injection 2'!J414&lt;'5-Year Monthly P&amp;L'!AZ$2),4,IF('Financing - Injection 2'!J414&gt;='5-Year Monthly P&amp;L'!AZ$2,5)))))</f>
        <v>5</v>
      </c>
      <c r="R414" s="215" t="str">
        <f t="shared" si="72"/>
        <v>0</v>
      </c>
      <c r="S414" s="215" t="str">
        <f t="shared" si="73"/>
        <v>0</v>
      </c>
    </row>
    <row r="415" spans="1:19" x14ac:dyDescent="0.2">
      <c r="A415" s="12">
        <v>404</v>
      </c>
      <c r="B415" s="228" t="str">
        <f>IF(I415&gt;($B$4*$B$6),"0",PMT(H415/$B$6,COUNT(I415:$I$1000),-E414))</f>
        <v>0</v>
      </c>
      <c r="C415" s="228">
        <f t="shared" si="74"/>
        <v>0</v>
      </c>
      <c r="D415" s="228" t="str">
        <f t="shared" si="70"/>
        <v>0</v>
      </c>
      <c r="E415" s="225" t="str">
        <f t="shared" si="68"/>
        <v/>
      </c>
      <c r="F415" s="228" t="str">
        <f t="shared" si="66"/>
        <v/>
      </c>
      <c r="G415" s="228" t="str">
        <f t="shared" si="67"/>
        <v/>
      </c>
      <c r="H415" s="230">
        <f t="shared" si="75"/>
        <v>0.12</v>
      </c>
      <c r="I415" s="226" t="str">
        <f t="shared" si="69"/>
        <v/>
      </c>
      <c r="J415" s="227">
        <f t="shared" si="76"/>
        <v>57285</v>
      </c>
      <c r="K415" s="231" t="str">
        <f t="shared" si="71"/>
        <v>0</v>
      </c>
      <c r="Q415" s="11">
        <f>IF(J415&lt;'5-Year Monthly P&amp;L'!P$2,1,IF(AND('Financing - Injection 2'!J415&gt;='5-Year Monthly P&amp;L'!P$2,'Financing - Injection 2'!J415&lt;'5-Year Monthly P&amp;L'!AB$2),2,IF(AND('Financing - Injection 2'!J415&gt;='5-Year Monthly P&amp;L'!AB$2,'Financing - Injection 2'!J415&lt;'5-Year Monthly P&amp;L'!AN$2),3,IF(AND('Financing - Injection 2'!J415&gt;='5-Year Monthly P&amp;L'!AN$2,'Financing - Injection 2'!J415&lt;'5-Year Monthly P&amp;L'!AZ$2),4,IF('Financing - Injection 2'!J415&gt;='5-Year Monthly P&amp;L'!AZ$2,5)))))</f>
        <v>5</v>
      </c>
      <c r="R415" s="215" t="str">
        <f t="shared" si="72"/>
        <v>0</v>
      </c>
      <c r="S415" s="215" t="str">
        <f t="shared" si="73"/>
        <v>0</v>
      </c>
    </row>
    <row r="416" spans="1:19" x14ac:dyDescent="0.2">
      <c r="A416" s="12">
        <v>405</v>
      </c>
      <c r="B416" s="228" t="str">
        <f>IF(I416&gt;($B$4*$B$6),"0",PMT(H416/$B$6,COUNT(I416:$I$1000),-E415))</f>
        <v>0</v>
      </c>
      <c r="C416" s="228">
        <f t="shared" si="74"/>
        <v>0</v>
      </c>
      <c r="D416" s="228" t="str">
        <f t="shared" si="70"/>
        <v>0</v>
      </c>
      <c r="E416" s="225" t="str">
        <f t="shared" si="68"/>
        <v/>
      </c>
      <c r="F416" s="228" t="str">
        <f t="shared" si="66"/>
        <v/>
      </c>
      <c r="G416" s="228" t="str">
        <f t="shared" si="67"/>
        <v/>
      </c>
      <c r="H416" s="230">
        <f t="shared" si="75"/>
        <v>0.12</v>
      </c>
      <c r="I416" s="226" t="str">
        <f t="shared" si="69"/>
        <v/>
      </c>
      <c r="J416" s="227">
        <f t="shared" si="76"/>
        <v>57315</v>
      </c>
      <c r="K416" s="231" t="str">
        <f t="shared" si="71"/>
        <v>0</v>
      </c>
      <c r="Q416" s="11">
        <f>IF(J416&lt;'5-Year Monthly P&amp;L'!P$2,1,IF(AND('Financing - Injection 2'!J416&gt;='5-Year Monthly P&amp;L'!P$2,'Financing - Injection 2'!J416&lt;'5-Year Monthly P&amp;L'!AB$2),2,IF(AND('Financing - Injection 2'!J416&gt;='5-Year Monthly P&amp;L'!AB$2,'Financing - Injection 2'!J416&lt;'5-Year Monthly P&amp;L'!AN$2),3,IF(AND('Financing - Injection 2'!J416&gt;='5-Year Monthly P&amp;L'!AN$2,'Financing - Injection 2'!J416&lt;'5-Year Monthly P&amp;L'!AZ$2),4,IF('Financing - Injection 2'!J416&gt;='5-Year Monthly P&amp;L'!AZ$2,5)))))</f>
        <v>5</v>
      </c>
      <c r="R416" s="215" t="str">
        <f t="shared" si="72"/>
        <v>0</v>
      </c>
      <c r="S416" s="215" t="str">
        <f t="shared" si="73"/>
        <v>0</v>
      </c>
    </row>
    <row r="417" spans="1:19" x14ac:dyDescent="0.2">
      <c r="A417" s="12">
        <v>406</v>
      </c>
      <c r="B417" s="228" t="str">
        <f>IF(I417&gt;($B$4*$B$6),"0",PMT(H417/$B$6,COUNT(I417:$I$1000),-E416))</f>
        <v>0</v>
      </c>
      <c r="C417" s="228">
        <f t="shared" si="74"/>
        <v>0</v>
      </c>
      <c r="D417" s="228" t="str">
        <f t="shared" si="70"/>
        <v>0</v>
      </c>
      <c r="E417" s="225" t="str">
        <f t="shared" si="68"/>
        <v/>
      </c>
      <c r="F417" s="228" t="str">
        <f t="shared" si="66"/>
        <v/>
      </c>
      <c r="G417" s="228" t="str">
        <f t="shared" si="67"/>
        <v/>
      </c>
      <c r="H417" s="230">
        <f t="shared" si="75"/>
        <v>0.12</v>
      </c>
      <c r="I417" s="226" t="str">
        <f t="shared" si="69"/>
        <v/>
      </c>
      <c r="J417" s="227">
        <f t="shared" si="76"/>
        <v>57346</v>
      </c>
      <c r="K417" s="231" t="str">
        <f t="shared" si="71"/>
        <v>0</v>
      </c>
      <c r="Q417" s="11">
        <f>IF(J417&lt;'5-Year Monthly P&amp;L'!P$2,1,IF(AND('Financing - Injection 2'!J417&gt;='5-Year Monthly P&amp;L'!P$2,'Financing - Injection 2'!J417&lt;'5-Year Monthly P&amp;L'!AB$2),2,IF(AND('Financing - Injection 2'!J417&gt;='5-Year Monthly P&amp;L'!AB$2,'Financing - Injection 2'!J417&lt;'5-Year Monthly P&amp;L'!AN$2),3,IF(AND('Financing - Injection 2'!J417&gt;='5-Year Monthly P&amp;L'!AN$2,'Financing - Injection 2'!J417&lt;'5-Year Monthly P&amp;L'!AZ$2),4,IF('Financing - Injection 2'!J417&gt;='5-Year Monthly P&amp;L'!AZ$2,5)))))</f>
        <v>5</v>
      </c>
      <c r="R417" s="215" t="str">
        <f t="shared" si="72"/>
        <v>0</v>
      </c>
      <c r="S417" s="215" t="str">
        <f t="shared" si="73"/>
        <v>0</v>
      </c>
    </row>
    <row r="418" spans="1:19" x14ac:dyDescent="0.2">
      <c r="A418" s="12">
        <v>407</v>
      </c>
      <c r="B418" s="228" t="str">
        <f>IF(I418&gt;($B$4*$B$6),"0",PMT(H418/$B$6,COUNT(I418:$I$1000),-E417))</f>
        <v>0</v>
      </c>
      <c r="C418" s="228">
        <f t="shared" si="74"/>
        <v>0</v>
      </c>
      <c r="D418" s="228" t="str">
        <f t="shared" si="70"/>
        <v>0</v>
      </c>
      <c r="E418" s="225" t="str">
        <f t="shared" si="68"/>
        <v/>
      </c>
      <c r="F418" s="228" t="str">
        <f t="shared" si="66"/>
        <v/>
      </c>
      <c r="G418" s="228" t="str">
        <f t="shared" si="67"/>
        <v/>
      </c>
      <c r="H418" s="230">
        <f t="shared" si="75"/>
        <v>0.12</v>
      </c>
      <c r="I418" s="226" t="str">
        <f t="shared" si="69"/>
        <v/>
      </c>
      <c r="J418" s="227">
        <f t="shared" si="76"/>
        <v>57377</v>
      </c>
      <c r="K418" s="231" t="str">
        <f t="shared" si="71"/>
        <v>0</v>
      </c>
      <c r="Q418" s="11">
        <f>IF(J418&lt;'5-Year Monthly P&amp;L'!P$2,1,IF(AND('Financing - Injection 2'!J418&gt;='5-Year Monthly P&amp;L'!P$2,'Financing - Injection 2'!J418&lt;'5-Year Monthly P&amp;L'!AB$2),2,IF(AND('Financing - Injection 2'!J418&gt;='5-Year Monthly P&amp;L'!AB$2,'Financing - Injection 2'!J418&lt;'5-Year Monthly P&amp;L'!AN$2),3,IF(AND('Financing - Injection 2'!J418&gt;='5-Year Monthly P&amp;L'!AN$2,'Financing - Injection 2'!J418&lt;'5-Year Monthly P&amp;L'!AZ$2),4,IF('Financing - Injection 2'!J418&gt;='5-Year Monthly P&amp;L'!AZ$2,5)))))</f>
        <v>5</v>
      </c>
      <c r="R418" s="215" t="str">
        <f t="shared" si="72"/>
        <v>0</v>
      </c>
      <c r="S418" s="215" t="str">
        <f t="shared" si="73"/>
        <v>0</v>
      </c>
    </row>
    <row r="419" spans="1:19" x14ac:dyDescent="0.2">
      <c r="A419" s="12">
        <v>408</v>
      </c>
      <c r="B419" s="228" t="str">
        <f>IF(I419&gt;($B$4*$B$6),"0",PMT(H419/$B$6,COUNT(I419:$I$1000),-E418))</f>
        <v>0</v>
      </c>
      <c r="C419" s="228">
        <f t="shared" si="74"/>
        <v>0</v>
      </c>
      <c r="D419" s="228" t="str">
        <f t="shared" si="70"/>
        <v>0</v>
      </c>
      <c r="E419" s="225" t="str">
        <f t="shared" si="68"/>
        <v/>
      </c>
      <c r="F419" s="228" t="str">
        <f t="shared" si="66"/>
        <v/>
      </c>
      <c r="G419" s="228" t="str">
        <f t="shared" si="67"/>
        <v/>
      </c>
      <c r="H419" s="230">
        <f t="shared" si="75"/>
        <v>0.12</v>
      </c>
      <c r="I419" s="226" t="str">
        <f t="shared" si="69"/>
        <v/>
      </c>
      <c r="J419" s="227">
        <f t="shared" si="76"/>
        <v>57405</v>
      </c>
      <c r="K419" s="231" t="str">
        <f t="shared" si="71"/>
        <v>0</v>
      </c>
      <c r="Q419" s="11">
        <f>IF(J419&lt;'5-Year Monthly P&amp;L'!P$2,1,IF(AND('Financing - Injection 2'!J419&gt;='5-Year Monthly P&amp;L'!P$2,'Financing - Injection 2'!J419&lt;'5-Year Monthly P&amp;L'!AB$2),2,IF(AND('Financing - Injection 2'!J419&gt;='5-Year Monthly P&amp;L'!AB$2,'Financing - Injection 2'!J419&lt;'5-Year Monthly P&amp;L'!AN$2),3,IF(AND('Financing - Injection 2'!J419&gt;='5-Year Monthly P&amp;L'!AN$2,'Financing - Injection 2'!J419&lt;'5-Year Monthly P&amp;L'!AZ$2),4,IF('Financing - Injection 2'!J419&gt;='5-Year Monthly P&amp;L'!AZ$2,5)))))</f>
        <v>5</v>
      </c>
      <c r="R419" s="215" t="str">
        <f t="shared" si="72"/>
        <v>0</v>
      </c>
      <c r="S419" s="215" t="str">
        <f t="shared" si="73"/>
        <v>0</v>
      </c>
    </row>
    <row r="420" spans="1:19" x14ac:dyDescent="0.2">
      <c r="A420" s="12">
        <v>409</v>
      </c>
      <c r="B420" s="228" t="str">
        <f>IF(I420&gt;($B$4*$B$6),"0",PMT(H420/$B$6,COUNT(I420:$I$1000),-E419))</f>
        <v>0</v>
      </c>
      <c r="C420" s="228">
        <f t="shared" si="74"/>
        <v>0</v>
      </c>
      <c r="D420" s="228" t="str">
        <f t="shared" si="70"/>
        <v>0</v>
      </c>
      <c r="E420" s="225" t="str">
        <f t="shared" si="68"/>
        <v/>
      </c>
      <c r="F420" s="228" t="str">
        <f t="shared" si="66"/>
        <v/>
      </c>
      <c r="G420" s="228" t="str">
        <f t="shared" si="67"/>
        <v/>
      </c>
      <c r="H420" s="230">
        <f t="shared" si="75"/>
        <v>0.12</v>
      </c>
      <c r="I420" s="226" t="str">
        <f t="shared" si="69"/>
        <v/>
      </c>
      <c r="J420" s="227">
        <f t="shared" si="76"/>
        <v>57436</v>
      </c>
      <c r="K420" s="231" t="str">
        <f t="shared" si="71"/>
        <v>0</v>
      </c>
      <c r="Q420" s="11">
        <f>IF(J420&lt;'5-Year Monthly P&amp;L'!P$2,1,IF(AND('Financing - Injection 2'!J420&gt;='5-Year Monthly P&amp;L'!P$2,'Financing - Injection 2'!J420&lt;'5-Year Monthly P&amp;L'!AB$2),2,IF(AND('Financing - Injection 2'!J420&gt;='5-Year Monthly P&amp;L'!AB$2,'Financing - Injection 2'!J420&lt;'5-Year Monthly P&amp;L'!AN$2),3,IF(AND('Financing - Injection 2'!J420&gt;='5-Year Monthly P&amp;L'!AN$2,'Financing - Injection 2'!J420&lt;'5-Year Monthly P&amp;L'!AZ$2),4,IF('Financing - Injection 2'!J420&gt;='5-Year Monthly P&amp;L'!AZ$2,5)))))</f>
        <v>5</v>
      </c>
      <c r="R420" s="215" t="str">
        <f t="shared" si="72"/>
        <v>0</v>
      </c>
      <c r="S420" s="215" t="str">
        <f t="shared" si="73"/>
        <v>0</v>
      </c>
    </row>
    <row r="421" spans="1:19" x14ac:dyDescent="0.2">
      <c r="A421" s="12">
        <v>410</v>
      </c>
      <c r="B421" s="228" t="str">
        <f>IF(I421&gt;($B$4*$B$6),"0",PMT(H421/$B$6,COUNT(I421:$I$1000),-E420))</f>
        <v>0</v>
      </c>
      <c r="C421" s="228">
        <f t="shared" si="74"/>
        <v>0</v>
      </c>
      <c r="D421" s="228" t="str">
        <f t="shared" si="70"/>
        <v>0</v>
      </c>
      <c r="E421" s="225" t="str">
        <f t="shared" si="68"/>
        <v/>
      </c>
      <c r="F421" s="228" t="str">
        <f t="shared" si="66"/>
        <v/>
      </c>
      <c r="G421" s="228" t="str">
        <f t="shared" si="67"/>
        <v/>
      </c>
      <c r="H421" s="230">
        <f t="shared" si="75"/>
        <v>0.12</v>
      </c>
      <c r="I421" s="226" t="str">
        <f t="shared" si="69"/>
        <v/>
      </c>
      <c r="J421" s="227">
        <f t="shared" si="76"/>
        <v>57466</v>
      </c>
      <c r="K421" s="231" t="str">
        <f t="shared" si="71"/>
        <v>0</v>
      </c>
      <c r="Q421" s="11">
        <f>IF(J421&lt;'5-Year Monthly P&amp;L'!P$2,1,IF(AND('Financing - Injection 2'!J421&gt;='5-Year Monthly P&amp;L'!P$2,'Financing - Injection 2'!J421&lt;'5-Year Monthly P&amp;L'!AB$2),2,IF(AND('Financing - Injection 2'!J421&gt;='5-Year Monthly P&amp;L'!AB$2,'Financing - Injection 2'!J421&lt;'5-Year Monthly P&amp;L'!AN$2),3,IF(AND('Financing - Injection 2'!J421&gt;='5-Year Monthly P&amp;L'!AN$2,'Financing - Injection 2'!J421&lt;'5-Year Monthly P&amp;L'!AZ$2),4,IF('Financing - Injection 2'!J421&gt;='5-Year Monthly P&amp;L'!AZ$2,5)))))</f>
        <v>5</v>
      </c>
      <c r="R421" s="215" t="str">
        <f t="shared" si="72"/>
        <v>0</v>
      </c>
      <c r="S421" s="215" t="str">
        <f t="shared" si="73"/>
        <v>0</v>
      </c>
    </row>
    <row r="422" spans="1:19" x14ac:dyDescent="0.2">
      <c r="A422" s="12">
        <v>411</v>
      </c>
      <c r="B422" s="228" t="str">
        <f>IF(I422&gt;($B$4*$B$6),"0",PMT(H422/$B$6,COUNT(I422:$I$1000),-E421))</f>
        <v>0</v>
      </c>
      <c r="C422" s="228">
        <f t="shared" si="74"/>
        <v>0</v>
      </c>
      <c r="D422" s="228" t="str">
        <f t="shared" si="70"/>
        <v>0</v>
      </c>
      <c r="E422" s="225" t="str">
        <f t="shared" si="68"/>
        <v/>
      </c>
      <c r="F422" s="228" t="str">
        <f t="shared" si="66"/>
        <v/>
      </c>
      <c r="G422" s="228" t="str">
        <f t="shared" si="67"/>
        <v/>
      </c>
      <c r="H422" s="230">
        <f t="shared" si="75"/>
        <v>0.12</v>
      </c>
      <c r="I422" s="226" t="str">
        <f t="shared" si="69"/>
        <v/>
      </c>
      <c r="J422" s="227">
        <f t="shared" si="76"/>
        <v>57497</v>
      </c>
      <c r="K422" s="231" t="str">
        <f t="shared" si="71"/>
        <v>0</v>
      </c>
      <c r="Q422" s="11">
        <f>IF(J422&lt;'5-Year Monthly P&amp;L'!P$2,1,IF(AND('Financing - Injection 2'!J422&gt;='5-Year Monthly P&amp;L'!P$2,'Financing - Injection 2'!J422&lt;'5-Year Monthly P&amp;L'!AB$2),2,IF(AND('Financing - Injection 2'!J422&gt;='5-Year Monthly P&amp;L'!AB$2,'Financing - Injection 2'!J422&lt;'5-Year Monthly P&amp;L'!AN$2),3,IF(AND('Financing - Injection 2'!J422&gt;='5-Year Monthly P&amp;L'!AN$2,'Financing - Injection 2'!J422&lt;'5-Year Monthly P&amp;L'!AZ$2),4,IF('Financing - Injection 2'!J422&gt;='5-Year Monthly P&amp;L'!AZ$2,5)))))</f>
        <v>5</v>
      </c>
      <c r="R422" s="215" t="str">
        <f t="shared" si="72"/>
        <v>0</v>
      </c>
      <c r="S422" s="215" t="str">
        <f t="shared" si="73"/>
        <v>0</v>
      </c>
    </row>
    <row r="423" spans="1:19" x14ac:dyDescent="0.2">
      <c r="A423" s="12">
        <v>412</v>
      </c>
      <c r="B423" s="228" t="str">
        <f>IF(I423&gt;($B$4*$B$6),"0",PMT(H423/$B$6,COUNT(I423:$I$1000),-E422))</f>
        <v>0</v>
      </c>
      <c r="C423" s="228">
        <f t="shared" si="74"/>
        <v>0</v>
      </c>
      <c r="D423" s="228" t="str">
        <f t="shared" si="70"/>
        <v>0</v>
      </c>
      <c r="E423" s="225" t="str">
        <f t="shared" si="68"/>
        <v/>
      </c>
      <c r="F423" s="228" t="str">
        <f t="shared" si="66"/>
        <v/>
      </c>
      <c r="G423" s="228" t="str">
        <f t="shared" si="67"/>
        <v/>
      </c>
      <c r="H423" s="230">
        <f t="shared" si="75"/>
        <v>0.12</v>
      </c>
      <c r="I423" s="226" t="str">
        <f t="shared" si="69"/>
        <v/>
      </c>
      <c r="J423" s="227">
        <f t="shared" si="76"/>
        <v>57527</v>
      </c>
      <c r="K423" s="231" t="str">
        <f t="shared" si="71"/>
        <v>0</v>
      </c>
      <c r="Q423" s="11">
        <f>IF(J423&lt;'5-Year Monthly P&amp;L'!P$2,1,IF(AND('Financing - Injection 2'!J423&gt;='5-Year Monthly P&amp;L'!P$2,'Financing - Injection 2'!J423&lt;'5-Year Monthly P&amp;L'!AB$2),2,IF(AND('Financing - Injection 2'!J423&gt;='5-Year Monthly P&amp;L'!AB$2,'Financing - Injection 2'!J423&lt;'5-Year Monthly P&amp;L'!AN$2),3,IF(AND('Financing - Injection 2'!J423&gt;='5-Year Monthly P&amp;L'!AN$2,'Financing - Injection 2'!J423&lt;'5-Year Monthly P&amp;L'!AZ$2),4,IF('Financing - Injection 2'!J423&gt;='5-Year Monthly P&amp;L'!AZ$2,5)))))</f>
        <v>5</v>
      </c>
      <c r="R423" s="215" t="str">
        <f t="shared" si="72"/>
        <v>0</v>
      </c>
      <c r="S423" s="215" t="str">
        <f t="shared" si="73"/>
        <v>0</v>
      </c>
    </row>
    <row r="424" spans="1:19" x14ac:dyDescent="0.2">
      <c r="A424" s="12">
        <v>413</v>
      </c>
      <c r="B424" s="228" t="str">
        <f>IF(I424&gt;($B$4*$B$6),"0",PMT(H424/$B$6,COUNT(I424:$I$1000),-E423))</f>
        <v>0</v>
      </c>
      <c r="C424" s="228">
        <f t="shared" si="74"/>
        <v>0</v>
      </c>
      <c r="D424" s="228" t="str">
        <f t="shared" si="70"/>
        <v>0</v>
      </c>
      <c r="E424" s="225" t="str">
        <f t="shared" si="68"/>
        <v/>
      </c>
      <c r="F424" s="228" t="str">
        <f t="shared" si="66"/>
        <v/>
      </c>
      <c r="G424" s="228" t="str">
        <f t="shared" si="67"/>
        <v/>
      </c>
      <c r="H424" s="230">
        <f t="shared" si="75"/>
        <v>0.12</v>
      </c>
      <c r="I424" s="226" t="str">
        <f t="shared" si="69"/>
        <v/>
      </c>
      <c r="J424" s="227">
        <f t="shared" si="76"/>
        <v>57558</v>
      </c>
      <c r="K424" s="231" t="str">
        <f t="shared" si="71"/>
        <v>0</v>
      </c>
      <c r="Q424" s="11">
        <f>IF(J424&lt;'5-Year Monthly P&amp;L'!P$2,1,IF(AND('Financing - Injection 2'!J424&gt;='5-Year Monthly P&amp;L'!P$2,'Financing - Injection 2'!J424&lt;'5-Year Monthly P&amp;L'!AB$2),2,IF(AND('Financing - Injection 2'!J424&gt;='5-Year Monthly P&amp;L'!AB$2,'Financing - Injection 2'!J424&lt;'5-Year Monthly P&amp;L'!AN$2),3,IF(AND('Financing - Injection 2'!J424&gt;='5-Year Monthly P&amp;L'!AN$2,'Financing - Injection 2'!J424&lt;'5-Year Monthly P&amp;L'!AZ$2),4,IF('Financing - Injection 2'!J424&gt;='5-Year Monthly P&amp;L'!AZ$2,5)))))</f>
        <v>5</v>
      </c>
      <c r="R424" s="215" t="str">
        <f t="shared" si="72"/>
        <v>0</v>
      </c>
      <c r="S424" s="215" t="str">
        <f t="shared" si="73"/>
        <v>0</v>
      </c>
    </row>
    <row r="425" spans="1:19" x14ac:dyDescent="0.2">
      <c r="A425" s="12">
        <v>414</v>
      </c>
      <c r="B425" s="228" t="str">
        <f>IF(I425&gt;($B$4*$B$6),"0",PMT(H425/$B$6,COUNT(I425:$I$1000),-E424))</f>
        <v>0</v>
      </c>
      <c r="C425" s="228">
        <f t="shared" si="74"/>
        <v>0</v>
      </c>
      <c r="D425" s="228" t="str">
        <f t="shared" si="70"/>
        <v>0</v>
      </c>
      <c r="E425" s="225" t="str">
        <f t="shared" si="68"/>
        <v/>
      </c>
      <c r="F425" s="228" t="str">
        <f t="shared" si="66"/>
        <v/>
      </c>
      <c r="G425" s="228" t="str">
        <f t="shared" si="67"/>
        <v/>
      </c>
      <c r="H425" s="230">
        <f t="shared" si="75"/>
        <v>0.12</v>
      </c>
      <c r="I425" s="226" t="str">
        <f t="shared" si="69"/>
        <v/>
      </c>
      <c r="J425" s="227">
        <f t="shared" si="76"/>
        <v>57589</v>
      </c>
      <c r="K425" s="231" t="str">
        <f t="shared" si="71"/>
        <v>0</v>
      </c>
      <c r="Q425" s="11">
        <f>IF(J425&lt;'5-Year Monthly P&amp;L'!P$2,1,IF(AND('Financing - Injection 2'!J425&gt;='5-Year Monthly P&amp;L'!P$2,'Financing - Injection 2'!J425&lt;'5-Year Monthly P&amp;L'!AB$2),2,IF(AND('Financing - Injection 2'!J425&gt;='5-Year Monthly P&amp;L'!AB$2,'Financing - Injection 2'!J425&lt;'5-Year Monthly P&amp;L'!AN$2),3,IF(AND('Financing - Injection 2'!J425&gt;='5-Year Monthly P&amp;L'!AN$2,'Financing - Injection 2'!J425&lt;'5-Year Monthly P&amp;L'!AZ$2),4,IF('Financing - Injection 2'!J425&gt;='5-Year Monthly P&amp;L'!AZ$2,5)))))</f>
        <v>5</v>
      </c>
      <c r="R425" s="215" t="str">
        <f t="shared" si="72"/>
        <v>0</v>
      </c>
      <c r="S425" s="215" t="str">
        <f t="shared" si="73"/>
        <v>0</v>
      </c>
    </row>
    <row r="426" spans="1:19" x14ac:dyDescent="0.2">
      <c r="A426" s="12">
        <v>415</v>
      </c>
      <c r="B426" s="228" t="str">
        <f>IF(I426&gt;($B$4*$B$6),"0",PMT(H426/$B$6,COUNT(I426:$I$1000),-E425))</f>
        <v>0</v>
      </c>
      <c r="C426" s="228">
        <f t="shared" si="74"/>
        <v>0</v>
      </c>
      <c r="D426" s="228" t="str">
        <f t="shared" si="70"/>
        <v>0</v>
      </c>
      <c r="E426" s="225" t="str">
        <f t="shared" si="68"/>
        <v/>
      </c>
      <c r="F426" s="228" t="str">
        <f t="shared" si="66"/>
        <v/>
      </c>
      <c r="G426" s="228" t="str">
        <f t="shared" si="67"/>
        <v/>
      </c>
      <c r="H426" s="230">
        <f t="shared" si="75"/>
        <v>0.12</v>
      </c>
      <c r="I426" s="226" t="str">
        <f t="shared" si="69"/>
        <v/>
      </c>
      <c r="J426" s="227">
        <f t="shared" si="76"/>
        <v>57619</v>
      </c>
      <c r="K426" s="231" t="str">
        <f t="shared" si="71"/>
        <v>0</v>
      </c>
      <c r="Q426" s="11">
        <f>IF(J426&lt;'5-Year Monthly P&amp;L'!P$2,1,IF(AND('Financing - Injection 2'!J426&gt;='5-Year Monthly P&amp;L'!P$2,'Financing - Injection 2'!J426&lt;'5-Year Monthly P&amp;L'!AB$2),2,IF(AND('Financing - Injection 2'!J426&gt;='5-Year Monthly P&amp;L'!AB$2,'Financing - Injection 2'!J426&lt;'5-Year Monthly P&amp;L'!AN$2),3,IF(AND('Financing - Injection 2'!J426&gt;='5-Year Monthly P&amp;L'!AN$2,'Financing - Injection 2'!J426&lt;'5-Year Monthly P&amp;L'!AZ$2),4,IF('Financing - Injection 2'!J426&gt;='5-Year Monthly P&amp;L'!AZ$2,5)))))</f>
        <v>5</v>
      </c>
      <c r="R426" s="215" t="str">
        <f t="shared" si="72"/>
        <v>0</v>
      </c>
      <c r="S426" s="215" t="str">
        <f t="shared" si="73"/>
        <v>0</v>
      </c>
    </row>
    <row r="427" spans="1:19" x14ac:dyDescent="0.2">
      <c r="A427" s="12">
        <v>416</v>
      </c>
      <c r="B427" s="228" t="str">
        <f>IF(I427&gt;($B$4*$B$6),"0",PMT(H427/$B$6,COUNT(I427:$I$1000),-E426))</f>
        <v>0</v>
      </c>
      <c r="C427" s="228">
        <f t="shared" si="74"/>
        <v>0</v>
      </c>
      <c r="D427" s="228" t="str">
        <f t="shared" si="70"/>
        <v>0</v>
      </c>
      <c r="E427" s="225" t="str">
        <f t="shared" si="68"/>
        <v/>
      </c>
      <c r="F427" s="228" t="str">
        <f t="shared" si="66"/>
        <v/>
      </c>
      <c r="G427" s="228" t="str">
        <f t="shared" si="67"/>
        <v/>
      </c>
      <c r="H427" s="230">
        <f t="shared" si="75"/>
        <v>0.12</v>
      </c>
      <c r="I427" s="226" t="str">
        <f t="shared" si="69"/>
        <v/>
      </c>
      <c r="J427" s="227">
        <f t="shared" si="76"/>
        <v>57650</v>
      </c>
      <c r="K427" s="231" t="str">
        <f t="shared" si="71"/>
        <v>0</v>
      </c>
      <c r="Q427" s="11">
        <f>IF(J427&lt;'5-Year Monthly P&amp;L'!P$2,1,IF(AND('Financing - Injection 2'!J427&gt;='5-Year Monthly P&amp;L'!P$2,'Financing - Injection 2'!J427&lt;'5-Year Monthly P&amp;L'!AB$2),2,IF(AND('Financing - Injection 2'!J427&gt;='5-Year Monthly P&amp;L'!AB$2,'Financing - Injection 2'!J427&lt;'5-Year Monthly P&amp;L'!AN$2),3,IF(AND('Financing - Injection 2'!J427&gt;='5-Year Monthly P&amp;L'!AN$2,'Financing - Injection 2'!J427&lt;'5-Year Monthly P&amp;L'!AZ$2),4,IF('Financing - Injection 2'!J427&gt;='5-Year Monthly P&amp;L'!AZ$2,5)))))</f>
        <v>5</v>
      </c>
      <c r="R427" s="215" t="str">
        <f t="shared" si="72"/>
        <v>0</v>
      </c>
      <c r="S427" s="215" t="str">
        <f t="shared" si="73"/>
        <v>0</v>
      </c>
    </row>
    <row r="428" spans="1:19" x14ac:dyDescent="0.2">
      <c r="A428" s="12">
        <v>417</v>
      </c>
      <c r="B428" s="228" t="str">
        <f>IF(I428&gt;($B$4*$B$6),"0",PMT(H428/$B$6,COUNT(I428:$I$1000),-E427))</f>
        <v>0</v>
      </c>
      <c r="C428" s="228">
        <f t="shared" si="74"/>
        <v>0</v>
      </c>
      <c r="D428" s="228" t="str">
        <f t="shared" si="70"/>
        <v>0</v>
      </c>
      <c r="E428" s="225" t="str">
        <f t="shared" si="68"/>
        <v/>
      </c>
      <c r="F428" s="228" t="str">
        <f t="shared" si="66"/>
        <v/>
      </c>
      <c r="G428" s="228" t="str">
        <f t="shared" si="67"/>
        <v/>
      </c>
      <c r="H428" s="230">
        <f t="shared" si="75"/>
        <v>0.12</v>
      </c>
      <c r="I428" s="226" t="str">
        <f t="shared" si="69"/>
        <v/>
      </c>
      <c r="J428" s="227">
        <f t="shared" si="76"/>
        <v>57680</v>
      </c>
      <c r="K428" s="231" t="str">
        <f t="shared" si="71"/>
        <v>0</v>
      </c>
      <c r="Q428" s="11">
        <f>IF(J428&lt;'5-Year Monthly P&amp;L'!P$2,1,IF(AND('Financing - Injection 2'!J428&gt;='5-Year Monthly P&amp;L'!P$2,'Financing - Injection 2'!J428&lt;'5-Year Monthly P&amp;L'!AB$2),2,IF(AND('Financing - Injection 2'!J428&gt;='5-Year Monthly P&amp;L'!AB$2,'Financing - Injection 2'!J428&lt;'5-Year Monthly P&amp;L'!AN$2),3,IF(AND('Financing - Injection 2'!J428&gt;='5-Year Monthly P&amp;L'!AN$2,'Financing - Injection 2'!J428&lt;'5-Year Monthly P&amp;L'!AZ$2),4,IF('Financing - Injection 2'!J428&gt;='5-Year Monthly P&amp;L'!AZ$2,5)))))</f>
        <v>5</v>
      </c>
      <c r="R428" s="215" t="str">
        <f t="shared" si="72"/>
        <v>0</v>
      </c>
      <c r="S428" s="215" t="str">
        <f t="shared" si="73"/>
        <v>0</v>
      </c>
    </row>
    <row r="429" spans="1:19" x14ac:dyDescent="0.2">
      <c r="A429" s="12">
        <v>418</v>
      </c>
      <c r="B429" s="228" t="str">
        <f>IF(I429&gt;($B$4*$B$6),"0",PMT(H429/$B$6,COUNT(I429:$I$1000),-E428))</f>
        <v>0</v>
      </c>
      <c r="C429" s="228">
        <f t="shared" si="74"/>
        <v>0</v>
      </c>
      <c r="D429" s="228" t="str">
        <f t="shared" si="70"/>
        <v>0</v>
      </c>
      <c r="E429" s="225" t="str">
        <f t="shared" si="68"/>
        <v/>
      </c>
      <c r="F429" s="228" t="str">
        <f t="shared" si="66"/>
        <v/>
      </c>
      <c r="G429" s="228" t="str">
        <f t="shared" si="67"/>
        <v/>
      </c>
      <c r="H429" s="230">
        <f t="shared" si="75"/>
        <v>0.12</v>
      </c>
      <c r="I429" s="226" t="str">
        <f t="shared" si="69"/>
        <v/>
      </c>
      <c r="J429" s="227">
        <f t="shared" si="76"/>
        <v>57711</v>
      </c>
      <c r="K429" s="231" t="str">
        <f t="shared" si="71"/>
        <v>0</v>
      </c>
      <c r="Q429" s="11">
        <f>IF(J429&lt;'5-Year Monthly P&amp;L'!P$2,1,IF(AND('Financing - Injection 2'!J429&gt;='5-Year Monthly P&amp;L'!P$2,'Financing - Injection 2'!J429&lt;'5-Year Monthly P&amp;L'!AB$2),2,IF(AND('Financing - Injection 2'!J429&gt;='5-Year Monthly P&amp;L'!AB$2,'Financing - Injection 2'!J429&lt;'5-Year Monthly P&amp;L'!AN$2),3,IF(AND('Financing - Injection 2'!J429&gt;='5-Year Monthly P&amp;L'!AN$2,'Financing - Injection 2'!J429&lt;'5-Year Monthly P&amp;L'!AZ$2),4,IF('Financing - Injection 2'!J429&gt;='5-Year Monthly P&amp;L'!AZ$2,5)))))</f>
        <v>5</v>
      </c>
      <c r="R429" s="215" t="str">
        <f t="shared" si="72"/>
        <v>0</v>
      </c>
      <c r="S429" s="215" t="str">
        <f t="shared" si="73"/>
        <v>0</v>
      </c>
    </row>
    <row r="430" spans="1:19" x14ac:dyDescent="0.2">
      <c r="A430" s="12">
        <v>419</v>
      </c>
      <c r="B430" s="228" t="str">
        <f>IF(I430&gt;($B$4*$B$6),"0",PMT(H430/$B$6,COUNT(I430:$I$1000),-E429))</f>
        <v>0</v>
      </c>
      <c r="C430" s="228">
        <f t="shared" si="74"/>
        <v>0</v>
      </c>
      <c r="D430" s="228" t="str">
        <f t="shared" si="70"/>
        <v>0</v>
      </c>
      <c r="E430" s="225" t="str">
        <f t="shared" si="68"/>
        <v/>
      </c>
      <c r="F430" s="228" t="str">
        <f t="shared" si="66"/>
        <v/>
      </c>
      <c r="G430" s="228" t="str">
        <f t="shared" si="67"/>
        <v/>
      </c>
      <c r="H430" s="230">
        <f t="shared" si="75"/>
        <v>0.12</v>
      </c>
      <c r="I430" s="226" t="str">
        <f t="shared" si="69"/>
        <v/>
      </c>
      <c r="J430" s="227">
        <f t="shared" si="76"/>
        <v>57742</v>
      </c>
      <c r="K430" s="231" t="str">
        <f t="shared" si="71"/>
        <v>0</v>
      </c>
      <c r="Q430" s="11">
        <f>IF(J430&lt;'5-Year Monthly P&amp;L'!P$2,1,IF(AND('Financing - Injection 2'!J430&gt;='5-Year Monthly P&amp;L'!P$2,'Financing - Injection 2'!J430&lt;'5-Year Monthly P&amp;L'!AB$2),2,IF(AND('Financing - Injection 2'!J430&gt;='5-Year Monthly P&amp;L'!AB$2,'Financing - Injection 2'!J430&lt;'5-Year Monthly P&amp;L'!AN$2),3,IF(AND('Financing - Injection 2'!J430&gt;='5-Year Monthly P&amp;L'!AN$2,'Financing - Injection 2'!J430&lt;'5-Year Monthly P&amp;L'!AZ$2),4,IF('Financing - Injection 2'!J430&gt;='5-Year Monthly P&amp;L'!AZ$2,5)))))</f>
        <v>5</v>
      </c>
      <c r="R430" s="215" t="str">
        <f t="shared" si="72"/>
        <v>0</v>
      </c>
      <c r="S430" s="215" t="str">
        <f t="shared" si="73"/>
        <v>0</v>
      </c>
    </row>
    <row r="431" spans="1:19" x14ac:dyDescent="0.2">
      <c r="A431" s="12">
        <v>420</v>
      </c>
      <c r="B431" s="228" t="str">
        <f>IF(I431&gt;($B$4*$B$6),"0",PMT(H431/$B$6,COUNT(I431:$I$1000),-E430))</f>
        <v>0</v>
      </c>
      <c r="C431" s="228">
        <f t="shared" si="74"/>
        <v>0</v>
      </c>
      <c r="D431" s="228" t="str">
        <f t="shared" si="70"/>
        <v>0</v>
      </c>
      <c r="E431" s="225" t="str">
        <f t="shared" si="68"/>
        <v/>
      </c>
      <c r="F431" s="228" t="str">
        <f t="shared" si="66"/>
        <v/>
      </c>
      <c r="G431" s="228" t="str">
        <f t="shared" si="67"/>
        <v/>
      </c>
      <c r="H431" s="230">
        <f t="shared" si="75"/>
        <v>0.12</v>
      </c>
      <c r="I431" s="226" t="str">
        <f t="shared" si="69"/>
        <v/>
      </c>
      <c r="J431" s="227">
        <f t="shared" si="76"/>
        <v>57770</v>
      </c>
      <c r="K431" s="231" t="str">
        <f t="shared" si="71"/>
        <v>0</v>
      </c>
      <c r="Q431" s="11">
        <f>IF(J431&lt;'5-Year Monthly P&amp;L'!P$2,1,IF(AND('Financing - Injection 2'!J431&gt;='5-Year Monthly P&amp;L'!P$2,'Financing - Injection 2'!J431&lt;'5-Year Monthly P&amp;L'!AB$2),2,IF(AND('Financing - Injection 2'!J431&gt;='5-Year Monthly P&amp;L'!AB$2,'Financing - Injection 2'!J431&lt;'5-Year Monthly P&amp;L'!AN$2),3,IF(AND('Financing - Injection 2'!J431&gt;='5-Year Monthly P&amp;L'!AN$2,'Financing - Injection 2'!J431&lt;'5-Year Monthly P&amp;L'!AZ$2),4,IF('Financing - Injection 2'!J431&gt;='5-Year Monthly P&amp;L'!AZ$2,5)))))</f>
        <v>5</v>
      </c>
      <c r="R431" s="215" t="str">
        <f t="shared" si="72"/>
        <v>0</v>
      </c>
      <c r="S431" s="215" t="str">
        <f t="shared" si="73"/>
        <v>0</v>
      </c>
    </row>
    <row r="432" spans="1:19" x14ac:dyDescent="0.2">
      <c r="A432" s="12">
        <v>421</v>
      </c>
      <c r="B432" s="228" t="str">
        <f>IF(I432&gt;($B$4*$B$6),"0",PMT(H432/$B$6,COUNT(I432:$I$1000),-E431))</f>
        <v>0</v>
      </c>
      <c r="C432" s="228">
        <f t="shared" si="74"/>
        <v>0</v>
      </c>
      <c r="D432" s="228" t="str">
        <f t="shared" si="70"/>
        <v>0</v>
      </c>
      <c r="E432" s="225" t="str">
        <f t="shared" si="68"/>
        <v/>
      </c>
      <c r="F432" s="228" t="str">
        <f t="shared" si="66"/>
        <v/>
      </c>
      <c r="G432" s="228" t="str">
        <f t="shared" si="67"/>
        <v/>
      </c>
      <c r="H432" s="230">
        <f t="shared" si="75"/>
        <v>0.12</v>
      </c>
      <c r="I432" s="226" t="str">
        <f t="shared" si="69"/>
        <v/>
      </c>
      <c r="J432" s="227">
        <f t="shared" si="76"/>
        <v>57801</v>
      </c>
      <c r="K432" s="231" t="str">
        <f t="shared" si="71"/>
        <v>0</v>
      </c>
      <c r="Q432" s="11">
        <f>IF(J432&lt;'5-Year Monthly P&amp;L'!P$2,1,IF(AND('Financing - Injection 2'!J432&gt;='5-Year Monthly P&amp;L'!P$2,'Financing - Injection 2'!J432&lt;'5-Year Monthly P&amp;L'!AB$2),2,IF(AND('Financing - Injection 2'!J432&gt;='5-Year Monthly P&amp;L'!AB$2,'Financing - Injection 2'!J432&lt;'5-Year Monthly P&amp;L'!AN$2),3,IF(AND('Financing - Injection 2'!J432&gt;='5-Year Monthly P&amp;L'!AN$2,'Financing - Injection 2'!J432&lt;'5-Year Monthly P&amp;L'!AZ$2),4,IF('Financing - Injection 2'!J432&gt;='5-Year Monthly P&amp;L'!AZ$2,5)))))</f>
        <v>5</v>
      </c>
      <c r="R432" s="215" t="str">
        <f t="shared" si="72"/>
        <v>0</v>
      </c>
      <c r="S432" s="215" t="str">
        <f t="shared" si="73"/>
        <v>0</v>
      </c>
    </row>
    <row r="433" spans="1:19" x14ac:dyDescent="0.2">
      <c r="A433" s="12">
        <v>422</v>
      </c>
      <c r="B433" s="228" t="str">
        <f>IF(I433&gt;($B$4*$B$6),"0",PMT(H433/$B$6,COUNT(I433:$I$1000),-E432))</f>
        <v>0</v>
      </c>
      <c r="C433" s="228">
        <f t="shared" si="74"/>
        <v>0</v>
      </c>
      <c r="D433" s="228" t="str">
        <f t="shared" si="70"/>
        <v>0</v>
      </c>
      <c r="E433" s="225" t="str">
        <f t="shared" si="68"/>
        <v/>
      </c>
      <c r="F433" s="228" t="str">
        <f t="shared" si="66"/>
        <v/>
      </c>
      <c r="G433" s="228" t="str">
        <f t="shared" si="67"/>
        <v/>
      </c>
      <c r="H433" s="230">
        <f t="shared" si="75"/>
        <v>0.12</v>
      </c>
      <c r="I433" s="226" t="str">
        <f t="shared" si="69"/>
        <v/>
      </c>
      <c r="J433" s="227">
        <f t="shared" si="76"/>
        <v>57831</v>
      </c>
      <c r="K433" s="231" t="str">
        <f t="shared" si="71"/>
        <v>0</v>
      </c>
      <c r="Q433" s="11">
        <f>IF(J433&lt;'5-Year Monthly P&amp;L'!P$2,1,IF(AND('Financing - Injection 2'!J433&gt;='5-Year Monthly P&amp;L'!P$2,'Financing - Injection 2'!J433&lt;'5-Year Monthly P&amp;L'!AB$2),2,IF(AND('Financing - Injection 2'!J433&gt;='5-Year Monthly P&amp;L'!AB$2,'Financing - Injection 2'!J433&lt;'5-Year Monthly P&amp;L'!AN$2),3,IF(AND('Financing - Injection 2'!J433&gt;='5-Year Monthly P&amp;L'!AN$2,'Financing - Injection 2'!J433&lt;'5-Year Monthly P&amp;L'!AZ$2),4,IF('Financing - Injection 2'!J433&gt;='5-Year Monthly P&amp;L'!AZ$2,5)))))</f>
        <v>5</v>
      </c>
      <c r="R433" s="215" t="str">
        <f t="shared" si="72"/>
        <v>0</v>
      </c>
      <c r="S433" s="215" t="str">
        <f t="shared" si="73"/>
        <v>0</v>
      </c>
    </row>
    <row r="434" spans="1:19" x14ac:dyDescent="0.2">
      <c r="A434" s="12">
        <v>423</v>
      </c>
      <c r="B434" s="228" t="str">
        <f>IF(I434&gt;($B$4*$B$6),"0",PMT(H434/$B$6,COUNT(I434:$I$1000),-E433))</f>
        <v>0</v>
      </c>
      <c r="C434" s="228">
        <f t="shared" si="74"/>
        <v>0</v>
      </c>
      <c r="D434" s="228" t="str">
        <f t="shared" si="70"/>
        <v>0</v>
      </c>
      <c r="E434" s="225" t="str">
        <f t="shared" si="68"/>
        <v/>
      </c>
      <c r="F434" s="228" t="str">
        <f t="shared" si="66"/>
        <v/>
      </c>
      <c r="G434" s="228" t="str">
        <f t="shared" si="67"/>
        <v/>
      </c>
      <c r="H434" s="230">
        <f t="shared" si="75"/>
        <v>0.12</v>
      </c>
      <c r="I434" s="226" t="str">
        <f t="shared" si="69"/>
        <v/>
      </c>
      <c r="J434" s="227">
        <f t="shared" si="76"/>
        <v>57862</v>
      </c>
      <c r="K434" s="231" t="str">
        <f t="shared" si="71"/>
        <v>0</v>
      </c>
      <c r="Q434" s="11">
        <f>IF(J434&lt;'5-Year Monthly P&amp;L'!P$2,1,IF(AND('Financing - Injection 2'!J434&gt;='5-Year Monthly P&amp;L'!P$2,'Financing - Injection 2'!J434&lt;'5-Year Monthly P&amp;L'!AB$2),2,IF(AND('Financing - Injection 2'!J434&gt;='5-Year Monthly P&amp;L'!AB$2,'Financing - Injection 2'!J434&lt;'5-Year Monthly P&amp;L'!AN$2),3,IF(AND('Financing - Injection 2'!J434&gt;='5-Year Monthly P&amp;L'!AN$2,'Financing - Injection 2'!J434&lt;'5-Year Monthly P&amp;L'!AZ$2),4,IF('Financing - Injection 2'!J434&gt;='5-Year Monthly P&amp;L'!AZ$2,5)))))</f>
        <v>5</v>
      </c>
      <c r="R434" s="215" t="str">
        <f t="shared" si="72"/>
        <v>0</v>
      </c>
      <c r="S434" s="215" t="str">
        <f t="shared" si="73"/>
        <v>0</v>
      </c>
    </row>
    <row r="435" spans="1:19" x14ac:dyDescent="0.2">
      <c r="A435" s="12">
        <v>424</v>
      </c>
      <c r="B435" s="228" t="str">
        <f>IF(I435&gt;($B$4*$B$6),"0",PMT(H435/$B$6,COUNT(I435:$I$1000),-E434))</f>
        <v>0</v>
      </c>
      <c r="C435" s="228">
        <f t="shared" si="74"/>
        <v>0</v>
      </c>
      <c r="D435" s="228" t="str">
        <f t="shared" si="70"/>
        <v>0</v>
      </c>
      <c r="E435" s="225" t="str">
        <f t="shared" si="68"/>
        <v/>
      </c>
      <c r="F435" s="228" t="str">
        <f t="shared" si="66"/>
        <v/>
      </c>
      <c r="G435" s="228" t="str">
        <f t="shared" si="67"/>
        <v/>
      </c>
      <c r="H435" s="230">
        <f t="shared" si="75"/>
        <v>0.12</v>
      </c>
      <c r="I435" s="226" t="str">
        <f t="shared" si="69"/>
        <v/>
      </c>
      <c r="J435" s="227">
        <f t="shared" si="76"/>
        <v>57892</v>
      </c>
      <c r="K435" s="231" t="str">
        <f t="shared" si="71"/>
        <v>0</v>
      </c>
      <c r="Q435" s="11">
        <f>IF(J435&lt;'5-Year Monthly P&amp;L'!P$2,1,IF(AND('Financing - Injection 2'!J435&gt;='5-Year Monthly P&amp;L'!P$2,'Financing - Injection 2'!J435&lt;'5-Year Monthly P&amp;L'!AB$2),2,IF(AND('Financing - Injection 2'!J435&gt;='5-Year Monthly P&amp;L'!AB$2,'Financing - Injection 2'!J435&lt;'5-Year Monthly P&amp;L'!AN$2),3,IF(AND('Financing - Injection 2'!J435&gt;='5-Year Monthly P&amp;L'!AN$2,'Financing - Injection 2'!J435&lt;'5-Year Monthly P&amp;L'!AZ$2),4,IF('Financing - Injection 2'!J435&gt;='5-Year Monthly P&amp;L'!AZ$2,5)))))</f>
        <v>5</v>
      </c>
      <c r="R435" s="215" t="str">
        <f t="shared" si="72"/>
        <v>0</v>
      </c>
      <c r="S435" s="215" t="str">
        <f t="shared" si="73"/>
        <v>0</v>
      </c>
    </row>
    <row r="436" spans="1:19" x14ac:dyDescent="0.2">
      <c r="A436" s="12">
        <v>425</v>
      </c>
      <c r="B436" s="228" t="str">
        <f>IF(I436&gt;($B$4*$B$6),"0",PMT(H436/$B$6,COUNT(I436:$I$1000),-E435))</f>
        <v>0</v>
      </c>
      <c r="C436" s="228">
        <f t="shared" si="74"/>
        <v>0</v>
      </c>
      <c r="D436" s="228" t="str">
        <f t="shared" si="70"/>
        <v>0</v>
      </c>
      <c r="E436" s="225" t="str">
        <f t="shared" si="68"/>
        <v/>
      </c>
      <c r="F436" s="228" t="str">
        <f t="shared" si="66"/>
        <v/>
      </c>
      <c r="G436" s="228" t="str">
        <f t="shared" si="67"/>
        <v/>
      </c>
      <c r="H436" s="230">
        <f t="shared" si="75"/>
        <v>0.12</v>
      </c>
      <c r="I436" s="226" t="str">
        <f t="shared" si="69"/>
        <v/>
      </c>
      <c r="J436" s="227">
        <f t="shared" si="76"/>
        <v>57923</v>
      </c>
      <c r="K436" s="231" t="str">
        <f t="shared" si="71"/>
        <v>0</v>
      </c>
      <c r="Q436" s="11">
        <f>IF(J436&lt;'5-Year Monthly P&amp;L'!P$2,1,IF(AND('Financing - Injection 2'!J436&gt;='5-Year Monthly P&amp;L'!P$2,'Financing - Injection 2'!J436&lt;'5-Year Monthly P&amp;L'!AB$2),2,IF(AND('Financing - Injection 2'!J436&gt;='5-Year Monthly P&amp;L'!AB$2,'Financing - Injection 2'!J436&lt;'5-Year Monthly P&amp;L'!AN$2),3,IF(AND('Financing - Injection 2'!J436&gt;='5-Year Monthly P&amp;L'!AN$2,'Financing - Injection 2'!J436&lt;'5-Year Monthly P&amp;L'!AZ$2),4,IF('Financing - Injection 2'!J436&gt;='5-Year Monthly P&amp;L'!AZ$2,5)))))</f>
        <v>5</v>
      </c>
      <c r="R436" s="215" t="str">
        <f t="shared" si="72"/>
        <v>0</v>
      </c>
      <c r="S436" s="215" t="str">
        <f t="shared" si="73"/>
        <v>0</v>
      </c>
    </row>
    <row r="437" spans="1:19" x14ac:dyDescent="0.2">
      <c r="A437" s="12">
        <v>426</v>
      </c>
      <c r="B437" s="228" t="str">
        <f>IF(I437&gt;($B$4*$B$6),"0",PMT(H437/$B$6,COUNT(I437:$I$1000),-E436))</f>
        <v>0</v>
      </c>
      <c r="C437" s="228">
        <f t="shared" si="74"/>
        <v>0</v>
      </c>
      <c r="D437" s="228" t="str">
        <f t="shared" si="70"/>
        <v>0</v>
      </c>
      <c r="E437" s="225" t="str">
        <f t="shared" si="68"/>
        <v/>
      </c>
      <c r="F437" s="228" t="str">
        <f t="shared" si="66"/>
        <v/>
      </c>
      <c r="G437" s="228" t="str">
        <f t="shared" si="67"/>
        <v/>
      </c>
      <c r="H437" s="230">
        <f t="shared" si="75"/>
        <v>0.12</v>
      </c>
      <c r="I437" s="226" t="str">
        <f t="shared" si="69"/>
        <v/>
      </c>
      <c r="J437" s="227">
        <f t="shared" si="76"/>
        <v>57954</v>
      </c>
      <c r="K437" s="231" t="str">
        <f t="shared" si="71"/>
        <v>0</v>
      </c>
      <c r="Q437" s="11">
        <f>IF(J437&lt;'5-Year Monthly P&amp;L'!P$2,1,IF(AND('Financing - Injection 2'!J437&gt;='5-Year Monthly P&amp;L'!P$2,'Financing - Injection 2'!J437&lt;'5-Year Monthly P&amp;L'!AB$2),2,IF(AND('Financing - Injection 2'!J437&gt;='5-Year Monthly P&amp;L'!AB$2,'Financing - Injection 2'!J437&lt;'5-Year Monthly P&amp;L'!AN$2),3,IF(AND('Financing - Injection 2'!J437&gt;='5-Year Monthly P&amp;L'!AN$2,'Financing - Injection 2'!J437&lt;'5-Year Monthly P&amp;L'!AZ$2),4,IF('Financing - Injection 2'!J437&gt;='5-Year Monthly P&amp;L'!AZ$2,5)))))</f>
        <v>5</v>
      </c>
      <c r="R437" s="215" t="str">
        <f t="shared" si="72"/>
        <v>0</v>
      </c>
      <c r="S437" s="215" t="str">
        <f t="shared" si="73"/>
        <v>0</v>
      </c>
    </row>
    <row r="438" spans="1:19" x14ac:dyDescent="0.2">
      <c r="A438" s="12">
        <v>427</v>
      </c>
      <c r="B438" s="228" t="str">
        <f>IF(I438&gt;($B$4*$B$6),"0",PMT(H438/$B$6,COUNT(I438:$I$1000),-E437))</f>
        <v>0</v>
      </c>
      <c r="C438" s="228">
        <f t="shared" si="74"/>
        <v>0</v>
      </c>
      <c r="D438" s="228" t="str">
        <f t="shared" si="70"/>
        <v>0</v>
      </c>
      <c r="E438" s="225" t="str">
        <f t="shared" si="68"/>
        <v/>
      </c>
      <c r="F438" s="228" t="str">
        <f t="shared" si="66"/>
        <v/>
      </c>
      <c r="G438" s="228" t="str">
        <f t="shared" si="67"/>
        <v/>
      </c>
      <c r="H438" s="230">
        <f t="shared" si="75"/>
        <v>0.12</v>
      </c>
      <c r="I438" s="226" t="str">
        <f t="shared" si="69"/>
        <v/>
      </c>
      <c r="J438" s="227">
        <f t="shared" si="76"/>
        <v>57984</v>
      </c>
      <c r="K438" s="231" t="str">
        <f t="shared" si="71"/>
        <v>0</v>
      </c>
      <c r="Q438" s="11">
        <f>IF(J438&lt;'5-Year Monthly P&amp;L'!P$2,1,IF(AND('Financing - Injection 2'!J438&gt;='5-Year Monthly P&amp;L'!P$2,'Financing - Injection 2'!J438&lt;'5-Year Monthly P&amp;L'!AB$2),2,IF(AND('Financing - Injection 2'!J438&gt;='5-Year Monthly P&amp;L'!AB$2,'Financing - Injection 2'!J438&lt;'5-Year Monthly P&amp;L'!AN$2),3,IF(AND('Financing - Injection 2'!J438&gt;='5-Year Monthly P&amp;L'!AN$2,'Financing - Injection 2'!J438&lt;'5-Year Monthly P&amp;L'!AZ$2),4,IF('Financing - Injection 2'!J438&gt;='5-Year Monthly P&amp;L'!AZ$2,5)))))</f>
        <v>5</v>
      </c>
      <c r="R438" s="215" t="str">
        <f t="shared" si="72"/>
        <v>0</v>
      </c>
      <c r="S438" s="215" t="str">
        <f t="shared" si="73"/>
        <v>0</v>
      </c>
    </row>
    <row r="439" spans="1:19" x14ac:dyDescent="0.2">
      <c r="A439" s="12">
        <v>428</v>
      </c>
      <c r="B439" s="228" t="str">
        <f>IF(I439&gt;($B$4*$B$6),"0",PMT(H439/$B$6,COUNT(I439:$I$1000),-E438))</f>
        <v>0</v>
      </c>
      <c r="C439" s="228">
        <f t="shared" si="74"/>
        <v>0</v>
      </c>
      <c r="D439" s="228" t="str">
        <f t="shared" si="70"/>
        <v>0</v>
      </c>
      <c r="E439" s="225" t="str">
        <f t="shared" si="68"/>
        <v/>
      </c>
      <c r="F439" s="228" t="str">
        <f t="shared" si="66"/>
        <v/>
      </c>
      <c r="G439" s="228" t="str">
        <f t="shared" si="67"/>
        <v/>
      </c>
      <c r="H439" s="230">
        <f t="shared" si="75"/>
        <v>0.12</v>
      </c>
      <c r="I439" s="226" t="str">
        <f t="shared" si="69"/>
        <v/>
      </c>
      <c r="J439" s="227">
        <f t="shared" si="76"/>
        <v>58015</v>
      </c>
      <c r="K439" s="231" t="str">
        <f t="shared" si="71"/>
        <v>0</v>
      </c>
      <c r="Q439" s="11">
        <f>IF(J439&lt;'5-Year Monthly P&amp;L'!P$2,1,IF(AND('Financing - Injection 2'!J439&gt;='5-Year Monthly P&amp;L'!P$2,'Financing - Injection 2'!J439&lt;'5-Year Monthly P&amp;L'!AB$2),2,IF(AND('Financing - Injection 2'!J439&gt;='5-Year Monthly P&amp;L'!AB$2,'Financing - Injection 2'!J439&lt;'5-Year Monthly P&amp;L'!AN$2),3,IF(AND('Financing - Injection 2'!J439&gt;='5-Year Monthly P&amp;L'!AN$2,'Financing - Injection 2'!J439&lt;'5-Year Monthly P&amp;L'!AZ$2),4,IF('Financing - Injection 2'!J439&gt;='5-Year Monthly P&amp;L'!AZ$2,5)))))</f>
        <v>5</v>
      </c>
      <c r="R439" s="215" t="str">
        <f t="shared" si="72"/>
        <v>0</v>
      </c>
      <c r="S439" s="215" t="str">
        <f t="shared" si="73"/>
        <v>0</v>
      </c>
    </row>
    <row r="440" spans="1:19" x14ac:dyDescent="0.2">
      <c r="A440" s="12">
        <v>429</v>
      </c>
      <c r="B440" s="228" t="str">
        <f>IF(I440&gt;($B$4*$B$6),"0",PMT(H440/$B$6,COUNT(I440:$I$1000),-E439))</f>
        <v>0</v>
      </c>
      <c r="C440" s="228">
        <f t="shared" si="74"/>
        <v>0</v>
      </c>
      <c r="D440" s="228" t="str">
        <f t="shared" si="70"/>
        <v>0</v>
      </c>
      <c r="E440" s="225" t="str">
        <f t="shared" si="68"/>
        <v/>
      </c>
      <c r="F440" s="228" t="str">
        <f t="shared" si="66"/>
        <v/>
      </c>
      <c r="G440" s="228" t="str">
        <f t="shared" si="67"/>
        <v/>
      </c>
      <c r="H440" s="230">
        <f t="shared" si="75"/>
        <v>0.12</v>
      </c>
      <c r="I440" s="226" t="str">
        <f t="shared" si="69"/>
        <v/>
      </c>
      <c r="J440" s="227">
        <f t="shared" si="76"/>
        <v>58045</v>
      </c>
      <c r="K440" s="231" t="str">
        <f t="shared" si="71"/>
        <v>0</v>
      </c>
      <c r="Q440" s="11">
        <f>IF(J440&lt;'5-Year Monthly P&amp;L'!P$2,1,IF(AND('Financing - Injection 2'!J440&gt;='5-Year Monthly P&amp;L'!P$2,'Financing - Injection 2'!J440&lt;'5-Year Monthly P&amp;L'!AB$2),2,IF(AND('Financing - Injection 2'!J440&gt;='5-Year Monthly P&amp;L'!AB$2,'Financing - Injection 2'!J440&lt;'5-Year Monthly P&amp;L'!AN$2),3,IF(AND('Financing - Injection 2'!J440&gt;='5-Year Monthly P&amp;L'!AN$2,'Financing - Injection 2'!J440&lt;'5-Year Monthly P&amp;L'!AZ$2),4,IF('Financing - Injection 2'!J440&gt;='5-Year Monthly P&amp;L'!AZ$2,5)))))</f>
        <v>5</v>
      </c>
      <c r="R440" s="215" t="str">
        <f t="shared" si="72"/>
        <v>0</v>
      </c>
      <c r="S440" s="215" t="str">
        <f t="shared" si="73"/>
        <v>0</v>
      </c>
    </row>
    <row r="441" spans="1:19" x14ac:dyDescent="0.2">
      <c r="A441" s="12">
        <v>430</v>
      </c>
      <c r="B441" s="228" t="str">
        <f>IF(I441&gt;($B$4*$B$6),"0",PMT(H441/$B$6,COUNT(I441:$I$1000),-E440))</f>
        <v>0</v>
      </c>
      <c r="C441" s="228">
        <f t="shared" si="74"/>
        <v>0</v>
      </c>
      <c r="D441" s="228" t="str">
        <f t="shared" si="70"/>
        <v>0</v>
      </c>
      <c r="E441" s="225" t="str">
        <f t="shared" si="68"/>
        <v/>
      </c>
      <c r="F441" s="228" t="str">
        <f t="shared" ref="F441:F504" si="77">IF(A440&gt;=($B$4*$B$6),"",F440+C441)</f>
        <v/>
      </c>
      <c r="G441" s="228" t="str">
        <f t="shared" ref="G441:G504" si="78">IF(A440&gt;=($B$4*$B$6),"",G440+B441)</f>
        <v/>
      </c>
      <c r="H441" s="230">
        <f t="shared" si="75"/>
        <v>0.12</v>
      </c>
      <c r="I441" s="226" t="str">
        <f t="shared" si="69"/>
        <v/>
      </c>
      <c r="J441" s="227">
        <f t="shared" si="76"/>
        <v>58076</v>
      </c>
      <c r="K441" s="231" t="str">
        <f t="shared" si="71"/>
        <v>0</v>
      </c>
      <c r="Q441" s="11">
        <f>IF(J441&lt;'5-Year Monthly P&amp;L'!P$2,1,IF(AND('Financing - Injection 2'!J441&gt;='5-Year Monthly P&amp;L'!P$2,'Financing - Injection 2'!J441&lt;'5-Year Monthly P&amp;L'!AB$2),2,IF(AND('Financing - Injection 2'!J441&gt;='5-Year Monthly P&amp;L'!AB$2,'Financing - Injection 2'!J441&lt;'5-Year Monthly P&amp;L'!AN$2),3,IF(AND('Financing - Injection 2'!J441&gt;='5-Year Monthly P&amp;L'!AN$2,'Financing - Injection 2'!J441&lt;'5-Year Monthly P&amp;L'!AZ$2),4,IF('Financing - Injection 2'!J441&gt;='5-Year Monthly P&amp;L'!AZ$2,5)))))</f>
        <v>5</v>
      </c>
      <c r="R441" s="215" t="str">
        <f t="shared" si="72"/>
        <v>0</v>
      </c>
      <c r="S441" s="215" t="str">
        <f t="shared" si="73"/>
        <v>0</v>
      </c>
    </row>
    <row r="442" spans="1:19" x14ac:dyDescent="0.2">
      <c r="A442" s="12">
        <v>431</v>
      </c>
      <c r="B442" s="228" t="str">
        <f>IF(I442&gt;($B$4*$B$6),"0",PMT(H442/$B$6,COUNT(I442:$I$1000),-E441))</f>
        <v>0</v>
      </c>
      <c r="C442" s="228">
        <f t="shared" si="74"/>
        <v>0</v>
      </c>
      <c r="D442" s="228" t="str">
        <f t="shared" si="70"/>
        <v>0</v>
      </c>
      <c r="E442" s="225" t="str">
        <f t="shared" si="68"/>
        <v/>
      </c>
      <c r="F442" s="228" t="str">
        <f t="shared" si="77"/>
        <v/>
      </c>
      <c r="G442" s="228" t="str">
        <f t="shared" si="78"/>
        <v/>
      </c>
      <c r="H442" s="230">
        <f t="shared" si="75"/>
        <v>0.12</v>
      </c>
      <c r="I442" s="226" t="str">
        <f t="shared" si="69"/>
        <v/>
      </c>
      <c r="J442" s="227">
        <f t="shared" si="76"/>
        <v>58107</v>
      </c>
      <c r="K442" s="231" t="str">
        <f t="shared" si="71"/>
        <v>0</v>
      </c>
      <c r="Q442" s="11">
        <f>IF(J442&lt;'5-Year Monthly P&amp;L'!P$2,1,IF(AND('Financing - Injection 2'!J442&gt;='5-Year Monthly P&amp;L'!P$2,'Financing - Injection 2'!J442&lt;'5-Year Monthly P&amp;L'!AB$2),2,IF(AND('Financing - Injection 2'!J442&gt;='5-Year Monthly P&amp;L'!AB$2,'Financing - Injection 2'!J442&lt;'5-Year Monthly P&amp;L'!AN$2),3,IF(AND('Financing - Injection 2'!J442&gt;='5-Year Monthly P&amp;L'!AN$2,'Financing - Injection 2'!J442&lt;'5-Year Monthly P&amp;L'!AZ$2),4,IF('Financing - Injection 2'!J442&gt;='5-Year Monthly P&amp;L'!AZ$2,5)))))</f>
        <v>5</v>
      </c>
      <c r="R442" s="215" t="str">
        <f t="shared" si="72"/>
        <v>0</v>
      </c>
      <c r="S442" s="215" t="str">
        <f t="shared" si="73"/>
        <v>0</v>
      </c>
    </row>
    <row r="443" spans="1:19" x14ac:dyDescent="0.2">
      <c r="A443" s="12">
        <v>432</v>
      </c>
      <c r="B443" s="228" t="str">
        <f>IF(I443&gt;($B$4*$B$6),"0",PMT(H443/$B$6,COUNT(I443:$I$1000),-E442))</f>
        <v>0</v>
      </c>
      <c r="C443" s="228">
        <f t="shared" si="74"/>
        <v>0</v>
      </c>
      <c r="D443" s="228" t="str">
        <f t="shared" si="70"/>
        <v>0</v>
      </c>
      <c r="E443" s="225" t="str">
        <f t="shared" si="68"/>
        <v/>
      </c>
      <c r="F443" s="228" t="str">
        <f t="shared" si="77"/>
        <v/>
      </c>
      <c r="G443" s="228" t="str">
        <f t="shared" si="78"/>
        <v/>
      </c>
      <c r="H443" s="230">
        <f t="shared" si="75"/>
        <v>0.12</v>
      </c>
      <c r="I443" s="226" t="str">
        <f t="shared" si="69"/>
        <v/>
      </c>
      <c r="J443" s="227">
        <f t="shared" si="76"/>
        <v>58135</v>
      </c>
      <c r="K443" s="231" t="str">
        <f t="shared" si="71"/>
        <v>0</v>
      </c>
      <c r="Q443" s="11">
        <f>IF(J443&lt;'5-Year Monthly P&amp;L'!P$2,1,IF(AND('Financing - Injection 2'!J443&gt;='5-Year Monthly P&amp;L'!P$2,'Financing - Injection 2'!J443&lt;'5-Year Monthly P&amp;L'!AB$2),2,IF(AND('Financing - Injection 2'!J443&gt;='5-Year Monthly P&amp;L'!AB$2,'Financing - Injection 2'!J443&lt;'5-Year Monthly P&amp;L'!AN$2),3,IF(AND('Financing - Injection 2'!J443&gt;='5-Year Monthly P&amp;L'!AN$2,'Financing - Injection 2'!J443&lt;'5-Year Monthly P&amp;L'!AZ$2),4,IF('Financing - Injection 2'!J443&gt;='5-Year Monthly P&amp;L'!AZ$2,5)))))</f>
        <v>5</v>
      </c>
      <c r="R443" s="215" t="str">
        <f t="shared" si="72"/>
        <v>0</v>
      </c>
      <c r="S443" s="215" t="str">
        <f t="shared" si="73"/>
        <v>0</v>
      </c>
    </row>
    <row r="444" spans="1:19" x14ac:dyDescent="0.2">
      <c r="A444" s="12">
        <v>433</v>
      </c>
      <c r="B444" s="228" t="str">
        <f>IF(I444&gt;($B$4*$B$6),"0",PMT(H444/$B$6,COUNT(I444:$I$1000),-E443))</f>
        <v>0</v>
      </c>
      <c r="C444" s="228">
        <f t="shared" si="74"/>
        <v>0</v>
      </c>
      <c r="D444" s="228" t="str">
        <f t="shared" si="70"/>
        <v>0</v>
      </c>
      <c r="E444" s="225" t="str">
        <f t="shared" si="68"/>
        <v/>
      </c>
      <c r="F444" s="228" t="str">
        <f t="shared" si="77"/>
        <v/>
      </c>
      <c r="G444" s="228" t="str">
        <f t="shared" si="78"/>
        <v/>
      </c>
      <c r="H444" s="230">
        <f t="shared" si="75"/>
        <v>0.12</v>
      </c>
      <c r="I444" s="226" t="str">
        <f t="shared" si="69"/>
        <v/>
      </c>
      <c r="J444" s="227">
        <f t="shared" si="76"/>
        <v>58166</v>
      </c>
      <c r="K444" s="231" t="str">
        <f t="shared" si="71"/>
        <v>0</v>
      </c>
      <c r="Q444" s="11">
        <f>IF(J444&lt;'5-Year Monthly P&amp;L'!P$2,1,IF(AND('Financing - Injection 2'!J444&gt;='5-Year Monthly P&amp;L'!P$2,'Financing - Injection 2'!J444&lt;'5-Year Monthly P&amp;L'!AB$2),2,IF(AND('Financing - Injection 2'!J444&gt;='5-Year Monthly P&amp;L'!AB$2,'Financing - Injection 2'!J444&lt;'5-Year Monthly P&amp;L'!AN$2),3,IF(AND('Financing - Injection 2'!J444&gt;='5-Year Monthly P&amp;L'!AN$2,'Financing - Injection 2'!J444&lt;'5-Year Monthly P&amp;L'!AZ$2),4,IF('Financing - Injection 2'!J444&gt;='5-Year Monthly P&amp;L'!AZ$2,5)))))</f>
        <v>5</v>
      </c>
      <c r="R444" s="215" t="str">
        <f t="shared" si="72"/>
        <v>0</v>
      </c>
      <c r="S444" s="215" t="str">
        <f t="shared" si="73"/>
        <v>0</v>
      </c>
    </row>
    <row r="445" spans="1:19" x14ac:dyDescent="0.2">
      <c r="A445" s="12">
        <v>434</v>
      </c>
      <c r="B445" s="228" t="str">
        <f>IF(I445&gt;($B$4*$B$6),"0",PMT(H445/$B$6,COUNT(I445:$I$1000),-E444))</f>
        <v>0</v>
      </c>
      <c r="C445" s="228">
        <f t="shared" si="74"/>
        <v>0</v>
      </c>
      <c r="D445" s="228" t="str">
        <f t="shared" si="70"/>
        <v>0</v>
      </c>
      <c r="E445" s="225" t="str">
        <f t="shared" si="68"/>
        <v/>
      </c>
      <c r="F445" s="228" t="str">
        <f t="shared" si="77"/>
        <v/>
      </c>
      <c r="G445" s="228" t="str">
        <f t="shared" si="78"/>
        <v/>
      </c>
      <c r="H445" s="230">
        <f t="shared" si="75"/>
        <v>0.12</v>
      </c>
      <c r="I445" s="226" t="str">
        <f t="shared" si="69"/>
        <v/>
      </c>
      <c r="J445" s="227">
        <f t="shared" si="76"/>
        <v>58196</v>
      </c>
      <c r="K445" s="231" t="str">
        <f t="shared" si="71"/>
        <v>0</v>
      </c>
      <c r="Q445" s="11">
        <f>IF(J445&lt;'5-Year Monthly P&amp;L'!P$2,1,IF(AND('Financing - Injection 2'!J445&gt;='5-Year Monthly P&amp;L'!P$2,'Financing - Injection 2'!J445&lt;'5-Year Monthly P&amp;L'!AB$2),2,IF(AND('Financing - Injection 2'!J445&gt;='5-Year Monthly P&amp;L'!AB$2,'Financing - Injection 2'!J445&lt;'5-Year Monthly P&amp;L'!AN$2),3,IF(AND('Financing - Injection 2'!J445&gt;='5-Year Monthly P&amp;L'!AN$2,'Financing - Injection 2'!J445&lt;'5-Year Monthly P&amp;L'!AZ$2),4,IF('Financing - Injection 2'!J445&gt;='5-Year Monthly P&amp;L'!AZ$2,5)))))</f>
        <v>5</v>
      </c>
      <c r="R445" s="215" t="str">
        <f t="shared" si="72"/>
        <v>0</v>
      </c>
      <c r="S445" s="215" t="str">
        <f t="shared" si="73"/>
        <v>0</v>
      </c>
    </row>
    <row r="446" spans="1:19" x14ac:dyDescent="0.2">
      <c r="A446" s="12">
        <v>435</v>
      </c>
      <c r="B446" s="228" t="str">
        <f>IF(I446&gt;($B$4*$B$6),"0",PMT(H446/$B$6,COUNT(I446:$I$1000),-E445))</f>
        <v>0</v>
      </c>
      <c r="C446" s="228">
        <f t="shared" si="74"/>
        <v>0</v>
      </c>
      <c r="D446" s="228" t="str">
        <f t="shared" si="70"/>
        <v>0</v>
      </c>
      <c r="E446" s="225" t="str">
        <f t="shared" si="68"/>
        <v/>
      </c>
      <c r="F446" s="228" t="str">
        <f t="shared" si="77"/>
        <v/>
      </c>
      <c r="G446" s="228" t="str">
        <f t="shared" si="78"/>
        <v/>
      </c>
      <c r="H446" s="230">
        <f t="shared" si="75"/>
        <v>0.12</v>
      </c>
      <c r="I446" s="226" t="str">
        <f t="shared" si="69"/>
        <v/>
      </c>
      <c r="J446" s="227">
        <f t="shared" si="76"/>
        <v>58227</v>
      </c>
      <c r="K446" s="231" t="str">
        <f t="shared" si="71"/>
        <v>0</v>
      </c>
      <c r="Q446" s="11">
        <f>IF(J446&lt;'5-Year Monthly P&amp;L'!P$2,1,IF(AND('Financing - Injection 2'!J446&gt;='5-Year Monthly P&amp;L'!P$2,'Financing - Injection 2'!J446&lt;'5-Year Monthly P&amp;L'!AB$2),2,IF(AND('Financing - Injection 2'!J446&gt;='5-Year Monthly P&amp;L'!AB$2,'Financing - Injection 2'!J446&lt;'5-Year Monthly P&amp;L'!AN$2),3,IF(AND('Financing - Injection 2'!J446&gt;='5-Year Monthly P&amp;L'!AN$2,'Financing - Injection 2'!J446&lt;'5-Year Monthly P&amp;L'!AZ$2),4,IF('Financing - Injection 2'!J446&gt;='5-Year Monthly P&amp;L'!AZ$2,5)))))</f>
        <v>5</v>
      </c>
      <c r="R446" s="215" t="str">
        <f t="shared" si="72"/>
        <v>0</v>
      </c>
      <c r="S446" s="215" t="str">
        <f t="shared" si="73"/>
        <v>0</v>
      </c>
    </row>
    <row r="447" spans="1:19" x14ac:dyDescent="0.2">
      <c r="A447" s="12">
        <v>436</v>
      </c>
      <c r="B447" s="228" t="str">
        <f>IF(I447&gt;($B$4*$B$6),"0",PMT(H447/$B$6,COUNT(I447:$I$1000),-E446))</f>
        <v>0</v>
      </c>
      <c r="C447" s="228">
        <f t="shared" si="74"/>
        <v>0</v>
      </c>
      <c r="D447" s="228" t="str">
        <f t="shared" si="70"/>
        <v>0</v>
      </c>
      <c r="E447" s="225" t="str">
        <f t="shared" si="68"/>
        <v/>
      </c>
      <c r="F447" s="228" t="str">
        <f t="shared" si="77"/>
        <v/>
      </c>
      <c r="G447" s="228" t="str">
        <f t="shared" si="78"/>
        <v/>
      </c>
      <c r="H447" s="230">
        <f t="shared" si="75"/>
        <v>0.12</v>
      </c>
      <c r="I447" s="226" t="str">
        <f t="shared" si="69"/>
        <v/>
      </c>
      <c r="J447" s="227">
        <f t="shared" si="76"/>
        <v>58257</v>
      </c>
      <c r="K447" s="231" t="str">
        <f t="shared" si="71"/>
        <v>0</v>
      </c>
      <c r="Q447" s="11">
        <f>IF(J447&lt;'5-Year Monthly P&amp;L'!P$2,1,IF(AND('Financing - Injection 2'!J447&gt;='5-Year Monthly P&amp;L'!P$2,'Financing - Injection 2'!J447&lt;'5-Year Monthly P&amp;L'!AB$2),2,IF(AND('Financing - Injection 2'!J447&gt;='5-Year Monthly P&amp;L'!AB$2,'Financing - Injection 2'!J447&lt;'5-Year Monthly P&amp;L'!AN$2),3,IF(AND('Financing - Injection 2'!J447&gt;='5-Year Monthly P&amp;L'!AN$2,'Financing - Injection 2'!J447&lt;'5-Year Monthly P&amp;L'!AZ$2),4,IF('Financing - Injection 2'!J447&gt;='5-Year Monthly P&amp;L'!AZ$2,5)))))</f>
        <v>5</v>
      </c>
      <c r="R447" s="215" t="str">
        <f t="shared" si="72"/>
        <v>0</v>
      </c>
      <c r="S447" s="215" t="str">
        <f t="shared" si="73"/>
        <v>0</v>
      </c>
    </row>
    <row r="448" spans="1:19" x14ac:dyDescent="0.2">
      <c r="A448" s="12">
        <v>437</v>
      </c>
      <c r="B448" s="228" t="str">
        <f>IF(I448&gt;($B$4*$B$6),"0",PMT(H448/$B$6,COUNT(I448:$I$1000),-E447))</f>
        <v>0</v>
      </c>
      <c r="C448" s="228">
        <f t="shared" si="74"/>
        <v>0</v>
      </c>
      <c r="D448" s="228" t="str">
        <f t="shared" si="70"/>
        <v>0</v>
      </c>
      <c r="E448" s="225" t="str">
        <f t="shared" si="68"/>
        <v/>
      </c>
      <c r="F448" s="228" t="str">
        <f t="shared" si="77"/>
        <v/>
      </c>
      <c r="G448" s="228" t="str">
        <f t="shared" si="78"/>
        <v/>
      </c>
      <c r="H448" s="230">
        <f t="shared" si="75"/>
        <v>0.12</v>
      </c>
      <c r="I448" s="226" t="str">
        <f t="shared" si="69"/>
        <v/>
      </c>
      <c r="J448" s="227">
        <f t="shared" si="76"/>
        <v>58288</v>
      </c>
      <c r="K448" s="231" t="str">
        <f t="shared" si="71"/>
        <v>0</v>
      </c>
      <c r="Q448" s="11">
        <f>IF(J448&lt;'5-Year Monthly P&amp;L'!P$2,1,IF(AND('Financing - Injection 2'!J448&gt;='5-Year Monthly P&amp;L'!P$2,'Financing - Injection 2'!J448&lt;'5-Year Monthly P&amp;L'!AB$2),2,IF(AND('Financing - Injection 2'!J448&gt;='5-Year Monthly P&amp;L'!AB$2,'Financing - Injection 2'!J448&lt;'5-Year Monthly P&amp;L'!AN$2),3,IF(AND('Financing - Injection 2'!J448&gt;='5-Year Monthly P&amp;L'!AN$2,'Financing - Injection 2'!J448&lt;'5-Year Monthly P&amp;L'!AZ$2),4,IF('Financing - Injection 2'!J448&gt;='5-Year Monthly P&amp;L'!AZ$2,5)))))</f>
        <v>5</v>
      </c>
      <c r="R448" s="215" t="str">
        <f t="shared" si="72"/>
        <v>0</v>
      </c>
      <c r="S448" s="215" t="str">
        <f t="shared" si="73"/>
        <v>0</v>
      </c>
    </row>
    <row r="449" spans="1:19" x14ac:dyDescent="0.2">
      <c r="A449" s="12">
        <v>438</v>
      </c>
      <c r="B449" s="228" t="str">
        <f>IF(I449&gt;($B$4*$B$6),"0",PMT(H449/$B$6,COUNT(I449:$I$1000),-E448))</f>
        <v>0</v>
      </c>
      <c r="C449" s="228">
        <f t="shared" si="74"/>
        <v>0</v>
      </c>
      <c r="D449" s="228" t="str">
        <f t="shared" si="70"/>
        <v>0</v>
      </c>
      <c r="E449" s="225" t="str">
        <f t="shared" si="68"/>
        <v/>
      </c>
      <c r="F449" s="228" t="str">
        <f t="shared" si="77"/>
        <v/>
      </c>
      <c r="G449" s="228" t="str">
        <f t="shared" si="78"/>
        <v/>
      </c>
      <c r="H449" s="230">
        <f t="shared" si="75"/>
        <v>0.12</v>
      </c>
      <c r="I449" s="226" t="str">
        <f t="shared" si="69"/>
        <v/>
      </c>
      <c r="J449" s="227">
        <f t="shared" si="76"/>
        <v>58319</v>
      </c>
      <c r="K449" s="231" t="str">
        <f t="shared" si="71"/>
        <v>0</v>
      </c>
      <c r="Q449" s="11">
        <f>IF(J449&lt;'5-Year Monthly P&amp;L'!P$2,1,IF(AND('Financing - Injection 2'!J449&gt;='5-Year Monthly P&amp;L'!P$2,'Financing - Injection 2'!J449&lt;'5-Year Monthly P&amp;L'!AB$2),2,IF(AND('Financing - Injection 2'!J449&gt;='5-Year Monthly P&amp;L'!AB$2,'Financing - Injection 2'!J449&lt;'5-Year Monthly P&amp;L'!AN$2),3,IF(AND('Financing - Injection 2'!J449&gt;='5-Year Monthly P&amp;L'!AN$2,'Financing - Injection 2'!J449&lt;'5-Year Monthly P&amp;L'!AZ$2),4,IF('Financing - Injection 2'!J449&gt;='5-Year Monthly P&amp;L'!AZ$2,5)))))</f>
        <v>5</v>
      </c>
      <c r="R449" s="215" t="str">
        <f t="shared" si="72"/>
        <v>0</v>
      </c>
      <c r="S449" s="215" t="str">
        <f t="shared" si="73"/>
        <v>0</v>
      </c>
    </row>
    <row r="450" spans="1:19" x14ac:dyDescent="0.2">
      <c r="A450" s="12">
        <v>439</v>
      </c>
      <c r="B450" s="228" t="str">
        <f>IF(I450&gt;($B$4*$B$6),"0",PMT(H450/$B$6,COUNT(I450:$I$1000),-E449))</f>
        <v>0</v>
      </c>
      <c r="C450" s="228">
        <f t="shared" si="74"/>
        <v>0</v>
      </c>
      <c r="D450" s="228" t="str">
        <f t="shared" si="70"/>
        <v>0</v>
      </c>
      <c r="E450" s="225" t="str">
        <f t="shared" si="68"/>
        <v/>
      </c>
      <c r="F450" s="228" t="str">
        <f t="shared" si="77"/>
        <v/>
      </c>
      <c r="G450" s="228" t="str">
        <f t="shared" si="78"/>
        <v/>
      </c>
      <c r="H450" s="230">
        <f t="shared" si="75"/>
        <v>0.12</v>
      </c>
      <c r="I450" s="226" t="str">
        <f t="shared" si="69"/>
        <v/>
      </c>
      <c r="J450" s="227">
        <f t="shared" si="76"/>
        <v>58349</v>
      </c>
      <c r="K450" s="231" t="str">
        <f t="shared" si="71"/>
        <v>0</v>
      </c>
      <c r="Q450" s="11">
        <f>IF(J450&lt;'5-Year Monthly P&amp;L'!P$2,1,IF(AND('Financing - Injection 2'!J450&gt;='5-Year Monthly P&amp;L'!P$2,'Financing - Injection 2'!J450&lt;'5-Year Monthly P&amp;L'!AB$2),2,IF(AND('Financing - Injection 2'!J450&gt;='5-Year Monthly P&amp;L'!AB$2,'Financing - Injection 2'!J450&lt;'5-Year Monthly P&amp;L'!AN$2),3,IF(AND('Financing - Injection 2'!J450&gt;='5-Year Monthly P&amp;L'!AN$2,'Financing - Injection 2'!J450&lt;'5-Year Monthly P&amp;L'!AZ$2),4,IF('Financing - Injection 2'!J450&gt;='5-Year Monthly P&amp;L'!AZ$2,5)))))</f>
        <v>5</v>
      </c>
      <c r="R450" s="215" t="str">
        <f t="shared" si="72"/>
        <v>0</v>
      </c>
      <c r="S450" s="215" t="str">
        <f t="shared" si="73"/>
        <v>0</v>
      </c>
    </row>
    <row r="451" spans="1:19" x14ac:dyDescent="0.2">
      <c r="A451" s="12">
        <v>440</v>
      </c>
      <c r="B451" s="228" t="str">
        <f>IF(I451&gt;($B$4*$B$6),"0",PMT(H451/$B$6,COUNT(I451:$I$1000),-E450))</f>
        <v>0</v>
      </c>
      <c r="C451" s="228">
        <f t="shared" si="74"/>
        <v>0</v>
      </c>
      <c r="D451" s="228" t="str">
        <f t="shared" si="70"/>
        <v>0</v>
      </c>
      <c r="E451" s="225" t="str">
        <f t="shared" si="68"/>
        <v/>
      </c>
      <c r="F451" s="228" t="str">
        <f t="shared" si="77"/>
        <v/>
      </c>
      <c r="G451" s="228" t="str">
        <f t="shared" si="78"/>
        <v/>
      </c>
      <c r="H451" s="230">
        <f t="shared" si="75"/>
        <v>0.12</v>
      </c>
      <c r="I451" s="226" t="str">
        <f t="shared" si="69"/>
        <v/>
      </c>
      <c r="J451" s="227">
        <f t="shared" si="76"/>
        <v>58380</v>
      </c>
      <c r="K451" s="231" t="str">
        <f t="shared" si="71"/>
        <v>0</v>
      </c>
      <c r="Q451" s="11">
        <f>IF(J451&lt;'5-Year Monthly P&amp;L'!P$2,1,IF(AND('Financing - Injection 2'!J451&gt;='5-Year Monthly P&amp;L'!P$2,'Financing - Injection 2'!J451&lt;'5-Year Monthly P&amp;L'!AB$2),2,IF(AND('Financing - Injection 2'!J451&gt;='5-Year Monthly P&amp;L'!AB$2,'Financing - Injection 2'!J451&lt;'5-Year Monthly P&amp;L'!AN$2),3,IF(AND('Financing - Injection 2'!J451&gt;='5-Year Monthly P&amp;L'!AN$2,'Financing - Injection 2'!J451&lt;'5-Year Monthly P&amp;L'!AZ$2),4,IF('Financing - Injection 2'!J451&gt;='5-Year Monthly P&amp;L'!AZ$2,5)))))</f>
        <v>5</v>
      </c>
      <c r="R451" s="215" t="str">
        <f t="shared" si="72"/>
        <v>0</v>
      </c>
      <c r="S451" s="215" t="str">
        <f t="shared" si="73"/>
        <v>0</v>
      </c>
    </row>
    <row r="452" spans="1:19" x14ac:dyDescent="0.2">
      <c r="A452" s="12">
        <v>441</v>
      </c>
      <c r="B452" s="228" t="str">
        <f>IF(I452&gt;($B$4*$B$6),"0",PMT(H452/$B$6,COUNT(I452:$I$1000),-E451))</f>
        <v>0</v>
      </c>
      <c r="C452" s="228">
        <f t="shared" si="74"/>
        <v>0</v>
      </c>
      <c r="D452" s="228" t="str">
        <f t="shared" si="70"/>
        <v>0</v>
      </c>
      <c r="E452" s="225" t="str">
        <f t="shared" si="68"/>
        <v/>
      </c>
      <c r="F452" s="228" t="str">
        <f t="shared" si="77"/>
        <v/>
      </c>
      <c r="G452" s="228" t="str">
        <f t="shared" si="78"/>
        <v/>
      </c>
      <c r="H452" s="230">
        <f t="shared" si="75"/>
        <v>0.12</v>
      </c>
      <c r="I452" s="226" t="str">
        <f t="shared" si="69"/>
        <v/>
      </c>
      <c r="J452" s="227">
        <f t="shared" si="76"/>
        <v>58410</v>
      </c>
      <c r="K452" s="231" t="str">
        <f t="shared" si="71"/>
        <v>0</v>
      </c>
      <c r="Q452" s="11">
        <f>IF(J452&lt;'5-Year Monthly P&amp;L'!P$2,1,IF(AND('Financing - Injection 2'!J452&gt;='5-Year Monthly P&amp;L'!P$2,'Financing - Injection 2'!J452&lt;'5-Year Monthly P&amp;L'!AB$2),2,IF(AND('Financing - Injection 2'!J452&gt;='5-Year Monthly P&amp;L'!AB$2,'Financing - Injection 2'!J452&lt;'5-Year Monthly P&amp;L'!AN$2),3,IF(AND('Financing - Injection 2'!J452&gt;='5-Year Monthly P&amp;L'!AN$2,'Financing - Injection 2'!J452&lt;'5-Year Monthly P&amp;L'!AZ$2),4,IF('Financing - Injection 2'!J452&gt;='5-Year Monthly P&amp;L'!AZ$2,5)))))</f>
        <v>5</v>
      </c>
      <c r="R452" s="215" t="str">
        <f t="shared" si="72"/>
        <v>0</v>
      </c>
      <c r="S452" s="215" t="str">
        <f t="shared" si="73"/>
        <v>0</v>
      </c>
    </row>
    <row r="453" spans="1:19" x14ac:dyDescent="0.2">
      <c r="A453" s="12">
        <v>442</v>
      </c>
      <c r="B453" s="228" t="str">
        <f>IF(I453&gt;($B$4*$B$6),"0",PMT(H453/$B$6,COUNT(I453:$I$1000),-E452))</f>
        <v>0</v>
      </c>
      <c r="C453" s="228">
        <f t="shared" si="74"/>
        <v>0</v>
      </c>
      <c r="D453" s="228" t="str">
        <f t="shared" si="70"/>
        <v>0</v>
      </c>
      <c r="E453" s="225" t="str">
        <f t="shared" si="68"/>
        <v/>
      </c>
      <c r="F453" s="228" t="str">
        <f t="shared" si="77"/>
        <v/>
      </c>
      <c r="G453" s="228" t="str">
        <f t="shared" si="78"/>
        <v/>
      </c>
      <c r="H453" s="230">
        <f t="shared" si="75"/>
        <v>0.12</v>
      </c>
      <c r="I453" s="226" t="str">
        <f t="shared" si="69"/>
        <v/>
      </c>
      <c r="J453" s="227">
        <f t="shared" si="76"/>
        <v>58441</v>
      </c>
      <c r="K453" s="231" t="str">
        <f t="shared" si="71"/>
        <v>0</v>
      </c>
      <c r="Q453" s="11">
        <f>IF(J453&lt;'5-Year Monthly P&amp;L'!P$2,1,IF(AND('Financing - Injection 2'!J453&gt;='5-Year Monthly P&amp;L'!P$2,'Financing - Injection 2'!J453&lt;'5-Year Monthly P&amp;L'!AB$2),2,IF(AND('Financing - Injection 2'!J453&gt;='5-Year Monthly P&amp;L'!AB$2,'Financing - Injection 2'!J453&lt;'5-Year Monthly P&amp;L'!AN$2),3,IF(AND('Financing - Injection 2'!J453&gt;='5-Year Monthly P&amp;L'!AN$2,'Financing - Injection 2'!J453&lt;'5-Year Monthly P&amp;L'!AZ$2),4,IF('Financing - Injection 2'!J453&gt;='5-Year Monthly P&amp;L'!AZ$2,5)))))</f>
        <v>5</v>
      </c>
      <c r="R453" s="215" t="str">
        <f t="shared" si="72"/>
        <v>0</v>
      </c>
      <c r="S453" s="215" t="str">
        <f t="shared" si="73"/>
        <v>0</v>
      </c>
    </row>
    <row r="454" spans="1:19" x14ac:dyDescent="0.2">
      <c r="A454" s="12">
        <v>443</v>
      </c>
      <c r="B454" s="228" t="str">
        <f>IF(I454&gt;($B$4*$B$6),"0",PMT(H454/$B$6,COUNT(I454:$I$1000),-E453))</f>
        <v>0</v>
      </c>
      <c r="C454" s="228">
        <f t="shared" si="74"/>
        <v>0</v>
      </c>
      <c r="D454" s="228" t="str">
        <f t="shared" si="70"/>
        <v>0</v>
      </c>
      <c r="E454" s="225" t="str">
        <f t="shared" si="68"/>
        <v/>
      </c>
      <c r="F454" s="228" t="str">
        <f t="shared" si="77"/>
        <v/>
      </c>
      <c r="G454" s="228" t="str">
        <f t="shared" si="78"/>
        <v/>
      </c>
      <c r="H454" s="230">
        <f t="shared" si="75"/>
        <v>0.12</v>
      </c>
      <c r="I454" s="226" t="str">
        <f t="shared" si="69"/>
        <v/>
      </c>
      <c r="J454" s="227">
        <f t="shared" si="76"/>
        <v>58472</v>
      </c>
      <c r="K454" s="231" t="str">
        <f t="shared" si="71"/>
        <v>0</v>
      </c>
      <c r="Q454" s="11">
        <f>IF(J454&lt;'5-Year Monthly P&amp;L'!P$2,1,IF(AND('Financing - Injection 2'!J454&gt;='5-Year Monthly P&amp;L'!P$2,'Financing - Injection 2'!J454&lt;'5-Year Monthly P&amp;L'!AB$2),2,IF(AND('Financing - Injection 2'!J454&gt;='5-Year Monthly P&amp;L'!AB$2,'Financing - Injection 2'!J454&lt;'5-Year Monthly P&amp;L'!AN$2),3,IF(AND('Financing - Injection 2'!J454&gt;='5-Year Monthly P&amp;L'!AN$2,'Financing - Injection 2'!J454&lt;'5-Year Monthly P&amp;L'!AZ$2),4,IF('Financing - Injection 2'!J454&gt;='5-Year Monthly P&amp;L'!AZ$2,5)))))</f>
        <v>5</v>
      </c>
      <c r="R454" s="215" t="str">
        <f t="shared" si="72"/>
        <v>0</v>
      </c>
      <c r="S454" s="215" t="str">
        <f t="shared" si="73"/>
        <v>0</v>
      </c>
    </row>
    <row r="455" spans="1:19" x14ac:dyDescent="0.2">
      <c r="A455" s="12">
        <v>444</v>
      </c>
      <c r="B455" s="228" t="str">
        <f>IF(I455&gt;($B$4*$B$6),"0",PMT(H455/$B$6,COUNT(I455:$I$1000),-E454))</f>
        <v>0</v>
      </c>
      <c r="C455" s="228">
        <f t="shared" si="74"/>
        <v>0</v>
      </c>
      <c r="D455" s="228" t="str">
        <f t="shared" si="70"/>
        <v>0</v>
      </c>
      <c r="E455" s="225" t="str">
        <f t="shared" si="68"/>
        <v/>
      </c>
      <c r="F455" s="228" t="str">
        <f t="shared" si="77"/>
        <v/>
      </c>
      <c r="G455" s="228" t="str">
        <f t="shared" si="78"/>
        <v/>
      </c>
      <c r="H455" s="230">
        <f t="shared" si="75"/>
        <v>0.12</v>
      </c>
      <c r="I455" s="226" t="str">
        <f t="shared" si="69"/>
        <v/>
      </c>
      <c r="J455" s="227">
        <f t="shared" si="76"/>
        <v>58501</v>
      </c>
      <c r="K455" s="231" t="str">
        <f t="shared" si="71"/>
        <v>0</v>
      </c>
      <c r="Q455" s="11">
        <f>IF(J455&lt;'5-Year Monthly P&amp;L'!P$2,1,IF(AND('Financing - Injection 2'!J455&gt;='5-Year Monthly P&amp;L'!P$2,'Financing - Injection 2'!J455&lt;'5-Year Monthly P&amp;L'!AB$2),2,IF(AND('Financing - Injection 2'!J455&gt;='5-Year Monthly P&amp;L'!AB$2,'Financing - Injection 2'!J455&lt;'5-Year Monthly P&amp;L'!AN$2),3,IF(AND('Financing - Injection 2'!J455&gt;='5-Year Monthly P&amp;L'!AN$2,'Financing - Injection 2'!J455&lt;'5-Year Monthly P&amp;L'!AZ$2),4,IF('Financing - Injection 2'!J455&gt;='5-Year Monthly P&amp;L'!AZ$2,5)))))</f>
        <v>5</v>
      </c>
      <c r="R455" s="215" t="str">
        <f t="shared" si="72"/>
        <v>0</v>
      </c>
      <c r="S455" s="215" t="str">
        <f t="shared" si="73"/>
        <v>0</v>
      </c>
    </row>
    <row r="456" spans="1:19" x14ac:dyDescent="0.2">
      <c r="A456" s="12">
        <v>445</v>
      </c>
      <c r="B456" s="228" t="str">
        <f>IF(I456&gt;($B$4*$B$6),"0",PMT(H456/$B$6,COUNT(I456:$I$1000),-E455))</f>
        <v>0</v>
      </c>
      <c r="C456" s="228">
        <f t="shared" si="74"/>
        <v>0</v>
      </c>
      <c r="D456" s="228" t="str">
        <f t="shared" si="70"/>
        <v>0</v>
      </c>
      <c r="E456" s="225" t="str">
        <f t="shared" si="68"/>
        <v/>
      </c>
      <c r="F456" s="228" t="str">
        <f t="shared" si="77"/>
        <v/>
      </c>
      <c r="G456" s="228" t="str">
        <f t="shared" si="78"/>
        <v/>
      </c>
      <c r="H456" s="230">
        <f t="shared" si="75"/>
        <v>0.12</v>
      </c>
      <c r="I456" s="226" t="str">
        <f t="shared" si="69"/>
        <v/>
      </c>
      <c r="J456" s="227">
        <f t="shared" si="76"/>
        <v>58532</v>
      </c>
      <c r="K456" s="231" t="str">
        <f t="shared" si="71"/>
        <v>0</v>
      </c>
      <c r="Q456" s="11">
        <f>IF(J456&lt;'5-Year Monthly P&amp;L'!P$2,1,IF(AND('Financing - Injection 2'!J456&gt;='5-Year Monthly P&amp;L'!P$2,'Financing - Injection 2'!J456&lt;'5-Year Monthly P&amp;L'!AB$2),2,IF(AND('Financing - Injection 2'!J456&gt;='5-Year Monthly P&amp;L'!AB$2,'Financing - Injection 2'!J456&lt;'5-Year Monthly P&amp;L'!AN$2),3,IF(AND('Financing - Injection 2'!J456&gt;='5-Year Monthly P&amp;L'!AN$2,'Financing - Injection 2'!J456&lt;'5-Year Monthly P&amp;L'!AZ$2),4,IF('Financing - Injection 2'!J456&gt;='5-Year Monthly P&amp;L'!AZ$2,5)))))</f>
        <v>5</v>
      </c>
      <c r="R456" s="215" t="str">
        <f t="shared" si="72"/>
        <v>0</v>
      </c>
      <c r="S456" s="215" t="str">
        <f t="shared" si="73"/>
        <v>0</v>
      </c>
    </row>
    <row r="457" spans="1:19" x14ac:dyDescent="0.2">
      <c r="A457" s="12">
        <v>446</v>
      </c>
      <c r="B457" s="228" t="str">
        <f>IF(I457&gt;($B$4*$B$6),"0",PMT(H457/$B$6,COUNT(I457:$I$1000),-E456))</f>
        <v>0</v>
      </c>
      <c r="C457" s="228">
        <f t="shared" si="74"/>
        <v>0</v>
      </c>
      <c r="D457" s="228" t="str">
        <f t="shared" si="70"/>
        <v>0</v>
      </c>
      <c r="E457" s="225" t="str">
        <f t="shared" si="68"/>
        <v/>
      </c>
      <c r="F457" s="228" t="str">
        <f t="shared" si="77"/>
        <v/>
      </c>
      <c r="G457" s="228" t="str">
        <f t="shared" si="78"/>
        <v/>
      </c>
      <c r="H457" s="230">
        <f t="shared" si="75"/>
        <v>0.12</v>
      </c>
      <c r="I457" s="226" t="str">
        <f t="shared" si="69"/>
        <v/>
      </c>
      <c r="J457" s="227">
        <f t="shared" si="76"/>
        <v>58562</v>
      </c>
      <c r="K457" s="231" t="str">
        <f t="shared" si="71"/>
        <v>0</v>
      </c>
      <c r="Q457" s="11">
        <f>IF(J457&lt;'5-Year Monthly P&amp;L'!P$2,1,IF(AND('Financing - Injection 2'!J457&gt;='5-Year Monthly P&amp;L'!P$2,'Financing - Injection 2'!J457&lt;'5-Year Monthly P&amp;L'!AB$2),2,IF(AND('Financing - Injection 2'!J457&gt;='5-Year Monthly P&amp;L'!AB$2,'Financing - Injection 2'!J457&lt;'5-Year Monthly P&amp;L'!AN$2),3,IF(AND('Financing - Injection 2'!J457&gt;='5-Year Monthly P&amp;L'!AN$2,'Financing - Injection 2'!J457&lt;'5-Year Monthly P&amp;L'!AZ$2),4,IF('Financing - Injection 2'!J457&gt;='5-Year Monthly P&amp;L'!AZ$2,5)))))</f>
        <v>5</v>
      </c>
      <c r="R457" s="215" t="str">
        <f t="shared" si="72"/>
        <v>0</v>
      </c>
      <c r="S457" s="215" t="str">
        <f t="shared" si="73"/>
        <v>0</v>
      </c>
    </row>
    <row r="458" spans="1:19" x14ac:dyDescent="0.2">
      <c r="A458" s="12">
        <v>447</v>
      </c>
      <c r="B458" s="228" t="str">
        <f>IF(I458&gt;($B$4*$B$6),"0",PMT(H458/$B$6,COUNT(I458:$I$1000),-E457))</f>
        <v>0</v>
      </c>
      <c r="C458" s="228">
        <f t="shared" si="74"/>
        <v>0</v>
      </c>
      <c r="D458" s="228" t="str">
        <f t="shared" si="70"/>
        <v>0</v>
      </c>
      <c r="E458" s="225" t="str">
        <f t="shared" si="68"/>
        <v/>
      </c>
      <c r="F458" s="228" t="str">
        <f t="shared" si="77"/>
        <v/>
      </c>
      <c r="G458" s="228" t="str">
        <f t="shared" si="78"/>
        <v/>
      </c>
      <c r="H458" s="230">
        <f t="shared" si="75"/>
        <v>0.12</v>
      </c>
      <c r="I458" s="226" t="str">
        <f t="shared" si="69"/>
        <v/>
      </c>
      <c r="J458" s="227">
        <f t="shared" si="76"/>
        <v>58593</v>
      </c>
      <c r="K458" s="231" t="str">
        <f t="shared" si="71"/>
        <v>0</v>
      </c>
      <c r="Q458" s="11">
        <f>IF(J458&lt;'5-Year Monthly P&amp;L'!P$2,1,IF(AND('Financing - Injection 2'!J458&gt;='5-Year Monthly P&amp;L'!P$2,'Financing - Injection 2'!J458&lt;'5-Year Monthly P&amp;L'!AB$2),2,IF(AND('Financing - Injection 2'!J458&gt;='5-Year Monthly P&amp;L'!AB$2,'Financing - Injection 2'!J458&lt;'5-Year Monthly P&amp;L'!AN$2),3,IF(AND('Financing - Injection 2'!J458&gt;='5-Year Monthly P&amp;L'!AN$2,'Financing - Injection 2'!J458&lt;'5-Year Monthly P&amp;L'!AZ$2),4,IF('Financing - Injection 2'!J458&gt;='5-Year Monthly P&amp;L'!AZ$2,5)))))</f>
        <v>5</v>
      </c>
      <c r="R458" s="215" t="str">
        <f t="shared" si="72"/>
        <v>0</v>
      </c>
      <c r="S458" s="215" t="str">
        <f t="shared" si="73"/>
        <v>0</v>
      </c>
    </row>
    <row r="459" spans="1:19" x14ac:dyDescent="0.2">
      <c r="A459" s="12">
        <v>448</v>
      </c>
      <c r="B459" s="228" t="str">
        <f>IF(I459&gt;($B$4*$B$6),"0",PMT(H459/$B$6,COUNT(I459:$I$1000),-E458))</f>
        <v>0</v>
      </c>
      <c r="C459" s="228">
        <f t="shared" si="74"/>
        <v>0</v>
      </c>
      <c r="D459" s="228" t="str">
        <f t="shared" si="70"/>
        <v>0</v>
      </c>
      <c r="E459" s="225" t="str">
        <f t="shared" si="68"/>
        <v/>
      </c>
      <c r="F459" s="228" t="str">
        <f t="shared" si="77"/>
        <v/>
      </c>
      <c r="G459" s="228" t="str">
        <f t="shared" si="78"/>
        <v/>
      </c>
      <c r="H459" s="230">
        <f t="shared" si="75"/>
        <v>0.12</v>
      </c>
      <c r="I459" s="226" t="str">
        <f t="shared" si="69"/>
        <v/>
      </c>
      <c r="J459" s="227">
        <f t="shared" si="76"/>
        <v>58623</v>
      </c>
      <c r="K459" s="231" t="str">
        <f t="shared" si="71"/>
        <v>0</v>
      </c>
      <c r="Q459" s="11">
        <f>IF(J459&lt;'5-Year Monthly P&amp;L'!P$2,1,IF(AND('Financing - Injection 2'!J459&gt;='5-Year Monthly P&amp;L'!P$2,'Financing - Injection 2'!J459&lt;'5-Year Monthly P&amp;L'!AB$2),2,IF(AND('Financing - Injection 2'!J459&gt;='5-Year Monthly P&amp;L'!AB$2,'Financing - Injection 2'!J459&lt;'5-Year Monthly P&amp;L'!AN$2),3,IF(AND('Financing - Injection 2'!J459&gt;='5-Year Monthly P&amp;L'!AN$2,'Financing - Injection 2'!J459&lt;'5-Year Monthly P&amp;L'!AZ$2),4,IF('Financing - Injection 2'!J459&gt;='5-Year Monthly P&amp;L'!AZ$2,5)))))</f>
        <v>5</v>
      </c>
      <c r="R459" s="215" t="str">
        <f t="shared" si="72"/>
        <v>0</v>
      </c>
      <c r="S459" s="215" t="str">
        <f t="shared" si="73"/>
        <v>0</v>
      </c>
    </row>
    <row r="460" spans="1:19" x14ac:dyDescent="0.2">
      <c r="A460" s="12">
        <v>449</v>
      </c>
      <c r="B460" s="228" t="str">
        <f>IF(I460&gt;($B$4*$B$6),"0",PMT(H460/$B$6,COUNT(I460:$I$1000),-E459))</f>
        <v>0</v>
      </c>
      <c r="C460" s="228">
        <f t="shared" si="74"/>
        <v>0</v>
      </c>
      <c r="D460" s="228" t="str">
        <f t="shared" si="70"/>
        <v>0</v>
      </c>
      <c r="E460" s="225" t="str">
        <f t="shared" ref="E460:E523" si="79">IF(A460&gt;($B$4*$B$6),"",E459-D460)</f>
        <v/>
      </c>
      <c r="F460" s="228" t="str">
        <f t="shared" si="77"/>
        <v/>
      </c>
      <c r="G460" s="228" t="str">
        <f t="shared" si="78"/>
        <v/>
      </c>
      <c r="H460" s="230">
        <f t="shared" si="75"/>
        <v>0.12</v>
      </c>
      <c r="I460" s="226" t="str">
        <f t="shared" ref="I460:I523" si="80">IF($B$4*$B$6&lt;A460,"",A460)</f>
        <v/>
      </c>
      <c r="J460" s="227">
        <f t="shared" si="76"/>
        <v>58654</v>
      </c>
      <c r="K460" s="231" t="str">
        <f t="shared" si="71"/>
        <v>0</v>
      </c>
      <c r="Q460" s="11">
        <f>IF(J460&lt;'5-Year Monthly P&amp;L'!P$2,1,IF(AND('Financing - Injection 2'!J460&gt;='5-Year Monthly P&amp;L'!P$2,'Financing - Injection 2'!J460&lt;'5-Year Monthly P&amp;L'!AB$2),2,IF(AND('Financing - Injection 2'!J460&gt;='5-Year Monthly P&amp;L'!AB$2,'Financing - Injection 2'!J460&lt;'5-Year Monthly P&amp;L'!AN$2),3,IF(AND('Financing - Injection 2'!J460&gt;='5-Year Monthly P&amp;L'!AN$2,'Financing - Injection 2'!J460&lt;'5-Year Monthly P&amp;L'!AZ$2),4,IF('Financing - Injection 2'!J460&gt;='5-Year Monthly P&amp;L'!AZ$2,5)))))</f>
        <v>5</v>
      </c>
      <c r="R460" s="215" t="str">
        <f t="shared" si="72"/>
        <v>0</v>
      </c>
      <c r="S460" s="215" t="str">
        <f t="shared" si="73"/>
        <v>0</v>
      </c>
    </row>
    <row r="461" spans="1:19" x14ac:dyDescent="0.2">
      <c r="A461" s="12">
        <v>450</v>
      </c>
      <c r="B461" s="228" t="str">
        <f>IF(I461&gt;($B$4*$B$6),"0",PMT(H461/$B$6,COUNT(I461:$I$1000),-E460))</f>
        <v>0</v>
      </c>
      <c r="C461" s="228">
        <f t="shared" si="74"/>
        <v>0</v>
      </c>
      <c r="D461" s="228" t="str">
        <f t="shared" ref="D461:D524" si="81">IF(A461&gt;($B$4*$B$6),"0",B461-C461)</f>
        <v>0</v>
      </c>
      <c r="E461" s="225" t="str">
        <f t="shared" si="79"/>
        <v/>
      </c>
      <c r="F461" s="228" t="str">
        <f t="shared" si="77"/>
        <v/>
      </c>
      <c r="G461" s="228" t="str">
        <f t="shared" si="78"/>
        <v/>
      </c>
      <c r="H461" s="230">
        <f t="shared" si="75"/>
        <v>0.12</v>
      </c>
      <c r="I461" s="226" t="str">
        <f t="shared" si="80"/>
        <v/>
      </c>
      <c r="J461" s="227">
        <f t="shared" si="76"/>
        <v>58685</v>
      </c>
      <c r="K461" s="231" t="str">
        <f t="shared" ref="K461:K524" si="82">B461</f>
        <v>0</v>
      </c>
      <c r="Q461" s="11">
        <f>IF(J461&lt;'5-Year Monthly P&amp;L'!P$2,1,IF(AND('Financing - Injection 2'!J461&gt;='5-Year Monthly P&amp;L'!P$2,'Financing - Injection 2'!J461&lt;'5-Year Monthly P&amp;L'!AB$2),2,IF(AND('Financing - Injection 2'!J461&gt;='5-Year Monthly P&amp;L'!AB$2,'Financing - Injection 2'!J461&lt;'5-Year Monthly P&amp;L'!AN$2),3,IF(AND('Financing - Injection 2'!J461&gt;='5-Year Monthly P&amp;L'!AN$2,'Financing - Injection 2'!J461&lt;'5-Year Monthly P&amp;L'!AZ$2),4,IF('Financing - Injection 2'!J461&gt;='5-Year Monthly P&amp;L'!AZ$2,5)))))</f>
        <v>5</v>
      </c>
      <c r="R461" s="215" t="str">
        <f t="shared" ref="R461:R524" si="83">D461</f>
        <v>0</v>
      </c>
      <c r="S461" s="215" t="str">
        <f t="shared" ref="S461:S524" si="84">B461</f>
        <v>0</v>
      </c>
    </row>
    <row r="462" spans="1:19" x14ac:dyDescent="0.2">
      <c r="A462" s="12">
        <v>451</v>
      </c>
      <c r="B462" s="228" t="str">
        <f>IF(I462&gt;($B$4*$B$6),"0",PMT(H462/$B$6,COUNT(I462:$I$1000),-E461))</f>
        <v>0</v>
      </c>
      <c r="C462" s="228">
        <f t="shared" ref="C462:C525" si="85">IFERROR(E461*H462/$B$6,0)</f>
        <v>0</v>
      </c>
      <c r="D462" s="228" t="str">
        <f t="shared" si="81"/>
        <v>0</v>
      </c>
      <c r="E462" s="225" t="str">
        <f t="shared" si="79"/>
        <v/>
      </c>
      <c r="F462" s="228" t="str">
        <f t="shared" si="77"/>
        <v/>
      </c>
      <c r="G462" s="228" t="str">
        <f t="shared" si="78"/>
        <v/>
      </c>
      <c r="H462" s="230">
        <f t="shared" ref="H462:H525" si="86">H461</f>
        <v>0.12</v>
      </c>
      <c r="I462" s="226" t="str">
        <f t="shared" si="80"/>
        <v/>
      </c>
      <c r="J462" s="227">
        <f t="shared" ref="J462:J525" si="87">EDATE(J461,1)</f>
        <v>58715</v>
      </c>
      <c r="K462" s="231" t="str">
        <f t="shared" si="82"/>
        <v>0</v>
      </c>
      <c r="Q462" s="11">
        <f>IF(J462&lt;'5-Year Monthly P&amp;L'!P$2,1,IF(AND('Financing - Injection 2'!J462&gt;='5-Year Monthly P&amp;L'!P$2,'Financing - Injection 2'!J462&lt;'5-Year Monthly P&amp;L'!AB$2),2,IF(AND('Financing - Injection 2'!J462&gt;='5-Year Monthly P&amp;L'!AB$2,'Financing - Injection 2'!J462&lt;'5-Year Monthly P&amp;L'!AN$2),3,IF(AND('Financing - Injection 2'!J462&gt;='5-Year Monthly P&amp;L'!AN$2,'Financing - Injection 2'!J462&lt;'5-Year Monthly P&amp;L'!AZ$2),4,IF('Financing - Injection 2'!J462&gt;='5-Year Monthly P&amp;L'!AZ$2,5)))))</f>
        <v>5</v>
      </c>
      <c r="R462" s="215" t="str">
        <f t="shared" si="83"/>
        <v>0</v>
      </c>
      <c r="S462" s="215" t="str">
        <f t="shared" si="84"/>
        <v>0</v>
      </c>
    </row>
    <row r="463" spans="1:19" x14ac:dyDescent="0.2">
      <c r="A463" s="12">
        <v>452</v>
      </c>
      <c r="B463" s="228" t="str">
        <f>IF(I463&gt;($B$4*$B$6),"0",PMT(H463/$B$6,COUNT(I463:$I$1000),-E462))</f>
        <v>0</v>
      </c>
      <c r="C463" s="228">
        <f t="shared" si="85"/>
        <v>0</v>
      </c>
      <c r="D463" s="228" t="str">
        <f t="shared" si="81"/>
        <v>0</v>
      </c>
      <c r="E463" s="225" t="str">
        <f t="shared" si="79"/>
        <v/>
      </c>
      <c r="F463" s="228" t="str">
        <f t="shared" si="77"/>
        <v/>
      </c>
      <c r="G463" s="228" t="str">
        <f t="shared" si="78"/>
        <v/>
      </c>
      <c r="H463" s="230">
        <f t="shared" si="86"/>
        <v>0.12</v>
      </c>
      <c r="I463" s="226" t="str">
        <f t="shared" si="80"/>
        <v/>
      </c>
      <c r="J463" s="227">
        <f t="shared" si="87"/>
        <v>58746</v>
      </c>
      <c r="K463" s="231" t="str">
        <f t="shared" si="82"/>
        <v>0</v>
      </c>
      <c r="Q463" s="11">
        <f>IF(J463&lt;'5-Year Monthly P&amp;L'!P$2,1,IF(AND('Financing - Injection 2'!J463&gt;='5-Year Monthly P&amp;L'!P$2,'Financing - Injection 2'!J463&lt;'5-Year Monthly P&amp;L'!AB$2),2,IF(AND('Financing - Injection 2'!J463&gt;='5-Year Monthly P&amp;L'!AB$2,'Financing - Injection 2'!J463&lt;'5-Year Monthly P&amp;L'!AN$2),3,IF(AND('Financing - Injection 2'!J463&gt;='5-Year Monthly P&amp;L'!AN$2,'Financing - Injection 2'!J463&lt;'5-Year Monthly P&amp;L'!AZ$2),4,IF('Financing - Injection 2'!J463&gt;='5-Year Monthly P&amp;L'!AZ$2,5)))))</f>
        <v>5</v>
      </c>
      <c r="R463" s="215" t="str">
        <f t="shared" si="83"/>
        <v>0</v>
      </c>
      <c r="S463" s="215" t="str">
        <f t="shared" si="84"/>
        <v>0</v>
      </c>
    </row>
    <row r="464" spans="1:19" x14ac:dyDescent="0.2">
      <c r="A464" s="12">
        <v>453</v>
      </c>
      <c r="B464" s="228" t="str">
        <f>IF(I464&gt;($B$4*$B$6),"0",PMT(H464/$B$6,COUNT(I464:$I$1000),-E463))</f>
        <v>0</v>
      </c>
      <c r="C464" s="228">
        <f t="shared" si="85"/>
        <v>0</v>
      </c>
      <c r="D464" s="228" t="str">
        <f t="shared" si="81"/>
        <v>0</v>
      </c>
      <c r="E464" s="225" t="str">
        <f t="shared" si="79"/>
        <v/>
      </c>
      <c r="F464" s="228" t="str">
        <f t="shared" si="77"/>
        <v/>
      </c>
      <c r="G464" s="228" t="str">
        <f t="shared" si="78"/>
        <v/>
      </c>
      <c r="H464" s="230">
        <f t="shared" si="86"/>
        <v>0.12</v>
      </c>
      <c r="I464" s="226" t="str">
        <f t="shared" si="80"/>
        <v/>
      </c>
      <c r="J464" s="227">
        <f t="shared" si="87"/>
        <v>58776</v>
      </c>
      <c r="K464" s="231" t="str">
        <f t="shared" si="82"/>
        <v>0</v>
      </c>
      <c r="Q464" s="11">
        <f>IF(J464&lt;'5-Year Monthly P&amp;L'!P$2,1,IF(AND('Financing - Injection 2'!J464&gt;='5-Year Monthly P&amp;L'!P$2,'Financing - Injection 2'!J464&lt;'5-Year Monthly P&amp;L'!AB$2),2,IF(AND('Financing - Injection 2'!J464&gt;='5-Year Monthly P&amp;L'!AB$2,'Financing - Injection 2'!J464&lt;'5-Year Monthly P&amp;L'!AN$2),3,IF(AND('Financing - Injection 2'!J464&gt;='5-Year Monthly P&amp;L'!AN$2,'Financing - Injection 2'!J464&lt;'5-Year Monthly P&amp;L'!AZ$2),4,IF('Financing - Injection 2'!J464&gt;='5-Year Monthly P&amp;L'!AZ$2,5)))))</f>
        <v>5</v>
      </c>
      <c r="R464" s="215" t="str">
        <f t="shared" si="83"/>
        <v>0</v>
      </c>
      <c r="S464" s="215" t="str">
        <f t="shared" si="84"/>
        <v>0</v>
      </c>
    </row>
    <row r="465" spans="1:19" x14ac:dyDescent="0.2">
      <c r="A465" s="12">
        <v>454</v>
      </c>
      <c r="B465" s="228" t="str">
        <f>IF(I465&gt;($B$4*$B$6),"0",PMT(H465/$B$6,COUNT(I465:$I$1000),-E464))</f>
        <v>0</v>
      </c>
      <c r="C465" s="228">
        <f t="shared" si="85"/>
        <v>0</v>
      </c>
      <c r="D465" s="228" t="str">
        <f t="shared" si="81"/>
        <v>0</v>
      </c>
      <c r="E465" s="225" t="str">
        <f t="shared" si="79"/>
        <v/>
      </c>
      <c r="F465" s="228" t="str">
        <f t="shared" si="77"/>
        <v/>
      </c>
      <c r="G465" s="228" t="str">
        <f t="shared" si="78"/>
        <v/>
      </c>
      <c r="H465" s="230">
        <f t="shared" si="86"/>
        <v>0.12</v>
      </c>
      <c r="I465" s="226" t="str">
        <f t="shared" si="80"/>
        <v/>
      </c>
      <c r="J465" s="227">
        <f t="shared" si="87"/>
        <v>58807</v>
      </c>
      <c r="K465" s="231" t="str">
        <f t="shared" si="82"/>
        <v>0</v>
      </c>
      <c r="Q465" s="11">
        <f>IF(J465&lt;'5-Year Monthly P&amp;L'!P$2,1,IF(AND('Financing - Injection 2'!J465&gt;='5-Year Monthly P&amp;L'!P$2,'Financing - Injection 2'!J465&lt;'5-Year Monthly P&amp;L'!AB$2),2,IF(AND('Financing - Injection 2'!J465&gt;='5-Year Monthly P&amp;L'!AB$2,'Financing - Injection 2'!J465&lt;'5-Year Monthly P&amp;L'!AN$2),3,IF(AND('Financing - Injection 2'!J465&gt;='5-Year Monthly P&amp;L'!AN$2,'Financing - Injection 2'!J465&lt;'5-Year Monthly P&amp;L'!AZ$2),4,IF('Financing - Injection 2'!J465&gt;='5-Year Monthly P&amp;L'!AZ$2,5)))))</f>
        <v>5</v>
      </c>
      <c r="R465" s="215" t="str">
        <f t="shared" si="83"/>
        <v>0</v>
      </c>
      <c r="S465" s="215" t="str">
        <f t="shared" si="84"/>
        <v>0</v>
      </c>
    </row>
    <row r="466" spans="1:19" x14ac:dyDescent="0.2">
      <c r="A466" s="12">
        <v>455</v>
      </c>
      <c r="B466" s="228" t="str">
        <f>IF(I466&gt;($B$4*$B$6),"0",PMT(H466/$B$6,COUNT(I466:$I$1000),-E465))</f>
        <v>0</v>
      </c>
      <c r="C466" s="228">
        <f t="shared" si="85"/>
        <v>0</v>
      </c>
      <c r="D466" s="228" t="str">
        <f t="shared" si="81"/>
        <v>0</v>
      </c>
      <c r="E466" s="225" t="str">
        <f t="shared" si="79"/>
        <v/>
      </c>
      <c r="F466" s="228" t="str">
        <f t="shared" si="77"/>
        <v/>
      </c>
      <c r="G466" s="228" t="str">
        <f t="shared" si="78"/>
        <v/>
      </c>
      <c r="H466" s="230">
        <f t="shared" si="86"/>
        <v>0.12</v>
      </c>
      <c r="I466" s="226" t="str">
        <f t="shared" si="80"/>
        <v/>
      </c>
      <c r="J466" s="227">
        <f t="shared" si="87"/>
        <v>58838</v>
      </c>
      <c r="K466" s="231" t="str">
        <f t="shared" si="82"/>
        <v>0</v>
      </c>
      <c r="Q466" s="11">
        <f>IF(J466&lt;'5-Year Monthly P&amp;L'!P$2,1,IF(AND('Financing - Injection 2'!J466&gt;='5-Year Monthly P&amp;L'!P$2,'Financing - Injection 2'!J466&lt;'5-Year Monthly P&amp;L'!AB$2),2,IF(AND('Financing - Injection 2'!J466&gt;='5-Year Monthly P&amp;L'!AB$2,'Financing - Injection 2'!J466&lt;'5-Year Monthly P&amp;L'!AN$2),3,IF(AND('Financing - Injection 2'!J466&gt;='5-Year Monthly P&amp;L'!AN$2,'Financing - Injection 2'!J466&lt;'5-Year Monthly P&amp;L'!AZ$2),4,IF('Financing - Injection 2'!J466&gt;='5-Year Monthly P&amp;L'!AZ$2,5)))))</f>
        <v>5</v>
      </c>
      <c r="R466" s="215" t="str">
        <f t="shared" si="83"/>
        <v>0</v>
      </c>
      <c r="S466" s="215" t="str">
        <f t="shared" si="84"/>
        <v>0</v>
      </c>
    </row>
    <row r="467" spans="1:19" x14ac:dyDescent="0.2">
      <c r="A467" s="12">
        <v>456</v>
      </c>
      <c r="B467" s="228" t="str">
        <f>IF(I467&gt;($B$4*$B$6),"0",PMT(H467/$B$6,COUNT(I467:$I$1000),-E466))</f>
        <v>0</v>
      </c>
      <c r="C467" s="228">
        <f t="shared" si="85"/>
        <v>0</v>
      </c>
      <c r="D467" s="228" t="str">
        <f t="shared" si="81"/>
        <v>0</v>
      </c>
      <c r="E467" s="225" t="str">
        <f t="shared" si="79"/>
        <v/>
      </c>
      <c r="F467" s="228" t="str">
        <f t="shared" si="77"/>
        <v/>
      </c>
      <c r="G467" s="228" t="str">
        <f t="shared" si="78"/>
        <v/>
      </c>
      <c r="H467" s="230">
        <f t="shared" si="86"/>
        <v>0.12</v>
      </c>
      <c r="I467" s="226" t="str">
        <f t="shared" si="80"/>
        <v/>
      </c>
      <c r="J467" s="227">
        <f t="shared" si="87"/>
        <v>58866</v>
      </c>
      <c r="K467" s="231" t="str">
        <f t="shared" si="82"/>
        <v>0</v>
      </c>
      <c r="Q467" s="11">
        <f>IF(J467&lt;'5-Year Monthly P&amp;L'!P$2,1,IF(AND('Financing - Injection 2'!J467&gt;='5-Year Monthly P&amp;L'!P$2,'Financing - Injection 2'!J467&lt;'5-Year Monthly P&amp;L'!AB$2),2,IF(AND('Financing - Injection 2'!J467&gt;='5-Year Monthly P&amp;L'!AB$2,'Financing - Injection 2'!J467&lt;'5-Year Monthly P&amp;L'!AN$2),3,IF(AND('Financing - Injection 2'!J467&gt;='5-Year Monthly P&amp;L'!AN$2,'Financing - Injection 2'!J467&lt;'5-Year Monthly P&amp;L'!AZ$2),4,IF('Financing - Injection 2'!J467&gt;='5-Year Monthly P&amp;L'!AZ$2,5)))))</f>
        <v>5</v>
      </c>
      <c r="R467" s="215" t="str">
        <f t="shared" si="83"/>
        <v>0</v>
      </c>
      <c r="S467" s="215" t="str">
        <f t="shared" si="84"/>
        <v>0</v>
      </c>
    </row>
    <row r="468" spans="1:19" x14ac:dyDescent="0.2">
      <c r="A468" s="12">
        <v>457</v>
      </c>
      <c r="B468" s="228" t="str">
        <f>IF(I468&gt;($B$4*$B$6),"0",PMT(H468/$B$6,COUNT(I468:$I$1000),-E467))</f>
        <v>0</v>
      </c>
      <c r="C468" s="228">
        <f t="shared" si="85"/>
        <v>0</v>
      </c>
      <c r="D468" s="228" t="str">
        <f t="shared" si="81"/>
        <v>0</v>
      </c>
      <c r="E468" s="225" t="str">
        <f t="shared" si="79"/>
        <v/>
      </c>
      <c r="F468" s="228" t="str">
        <f t="shared" si="77"/>
        <v/>
      </c>
      <c r="G468" s="228" t="str">
        <f t="shared" si="78"/>
        <v/>
      </c>
      <c r="H468" s="230">
        <f t="shared" si="86"/>
        <v>0.12</v>
      </c>
      <c r="I468" s="226" t="str">
        <f t="shared" si="80"/>
        <v/>
      </c>
      <c r="J468" s="227">
        <f t="shared" si="87"/>
        <v>58897</v>
      </c>
      <c r="K468" s="231" t="str">
        <f t="shared" si="82"/>
        <v>0</v>
      </c>
      <c r="Q468" s="11">
        <f>IF(J468&lt;'5-Year Monthly P&amp;L'!P$2,1,IF(AND('Financing - Injection 2'!J468&gt;='5-Year Monthly P&amp;L'!P$2,'Financing - Injection 2'!J468&lt;'5-Year Monthly P&amp;L'!AB$2),2,IF(AND('Financing - Injection 2'!J468&gt;='5-Year Monthly P&amp;L'!AB$2,'Financing - Injection 2'!J468&lt;'5-Year Monthly P&amp;L'!AN$2),3,IF(AND('Financing - Injection 2'!J468&gt;='5-Year Monthly P&amp;L'!AN$2,'Financing - Injection 2'!J468&lt;'5-Year Monthly P&amp;L'!AZ$2),4,IF('Financing - Injection 2'!J468&gt;='5-Year Monthly P&amp;L'!AZ$2,5)))))</f>
        <v>5</v>
      </c>
      <c r="R468" s="215" t="str">
        <f t="shared" si="83"/>
        <v>0</v>
      </c>
      <c r="S468" s="215" t="str">
        <f t="shared" si="84"/>
        <v>0</v>
      </c>
    </row>
    <row r="469" spans="1:19" x14ac:dyDescent="0.2">
      <c r="A469" s="12">
        <v>458</v>
      </c>
      <c r="B469" s="228" t="str">
        <f>IF(I469&gt;($B$4*$B$6),"0",PMT(H469/$B$6,COUNT(I469:$I$1000),-E468))</f>
        <v>0</v>
      </c>
      <c r="C469" s="228">
        <f t="shared" si="85"/>
        <v>0</v>
      </c>
      <c r="D469" s="228" t="str">
        <f t="shared" si="81"/>
        <v>0</v>
      </c>
      <c r="E469" s="225" t="str">
        <f t="shared" si="79"/>
        <v/>
      </c>
      <c r="F469" s="228" t="str">
        <f t="shared" si="77"/>
        <v/>
      </c>
      <c r="G469" s="228" t="str">
        <f t="shared" si="78"/>
        <v/>
      </c>
      <c r="H469" s="230">
        <f t="shared" si="86"/>
        <v>0.12</v>
      </c>
      <c r="I469" s="226" t="str">
        <f t="shared" si="80"/>
        <v/>
      </c>
      <c r="J469" s="227">
        <f t="shared" si="87"/>
        <v>58927</v>
      </c>
      <c r="K469" s="231" t="str">
        <f t="shared" si="82"/>
        <v>0</v>
      </c>
      <c r="Q469" s="11">
        <f>IF(J469&lt;'5-Year Monthly P&amp;L'!P$2,1,IF(AND('Financing - Injection 2'!J469&gt;='5-Year Monthly P&amp;L'!P$2,'Financing - Injection 2'!J469&lt;'5-Year Monthly P&amp;L'!AB$2),2,IF(AND('Financing - Injection 2'!J469&gt;='5-Year Monthly P&amp;L'!AB$2,'Financing - Injection 2'!J469&lt;'5-Year Monthly P&amp;L'!AN$2),3,IF(AND('Financing - Injection 2'!J469&gt;='5-Year Monthly P&amp;L'!AN$2,'Financing - Injection 2'!J469&lt;'5-Year Monthly P&amp;L'!AZ$2),4,IF('Financing - Injection 2'!J469&gt;='5-Year Monthly P&amp;L'!AZ$2,5)))))</f>
        <v>5</v>
      </c>
      <c r="R469" s="215" t="str">
        <f t="shared" si="83"/>
        <v>0</v>
      </c>
      <c r="S469" s="215" t="str">
        <f t="shared" si="84"/>
        <v>0</v>
      </c>
    </row>
    <row r="470" spans="1:19" x14ac:dyDescent="0.2">
      <c r="A470" s="12">
        <v>459</v>
      </c>
      <c r="B470" s="228" t="str">
        <f>IF(I470&gt;($B$4*$B$6),"0",PMT(H470/$B$6,COUNT(I470:$I$1000),-E469))</f>
        <v>0</v>
      </c>
      <c r="C470" s="228">
        <f t="shared" si="85"/>
        <v>0</v>
      </c>
      <c r="D470" s="228" t="str">
        <f t="shared" si="81"/>
        <v>0</v>
      </c>
      <c r="E470" s="225" t="str">
        <f t="shared" si="79"/>
        <v/>
      </c>
      <c r="F470" s="228" t="str">
        <f t="shared" si="77"/>
        <v/>
      </c>
      <c r="G470" s="228" t="str">
        <f t="shared" si="78"/>
        <v/>
      </c>
      <c r="H470" s="230">
        <f t="shared" si="86"/>
        <v>0.12</v>
      </c>
      <c r="I470" s="226" t="str">
        <f t="shared" si="80"/>
        <v/>
      </c>
      <c r="J470" s="227">
        <f t="shared" si="87"/>
        <v>58958</v>
      </c>
      <c r="K470" s="231" t="str">
        <f t="shared" si="82"/>
        <v>0</v>
      </c>
      <c r="Q470" s="11">
        <f>IF(J470&lt;'5-Year Monthly P&amp;L'!P$2,1,IF(AND('Financing - Injection 2'!J470&gt;='5-Year Monthly P&amp;L'!P$2,'Financing - Injection 2'!J470&lt;'5-Year Monthly P&amp;L'!AB$2),2,IF(AND('Financing - Injection 2'!J470&gt;='5-Year Monthly P&amp;L'!AB$2,'Financing - Injection 2'!J470&lt;'5-Year Monthly P&amp;L'!AN$2),3,IF(AND('Financing - Injection 2'!J470&gt;='5-Year Monthly P&amp;L'!AN$2,'Financing - Injection 2'!J470&lt;'5-Year Monthly P&amp;L'!AZ$2),4,IF('Financing - Injection 2'!J470&gt;='5-Year Monthly P&amp;L'!AZ$2,5)))))</f>
        <v>5</v>
      </c>
      <c r="R470" s="215" t="str">
        <f t="shared" si="83"/>
        <v>0</v>
      </c>
      <c r="S470" s="215" t="str">
        <f t="shared" si="84"/>
        <v>0</v>
      </c>
    </row>
    <row r="471" spans="1:19" x14ac:dyDescent="0.2">
      <c r="A471" s="12">
        <v>460</v>
      </c>
      <c r="B471" s="228" t="str">
        <f>IF(I471&gt;($B$4*$B$6),"0",PMT(H471/$B$6,COUNT(I471:$I$1000),-E470))</f>
        <v>0</v>
      </c>
      <c r="C471" s="228">
        <f t="shared" si="85"/>
        <v>0</v>
      </c>
      <c r="D471" s="228" t="str">
        <f t="shared" si="81"/>
        <v>0</v>
      </c>
      <c r="E471" s="225" t="str">
        <f t="shared" si="79"/>
        <v/>
      </c>
      <c r="F471" s="228" t="str">
        <f t="shared" si="77"/>
        <v/>
      </c>
      <c r="G471" s="228" t="str">
        <f t="shared" si="78"/>
        <v/>
      </c>
      <c r="H471" s="230">
        <f t="shared" si="86"/>
        <v>0.12</v>
      </c>
      <c r="I471" s="226" t="str">
        <f t="shared" si="80"/>
        <v/>
      </c>
      <c r="J471" s="227">
        <f t="shared" si="87"/>
        <v>58988</v>
      </c>
      <c r="K471" s="231" t="str">
        <f t="shared" si="82"/>
        <v>0</v>
      </c>
      <c r="Q471" s="11">
        <f>IF(J471&lt;'5-Year Monthly P&amp;L'!P$2,1,IF(AND('Financing - Injection 2'!J471&gt;='5-Year Monthly P&amp;L'!P$2,'Financing - Injection 2'!J471&lt;'5-Year Monthly P&amp;L'!AB$2),2,IF(AND('Financing - Injection 2'!J471&gt;='5-Year Monthly P&amp;L'!AB$2,'Financing - Injection 2'!J471&lt;'5-Year Monthly P&amp;L'!AN$2),3,IF(AND('Financing - Injection 2'!J471&gt;='5-Year Monthly P&amp;L'!AN$2,'Financing - Injection 2'!J471&lt;'5-Year Monthly P&amp;L'!AZ$2),4,IF('Financing - Injection 2'!J471&gt;='5-Year Monthly P&amp;L'!AZ$2,5)))))</f>
        <v>5</v>
      </c>
      <c r="R471" s="215" t="str">
        <f t="shared" si="83"/>
        <v>0</v>
      </c>
      <c r="S471" s="215" t="str">
        <f t="shared" si="84"/>
        <v>0</v>
      </c>
    </row>
    <row r="472" spans="1:19" x14ac:dyDescent="0.2">
      <c r="A472" s="12">
        <v>461</v>
      </c>
      <c r="B472" s="228" t="str">
        <f>IF(I472&gt;($B$4*$B$6),"0",PMT(H472/$B$6,COUNT(I472:$I$1000),-E471))</f>
        <v>0</v>
      </c>
      <c r="C472" s="228">
        <f t="shared" si="85"/>
        <v>0</v>
      </c>
      <c r="D472" s="228" t="str">
        <f t="shared" si="81"/>
        <v>0</v>
      </c>
      <c r="E472" s="225" t="str">
        <f t="shared" si="79"/>
        <v/>
      </c>
      <c r="F472" s="228" t="str">
        <f t="shared" si="77"/>
        <v/>
      </c>
      <c r="G472" s="228" t="str">
        <f t="shared" si="78"/>
        <v/>
      </c>
      <c r="H472" s="230">
        <f t="shared" si="86"/>
        <v>0.12</v>
      </c>
      <c r="I472" s="226" t="str">
        <f t="shared" si="80"/>
        <v/>
      </c>
      <c r="J472" s="227">
        <f t="shared" si="87"/>
        <v>59019</v>
      </c>
      <c r="K472" s="231" t="str">
        <f t="shared" si="82"/>
        <v>0</v>
      </c>
      <c r="Q472" s="11">
        <f>IF(J472&lt;'5-Year Monthly P&amp;L'!P$2,1,IF(AND('Financing - Injection 2'!J472&gt;='5-Year Monthly P&amp;L'!P$2,'Financing - Injection 2'!J472&lt;'5-Year Monthly P&amp;L'!AB$2),2,IF(AND('Financing - Injection 2'!J472&gt;='5-Year Monthly P&amp;L'!AB$2,'Financing - Injection 2'!J472&lt;'5-Year Monthly P&amp;L'!AN$2),3,IF(AND('Financing - Injection 2'!J472&gt;='5-Year Monthly P&amp;L'!AN$2,'Financing - Injection 2'!J472&lt;'5-Year Monthly P&amp;L'!AZ$2),4,IF('Financing - Injection 2'!J472&gt;='5-Year Monthly P&amp;L'!AZ$2,5)))))</f>
        <v>5</v>
      </c>
      <c r="R472" s="215" t="str">
        <f t="shared" si="83"/>
        <v>0</v>
      </c>
      <c r="S472" s="215" t="str">
        <f t="shared" si="84"/>
        <v>0</v>
      </c>
    </row>
    <row r="473" spans="1:19" x14ac:dyDescent="0.2">
      <c r="A473" s="12">
        <v>462</v>
      </c>
      <c r="B473" s="228" t="str">
        <f>IF(I473&gt;($B$4*$B$6),"0",PMT(H473/$B$6,COUNT(I473:$I$1000),-E472))</f>
        <v>0</v>
      </c>
      <c r="C473" s="228">
        <f t="shared" si="85"/>
        <v>0</v>
      </c>
      <c r="D473" s="228" t="str">
        <f t="shared" si="81"/>
        <v>0</v>
      </c>
      <c r="E473" s="225" t="str">
        <f t="shared" si="79"/>
        <v/>
      </c>
      <c r="F473" s="228" t="str">
        <f t="shared" si="77"/>
        <v/>
      </c>
      <c r="G473" s="228" t="str">
        <f t="shared" si="78"/>
        <v/>
      </c>
      <c r="H473" s="230">
        <f t="shared" si="86"/>
        <v>0.12</v>
      </c>
      <c r="I473" s="226" t="str">
        <f t="shared" si="80"/>
        <v/>
      </c>
      <c r="J473" s="227">
        <f t="shared" si="87"/>
        <v>59050</v>
      </c>
      <c r="K473" s="231" t="str">
        <f t="shared" si="82"/>
        <v>0</v>
      </c>
      <c r="Q473" s="11">
        <f>IF(J473&lt;'5-Year Monthly P&amp;L'!P$2,1,IF(AND('Financing - Injection 2'!J473&gt;='5-Year Monthly P&amp;L'!P$2,'Financing - Injection 2'!J473&lt;'5-Year Monthly P&amp;L'!AB$2),2,IF(AND('Financing - Injection 2'!J473&gt;='5-Year Monthly P&amp;L'!AB$2,'Financing - Injection 2'!J473&lt;'5-Year Monthly P&amp;L'!AN$2),3,IF(AND('Financing - Injection 2'!J473&gt;='5-Year Monthly P&amp;L'!AN$2,'Financing - Injection 2'!J473&lt;'5-Year Monthly P&amp;L'!AZ$2),4,IF('Financing - Injection 2'!J473&gt;='5-Year Monthly P&amp;L'!AZ$2,5)))))</f>
        <v>5</v>
      </c>
      <c r="R473" s="215" t="str">
        <f t="shared" si="83"/>
        <v>0</v>
      </c>
      <c r="S473" s="215" t="str">
        <f t="shared" si="84"/>
        <v>0</v>
      </c>
    </row>
    <row r="474" spans="1:19" x14ac:dyDescent="0.2">
      <c r="A474" s="12">
        <v>463</v>
      </c>
      <c r="B474" s="228" t="str">
        <f>IF(I474&gt;($B$4*$B$6),"0",PMT(H474/$B$6,COUNT(I474:$I$1000),-E473))</f>
        <v>0</v>
      </c>
      <c r="C474" s="228">
        <f t="shared" si="85"/>
        <v>0</v>
      </c>
      <c r="D474" s="228" t="str">
        <f t="shared" si="81"/>
        <v>0</v>
      </c>
      <c r="E474" s="225" t="str">
        <f t="shared" si="79"/>
        <v/>
      </c>
      <c r="F474" s="228" t="str">
        <f t="shared" si="77"/>
        <v/>
      </c>
      <c r="G474" s="228" t="str">
        <f t="shared" si="78"/>
        <v/>
      </c>
      <c r="H474" s="230">
        <f t="shared" si="86"/>
        <v>0.12</v>
      </c>
      <c r="I474" s="226" t="str">
        <f t="shared" si="80"/>
        <v/>
      </c>
      <c r="J474" s="227">
        <f t="shared" si="87"/>
        <v>59080</v>
      </c>
      <c r="K474" s="231" t="str">
        <f t="shared" si="82"/>
        <v>0</v>
      </c>
      <c r="Q474" s="11">
        <f>IF(J474&lt;'5-Year Monthly P&amp;L'!P$2,1,IF(AND('Financing - Injection 2'!J474&gt;='5-Year Monthly P&amp;L'!P$2,'Financing - Injection 2'!J474&lt;'5-Year Monthly P&amp;L'!AB$2),2,IF(AND('Financing - Injection 2'!J474&gt;='5-Year Monthly P&amp;L'!AB$2,'Financing - Injection 2'!J474&lt;'5-Year Monthly P&amp;L'!AN$2),3,IF(AND('Financing - Injection 2'!J474&gt;='5-Year Monthly P&amp;L'!AN$2,'Financing - Injection 2'!J474&lt;'5-Year Monthly P&amp;L'!AZ$2),4,IF('Financing - Injection 2'!J474&gt;='5-Year Monthly P&amp;L'!AZ$2,5)))))</f>
        <v>5</v>
      </c>
      <c r="R474" s="215" t="str">
        <f t="shared" si="83"/>
        <v>0</v>
      </c>
      <c r="S474" s="215" t="str">
        <f t="shared" si="84"/>
        <v>0</v>
      </c>
    </row>
    <row r="475" spans="1:19" x14ac:dyDescent="0.2">
      <c r="A475" s="12">
        <v>464</v>
      </c>
      <c r="B475" s="228" t="str">
        <f>IF(I475&gt;($B$4*$B$6),"0",PMT(H475/$B$6,COUNT(I475:$I$1000),-E474))</f>
        <v>0</v>
      </c>
      <c r="C475" s="228">
        <f t="shared" si="85"/>
        <v>0</v>
      </c>
      <c r="D475" s="228" t="str">
        <f t="shared" si="81"/>
        <v>0</v>
      </c>
      <c r="E475" s="225" t="str">
        <f t="shared" si="79"/>
        <v/>
      </c>
      <c r="F475" s="228" t="str">
        <f t="shared" si="77"/>
        <v/>
      </c>
      <c r="G475" s="228" t="str">
        <f t="shared" si="78"/>
        <v/>
      </c>
      <c r="H475" s="230">
        <f t="shared" si="86"/>
        <v>0.12</v>
      </c>
      <c r="I475" s="226" t="str">
        <f t="shared" si="80"/>
        <v/>
      </c>
      <c r="J475" s="227">
        <f t="shared" si="87"/>
        <v>59111</v>
      </c>
      <c r="K475" s="231" t="str">
        <f t="shared" si="82"/>
        <v>0</v>
      </c>
      <c r="Q475" s="11">
        <f>IF(J475&lt;'5-Year Monthly P&amp;L'!P$2,1,IF(AND('Financing - Injection 2'!J475&gt;='5-Year Monthly P&amp;L'!P$2,'Financing - Injection 2'!J475&lt;'5-Year Monthly P&amp;L'!AB$2),2,IF(AND('Financing - Injection 2'!J475&gt;='5-Year Monthly P&amp;L'!AB$2,'Financing - Injection 2'!J475&lt;'5-Year Monthly P&amp;L'!AN$2),3,IF(AND('Financing - Injection 2'!J475&gt;='5-Year Monthly P&amp;L'!AN$2,'Financing - Injection 2'!J475&lt;'5-Year Monthly P&amp;L'!AZ$2),4,IF('Financing - Injection 2'!J475&gt;='5-Year Monthly P&amp;L'!AZ$2,5)))))</f>
        <v>5</v>
      </c>
      <c r="R475" s="215" t="str">
        <f t="shared" si="83"/>
        <v>0</v>
      </c>
      <c r="S475" s="215" t="str">
        <f t="shared" si="84"/>
        <v>0</v>
      </c>
    </row>
    <row r="476" spans="1:19" x14ac:dyDescent="0.2">
      <c r="A476" s="12">
        <v>465</v>
      </c>
      <c r="B476" s="228" t="str">
        <f>IF(I476&gt;($B$4*$B$6),"0",PMT(H476/$B$6,COUNT(I476:$I$1000),-E475))</f>
        <v>0</v>
      </c>
      <c r="C476" s="228">
        <f t="shared" si="85"/>
        <v>0</v>
      </c>
      <c r="D476" s="228" t="str">
        <f t="shared" si="81"/>
        <v>0</v>
      </c>
      <c r="E476" s="225" t="str">
        <f t="shared" si="79"/>
        <v/>
      </c>
      <c r="F476" s="228" t="str">
        <f t="shared" si="77"/>
        <v/>
      </c>
      <c r="G476" s="228" t="str">
        <f t="shared" si="78"/>
        <v/>
      </c>
      <c r="H476" s="230">
        <f t="shared" si="86"/>
        <v>0.12</v>
      </c>
      <c r="I476" s="226" t="str">
        <f t="shared" si="80"/>
        <v/>
      </c>
      <c r="J476" s="227">
        <f t="shared" si="87"/>
        <v>59141</v>
      </c>
      <c r="K476" s="231" t="str">
        <f t="shared" si="82"/>
        <v>0</v>
      </c>
      <c r="Q476" s="11">
        <f>IF(J476&lt;'5-Year Monthly P&amp;L'!P$2,1,IF(AND('Financing - Injection 2'!J476&gt;='5-Year Monthly P&amp;L'!P$2,'Financing - Injection 2'!J476&lt;'5-Year Monthly P&amp;L'!AB$2),2,IF(AND('Financing - Injection 2'!J476&gt;='5-Year Monthly P&amp;L'!AB$2,'Financing - Injection 2'!J476&lt;'5-Year Monthly P&amp;L'!AN$2),3,IF(AND('Financing - Injection 2'!J476&gt;='5-Year Monthly P&amp;L'!AN$2,'Financing - Injection 2'!J476&lt;'5-Year Monthly P&amp;L'!AZ$2),4,IF('Financing - Injection 2'!J476&gt;='5-Year Monthly P&amp;L'!AZ$2,5)))))</f>
        <v>5</v>
      </c>
      <c r="R476" s="215" t="str">
        <f t="shared" si="83"/>
        <v>0</v>
      </c>
      <c r="S476" s="215" t="str">
        <f t="shared" si="84"/>
        <v>0</v>
      </c>
    </row>
    <row r="477" spans="1:19" x14ac:dyDescent="0.2">
      <c r="A477" s="12">
        <v>466</v>
      </c>
      <c r="B477" s="228" t="str">
        <f>IF(I477&gt;($B$4*$B$6),"0",PMT(H477/$B$6,COUNT(I477:$I$1000),-E476))</f>
        <v>0</v>
      </c>
      <c r="C477" s="228">
        <f t="shared" si="85"/>
        <v>0</v>
      </c>
      <c r="D477" s="228" t="str">
        <f t="shared" si="81"/>
        <v>0</v>
      </c>
      <c r="E477" s="225" t="str">
        <f t="shared" si="79"/>
        <v/>
      </c>
      <c r="F477" s="228" t="str">
        <f t="shared" si="77"/>
        <v/>
      </c>
      <c r="G477" s="228" t="str">
        <f t="shared" si="78"/>
        <v/>
      </c>
      <c r="H477" s="230">
        <f t="shared" si="86"/>
        <v>0.12</v>
      </c>
      <c r="I477" s="226" t="str">
        <f t="shared" si="80"/>
        <v/>
      </c>
      <c r="J477" s="227">
        <f t="shared" si="87"/>
        <v>59172</v>
      </c>
      <c r="K477" s="231" t="str">
        <f t="shared" si="82"/>
        <v>0</v>
      </c>
      <c r="Q477" s="11">
        <f>IF(J477&lt;'5-Year Monthly P&amp;L'!P$2,1,IF(AND('Financing - Injection 2'!J477&gt;='5-Year Monthly P&amp;L'!P$2,'Financing - Injection 2'!J477&lt;'5-Year Monthly P&amp;L'!AB$2),2,IF(AND('Financing - Injection 2'!J477&gt;='5-Year Monthly P&amp;L'!AB$2,'Financing - Injection 2'!J477&lt;'5-Year Monthly P&amp;L'!AN$2),3,IF(AND('Financing - Injection 2'!J477&gt;='5-Year Monthly P&amp;L'!AN$2,'Financing - Injection 2'!J477&lt;'5-Year Monthly P&amp;L'!AZ$2),4,IF('Financing - Injection 2'!J477&gt;='5-Year Monthly P&amp;L'!AZ$2,5)))))</f>
        <v>5</v>
      </c>
      <c r="R477" s="215" t="str">
        <f t="shared" si="83"/>
        <v>0</v>
      </c>
      <c r="S477" s="215" t="str">
        <f t="shared" si="84"/>
        <v>0</v>
      </c>
    </row>
    <row r="478" spans="1:19" x14ac:dyDescent="0.2">
      <c r="A478" s="12">
        <v>467</v>
      </c>
      <c r="B478" s="228" t="str">
        <f>IF(I478&gt;($B$4*$B$6),"0",PMT(H478/$B$6,COUNT(I478:$I$1000),-E477))</f>
        <v>0</v>
      </c>
      <c r="C478" s="228">
        <f t="shared" si="85"/>
        <v>0</v>
      </c>
      <c r="D478" s="228" t="str">
        <f t="shared" si="81"/>
        <v>0</v>
      </c>
      <c r="E478" s="225" t="str">
        <f t="shared" si="79"/>
        <v/>
      </c>
      <c r="F478" s="228" t="str">
        <f t="shared" si="77"/>
        <v/>
      </c>
      <c r="G478" s="228" t="str">
        <f t="shared" si="78"/>
        <v/>
      </c>
      <c r="H478" s="230">
        <f t="shared" si="86"/>
        <v>0.12</v>
      </c>
      <c r="I478" s="226" t="str">
        <f t="shared" si="80"/>
        <v/>
      </c>
      <c r="J478" s="227">
        <f t="shared" si="87"/>
        <v>59203</v>
      </c>
      <c r="K478" s="231" t="str">
        <f t="shared" si="82"/>
        <v>0</v>
      </c>
      <c r="Q478" s="11">
        <f>IF(J478&lt;'5-Year Monthly P&amp;L'!P$2,1,IF(AND('Financing - Injection 2'!J478&gt;='5-Year Monthly P&amp;L'!P$2,'Financing - Injection 2'!J478&lt;'5-Year Monthly P&amp;L'!AB$2),2,IF(AND('Financing - Injection 2'!J478&gt;='5-Year Monthly P&amp;L'!AB$2,'Financing - Injection 2'!J478&lt;'5-Year Monthly P&amp;L'!AN$2),3,IF(AND('Financing - Injection 2'!J478&gt;='5-Year Monthly P&amp;L'!AN$2,'Financing - Injection 2'!J478&lt;'5-Year Monthly P&amp;L'!AZ$2),4,IF('Financing - Injection 2'!J478&gt;='5-Year Monthly P&amp;L'!AZ$2,5)))))</f>
        <v>5</v>
      </c>
      <c r="R478" s="215" t="str">
        <f t="shared" si="83"/>
        <v>0</v>
      </c>
      <c r="S478" s="215" t="str">
        <f t="shared" si="84"/>
        <v>0</v>
      </c>
    </row>
    <row r="479" spans="1:19" x14ac:dyDescent="0.2">
      <c r="A479" s="12">
        <v>468</v>
      </c>
      <c r="B479" s="228" t="str">
        <f>IF(I479&gt;($B$4*$B$6),"0",PMT(H479/$B$6,COUNT(I479:$I$1000),-E478))</f>
        <v>0</v>
      </c>
      <c r="C479" s="228">
        <f t="shared" si="85"/>
        <v>0</v>
      </c>
      <c r="D479" s="228" t="str">
        <f t="shared" si="81"/>
        <v>0</v>
      </c>
      <c r="E479" s="225" t="str">
        <f t="shared" si="79"/>
        <v/>
      </c>
      <c r="F479" s="228" t="str">
        <f t="shared" si="77"/>
        <v/>
      </c>
      <c r="G479" s="228" t="str">
        <f t="shared" si="78"/>
        <v/>
      </c>
      <c r="H479" s="230">
        <f t="shared" si="86"/>
        <v>0.12</v>
      </c>
      <c r="I479" s="226" t="str">
        <f t="shared" si="80"/>
        <v/>
      </c>
      <c r="J479" s="227">
        <f t="shared" si="87"/>
        <v>59231</v>
      </c>
      <c r="K479" s="231" t="str">
        <f t="shared" si="82"/>
        <v>0</v>
      </c>
      <c r="Q479" s="11">
        <f>IF(J479&lt;'5-Year Monthly P&amp;L'!P$2,1,IF(AND('Financing - Injection 2'!J479&gt;='5-Year Monthly P&amp;L'!P$2,'Financing - Injection 2'!J479&lt;'5-Year Monthly P&amp;L'!AB$2),2,IF(AND('Financing - Injection 2'!J479&gt;='5-Year Monthly P&amp;L'!AB$2,'Financing - Injection 2'!J479&lt;'5-Year Monthly P&amp;L'!AN$2),3,IF(AND('Financing - Injection 2'!J479&gt;='5-Year Monthly P&amp;L'!AN$2,'Financing - Injection 2'!J479&lt;'5-Year Monthly P&amp;L'!AZ$2),4,IF('Financing - Injection 2'!J479&gt;='5-Year Monthly P&amp;L'!AZ$2,5)))))</f>
        <v>5</v>
      </c>
      <c r="R479" s="215" t="str">
        <f t="shared" si="83"/>
        <v>0</v>
      </c>
      <c r="S479" s="215" t="str">
        <f t="shared" si="84"/>
        <v>0</v>
      </c>
    </row>
    <row r="480" spans="1:19" x14ac:dyDescent="0.2">
      <c r="A480" s="12">
        <v>469</v>
      </c>
      <c r="B480" s="228" t="str">
        <f>IF(I480&gt;($B$4*$B$6),"0",PMT(H480/$B$6,COUNT(I480:$I$1000),-E479))</f>
        <v>0</v>
      </c>
      <c r="C480" s="228">
        <f t="shared" si="85"/>
        <v>0</v>
      </c>
      <c r="D480" s="228" t="str">
        <f t="shared" si="81"/>
        <v>0</v>
      </c>
      <c r="E480" s="225" t="str">
        <f t="shared" si="79"/>
        <v/>
      </c>
      <c r="F480" s="228" t="str">
        <f t="shared" si="77"/>
        <v/>
      </c>
      <c r="G480" s="228" t="str">
        <f t="shared" si="78"/>
        <v/>
      </c>
      <c r="H480" s="230">
        <f t="shared" si="86"/>
        <v>0.12</v>
      </c>
      <c r="I480" s="226" t="str">
        <f t="shared" si="80"/>
        <v/>
      </c>
      <c r="J480" s="227">
        <f t="shared" si="87"/>
        <v>59262</v>
      </c>
      <c r="K480" s="231" t="str">
        <f t="shared" si="82"/>
        <v>0</v>
      </c>
      <c r="Q480" s="11">
        <f>IF(J480&lt;'5-Year Monthly P&amp;L'!P$2,1,IF(AND('Financing - Injection 2'!J480&gt;='5-Year Monthly P&amp;L'!P$2,'Financing - Injection 2'!J480&lt;'5-Year Monthly P&amp;L'!AB$2),2,IF(AND('Financing - Injection 2'!J480&gt;='5-Year Monthly P&amp;L'!AB$2,'Financing - Injection 2'!J480&lt;'5-Year Monthly P&amp;L'!AN$2),3,IF(AND('Financing - Injection 2'!J480&gt;='5-Year Monthly P&amp;L'!AN$2,'Financing - Injection 2'!J480&lt;'5-Year Monthly P&amp;L'!AZ$2),4,IF('Financing - Injection 2'!J480&gt;='5-Year Monthly P&amp;L'!AZ$2,5)))))</f>
        <v>5</v>
      </c>
      <c r="R480" s="215" t="str">
        <f t="shared" si="83"/>
        <v>0</v>
      </c>
      <c r="S480" s="215" t="str">
        <f t="shared" si="84"/>
        <v>0</v>
      </c>
    </row>
    <row r="481" spans="1:19" x14ac:dyDescent="0.2">
      <c r="A481" s="12">
        <v>470</v>
      </c>
      <c r="B481" s="228" t="str">
        <f>IF(I481&gt;($B$4*$B$6),"0",PMT(H481/$B$6,COUNT(I481:$I$1000),-E480))</f>
        <v>0</v>
      </c>
      <c r="C481" s="228">
        <f t="shared" si="85"/>
        <v>0</v>
      </c>
      <c r="D481" s="228" t="str">
        <f t="shared" si="81"/>
        <v>0</v>
      </c>
      <c r="E481" s="225" t="str">
        <f t="shared" si="79"/>
        <v/>
      </c>
      <c r="F481" s="228" t="str">
        <f t="shared" si="77"/>
        <v/>
      </c>
      <c r="G481" s="228" t="str">
        <f t="shared" si="78"/>
        <v/>
      </c>
      <c r="H481" s="230">
        <f t="shared" si="86"/>
        <v>0.12</v>
      </c>
      <c r="I481" s="226" t="str">
        <f t="shared" si="80"/>
        <v/>
      </c>
      <c r="J481" s="227">
        <f t="shared" si="87"/>
        <v>59292</v>
      </c>
      <c r="K481" s="231" t="str">
        <f t="shared" si="82"/>
        <v>0</v>
      </c>
      <c r="Q481" s="11">
        <f>IF(J481&lt;'5-Year Monthly P&amp;L'!P$2,1,IF(AND('Financing - Injection 2'!J481&gt;='5-Year Monthly P&amp;L'!P$2,'Financing - Injection 2'!J481&lt;'5-Year Monthly P&amp;L'!AB$2),2,IF(AND('Financing - Injection 2'!J481&gt;='5-Year Monthly P&amp;L'!AB$2,'Financing - Injection 2'!J481&lt;'5-Year Monthly P&amp;L'!AN$2),3,IF(AND('Financing - Injection 2'!J481&gt;='5-Year Monthly P&amp;L'!AN$2,'Financing - Injection 2'!J481&lt;'5-Year Monthly P&amp;L'!AZ$2),4,IF('Financing - Injection 2'!J481&gt;='5-Year Monthly P&amp;L'!AZ$2,5)))))</f>
        <v>5</v>
      </c>
      <c r="R481" s="215" t="str">
        <f t="shared" si="83"/>
        <v>0</v>
      </c>
      <c r="S481" s="215" t="str">
        <f t="shared" si="84"/>
        <v>0</v>
      </c>
    </row>
    <row r="482" spans="1:19" x14ac:dyDescent="0.2">
      <c r="A482" s="12">
        <v>471</v>
      </c>
      <c r="B482" s="228" t="str">
        <f>IF(I482&gt;($B$4*$B$6),"0",PMT(H482/$B$6,COUNT(I482:$I$1000),-E481))</f>
        <v>0</v>
      </c>
      <c r="C482" s="228">
        <f t="shared" si="85"/>
        <v>0</v>
      </c>
      <c r="D482" s="228" t="str">
        <f t="shared" si="81"/>
        <v>0</v>
      </c>
      <c r="E482" s="225" t="str">
        <f t="shared" si="79"/>
        <v/>
      </c>
      <c r="F482" s="228" t="str">
        <f t="shared" si="77"/>
        <v/>
      </c>
      <c r="G482" s="228" t="str">
        <f t="shared" si="78"/>
        <v/>
      </c>
      <c r="H482" s="230">
        <f t="shared" si="86"/>
        <v>0.12</v>
      </c>
      <c r="I482" s="226" t="str">
        <f t="shared" si="80"/>
        <v/>
      </c>
      <c r="J482" s="227">
        <f t="shared" si="87"/>
        <v>59323</v>
      </c>
      <c r="K482" s="231" t="str">
        <f t="shared" si="82"/>
        <v>0</v>
      </c>
      <c r="Q482" s="11">
        <f>IF(J482&lt;'5-Year Monthly P&amp;L'!P$2,1,IF(AND('Financing - Injection 2'!J482&gt;='5-Year Monthly P&amp;L'!P$2,'Financing - Injection 2'!J482&lt;'5-Year Monthly P&amp;L'!AB$2),2,IF(AND('Financing - Injection 2'!J482&gt;='5-Year Monthly P&amp;L'!AB$2,'Financing - Injection 2'!J482&lt;'5-Year Monthly P&amp;L'!AN$2),3,IF(AND('Financing - Injection 2'!J482&gt;='5-Year Monthly P&amp;L'!AN$2,'Financing - Injection 2'!J482&lt;'5-Year Monthly P&amp;L'!AZ$2),4,IF('Financing - Injection 2'!J482&gt;='5-Year Monthly P&amp;L'!AZ$2,5)))))</f>
        <v>5</v>
      </c>
      <c r="R482" s="215" t="str">
        <f t="shared" si="83"/>
        <v>0</v>
      </c>
      <c r="S482" s="215" t="str">
        <f t="shared" si="84"/>
        <v>0</v>
      </c>
    </row>
    <row r="483" spans="1:19" x14ac:dyDescent="0.2">
      <c r="A483" s="12">
        <v>472</v>
      </c>
      <c r="B483" s="228" t="str">
        <f>IF(I483&gt;($B$4*$B$6),"0",PMT(H483/$B$6,COUNT(I483:$I$1000),-E482))</f>
        <v>0</v>
      </c>
      <c r="C483" s="228">
        <f t="shared" si="85"/>
        <v>0</v>
      </c>
      <c r="D483" s="228" t="str">
        <f t="shared" si="81"/>
        <v>0</v>
      </c>
      <c r="E483" s="225" t="str">
        <f t="shared" si="79"/>
        <v/>
      </c>
      <c r="F483" s="228" t="str">
        <f t="shared" si="77"/>
        <v/>
      </c>
      <c r="G483" s="228" t="str">
        <f t="shared" si="78"/>
        <v/>
      </c>
      <c r="H483" s="230">
        <f t="shared" si="86"/>
        <v>0.12</v>
      </c>
      <c r="I483" s="226" t="str">
        <f t="shared" si="80"/>
        <v/>
      </c>
      <c r="J483" s="227">
        <f t="shared" si="87"/>
        <v>59353</v>
      </c>
      <c r="K483" s="231" t="str">
        <f t="shared" si="82"/>
        <v>0</v>
      </c>
      <c r="Q483" s="11">
        <f>IF(J483&lt;'5-Year Monthly P&amp;L'!P$2,1,IF(AND('Financing - Injection 2'!J483&gt;='5-Year Monthly P&amp;L'!P$2,'Financing - Injection 2'!J483&lt;'5-Year Monthly P&amp;L'!AB$2),2,IF(AND('Financing - Injection 2'!J483&gt;='5-Year Monthly P&amp;L'!AB$2,'Financing - Injection 2'!J483&lt;'5-Year Monthly P&amp;L'!AN$2),3,IF(AND('Financing - Injection 2'!J483&gt;='5-Year Monthly P&amp;L'!AN$2,'Financing - Injection 2'!J483&lt;'5-Year Monthly P&amp;L'!AZ$2),4,IF('Financing - Injection 2'!J483&gt;='5-Year Monthly P&amp;L'!AZ$2,5)))))</f>
        <v>5</v>
      </c>
      <c r="R483" s="215" t="str">
        <f t="shared" si="83"/>
        <v>0</v>
      </c>
      <c r="S483" s="215" t="str">
        <f t="shared" si="84"/>
        <v>0</v>
      </c>
    </row>
    <row r="484" spans="1:19" x14ac:dyDescent="0.2">
      <c r="A484" s="12">
        <v>473</v>
      </c>
      <c r="B484" s="228" t="str">
        <f>IF(I484&gt;($B$4*$B$6),"0",PMT(H484/$B$6,COUNT(I484:$I$1000),-E483))</f>
        <v>0</v>
      </c>
      <c r="C484" s="228">
        <f t="shared" si="85"/>
        <v>0</v>
      </c>
      <c r="D484" s="228" t="str">
        <f t="shared" si="81"/>
        <v>0</v>
      </c>
      <c r="E484" s="225" t="str">
        <f t="shared" si="79"/>
        <v/>
      </c>
      <c r="F484" s="228" t="str">
        <f t="shared" si="77"/>
        <v/>
      </c>
      <c r="G484" s="228" t="str">
        <f t="shared" si="78"/>
        <v/>
      </c>
      <c r="H484" s="230">
        <f t="shared" si="86"/>
        <v>0.12</v>
      </c>
      <c r="I484" s="226" t="str">
        <f t="shared" si="80"/>
        <v/>
      </c>
      <c r="J484" s="227">
        <f t="shared" si="87"/>
        <v>59384</v>
      </c>
      <c r="K484" s="231" t="str">
        <f t="shared" si="82"/>
        <v>0</v>
      </c>
      <c r="Q484" s="11">
        <f>IF(J484&lt;'5-Year Monthly P&amp;L'!P$2,1,IF(AND('Financing - Injection 2'!J484&gt;='5-Year Monthly P&amp;L'!P$2,'Financing - Injection 2'!J484&lt;'5-Year Monthly P&amp;L'!AB$2),2,IF(AND('Financing - Injection 2'!J484&gt;='5-Year Monthly P&amp;L'!AB$2,'Financing - Injection 2'!J484&lt;'5-Year Monthly P&amp;L'!AN$2),3,IF(AND('Financing - Injection 2'!J484&gt;='5-Year Monthly P&amp;L'!AN$2,'Financing - Injection 2'!J484&lt;'5-Year Monthly P&amp;L'!AZ$2),4,IF('Financing - Injection 2'!J484&gt;='5-Year Monthly P&amp;L'!AZ$2,5)))))</f>
        <v>5</v>
      </c>
      <c r="R484" s="215" t="str">
        <f t="shared" si="83"/>
        <v>0</v>
      </c>
      <c r="S484" s="215" t="str">
        <f t="shared" si="84"/>
        <v>0</v>
      </c>
    </row>
    <row r="485" spans="1:19" x14ac:dyDescent="0.2">
      <c r="A485" s="12">
        <v>474</v>
      </c>
      <c r="B485" s="228" t="str">
        <f>IF(I485&gt;($B$4*$B$6),"0",PMT(H485/$B$6,COUNT(I485:$I$1000),-E484))</f>
        <v>0</v>
      </c>
      <c r="C485" s="228">
        <f t="shared" si="85"/>
        <v>0</v>
      </c>
      <c r="D485" s="228" t="str">
        <f t="shared" si="81"/>
        <v>0</v>
      </c>
      <c r="E485" s="225" t="str">
        <f t="shared" si="79"/>
        <v/>
      </c>
      <c r="F485" s="228" t="str">
        <f t="shared" si="77"/>
        <v/>
      </c>
      <c r="G485" s="228" t="str">
        <f t="shared" si="78"/>
        <v/>
      </c>
      <c r="H485" s="230">
        <f t="shared" si="86"/>
        <v>0.12</v>
      </c>
      <c r="I485" s="226" t="str">
        <f t="shared" si="80"/>
        <v/>
      </c>
      <c r="J485" s="227">
        <f t="shared" si="87"/>
        <v>59415</v>
      </c>
      <c r="K485" s="231" t="str">
        <f t="shared" si="82"/>
        <v>0</v>
      </c>
      <c r="Q485" s="11">
        <f>IF(J485&lt;'5-Year Monthly P&amp;L'!P$2,1,IF(AND('Financing - Injection 2'!J485&gt;='5-Year Monthly P&amp;L'!P$2,'Financing - Injection 2'!J485&lt;'5-Year Monthly P&amp;L'!AB$2),2,IF(AND('Financing - Injection 2'!J485&gt;='5-Year Monthly P&amp;L'!AB$2,'Financing - Injection 2'!J485&lt;'5-Year Monthly P&amp;L'!AN$2),3,IF(AND('Financing - Injection 2'!J485&gt;='5-Year Monthly P&amp;L'!AN$2,'Financing - Injection 2'!J485&lt;'5-Year Monthly P&amp;L'!AZ$2),4,IF('Financing - Injection 2'!J485&gt;='5-Year Monthly P&amp;L'!AZ$2,5)))))</f>
        <v>5</v>
      </c>
      <c r="R485" s="215" t="str">
        <f t="shared" si="83"/>
        <v>0</v>
      </c>
      <c r="S485" s="215" t="str">
        <f t="shared" si="84"/>
        <v>0</v>
      </c>
    </row>
    <row r="486" spans="1:19" x14ac:dyDescent="0.2">
      <c r="A486" s="12">
        <v>475</v>
      </c>
      <c r="B486" s="228" t="str">
        <f>IF(I486&gt;($B$4*$B$6),"0",PMT(H486/$B$6,COUNT(I486:$I$1000),-E485))</f>
        <v>0</v>
      </c>
      <c r="C486" s="228">
        <f t="shared" si="85"/>
        <v>0</v>
      </c>
      <c r="D486" s="228" t="str">
        <f t="shared" si="81"/>
        <v>0</v>
      </c>
      <c r="E486" s="225" t="str">
        <f t="shared" si="79"/>
        <v/>
      </c>
      <c r="F486" s="228" t="str">
        <f t="shared" si="77"/>
        <v/>
      </c>
      <c r="G486" s="228" t="str">
        <f t="shared" si="78"/>
        <v/>
      </c>
      <c r="H486" s="230">
        <f t="shared" si="86"/>
        <v>0.12</v>
      </c>
      <c r="I486" s="226" t="str">
        <f t="shared" si="80"/>
        <v/>
      </c>
      <c r="J486" s="227">
        <f t="shared" si="87"/>
        <v>59445</v>
      </c>
      <c r="K486" s="231" t="str">
        <f t="shared" si="82"/>
        <v>0</v>
      </c>
      <c r="Q486" s="11">
        <f>IF(J486&lt;'5-Year Monthly P&amp;L'!P$2,1,IF(AND('Financing - Injection 2'!J486&gt;='5-Year Monthly P&amp;L'!P$2,'Financing - Injection 2'!J486&lt;'5-Year Monthly P&amp;L'!AB$2),2,IF(AND('Financing - Injection 2'!J486&gt;='5-Year Monthly P&amp;L'!AB$2,'Financing - Injection 2'!J486&lt;'5-Year Monthly P&amp;L'!AN$2),3,IF(AND('Financing - Injection 2'!J486&gt;='5-Year Monthly P&amp;L'!AN$2,'Financing - Injection 2'!J486&lt;'5-Year Monthly P&amp;L'!AZ$2),4,IF('Financing - Injection 2'!J486&gt;='5-Year Monthly P&amp;L'!AZ$2,5)))))</f>
        <v>5</v>
      </c>
      <c r="R486" s="215" t="str">
        <f t="shared" si="83"/>
        <v>0</v>
      </c>
      <c r="S486" s="215" t="str">
        <f t="shared" si="84"/>
        <v>0</v>
      </c>
    </row>
    <row r="487" spans="1:19" x14ac:dyDescent="0.2">
      <c r="A487" s="12">
        <v>476</v>
      </c>
      <c r="B487" s="228" t="str">
        <f>IF(I487&gt;($B$4*$B$6),"0",PMT(H487/$B$6,COUNT(I487:$I$1000),-E486))</f>
        <v>0</v>
      </c>
      <c r="C487" s="228">
        <f t="shared" si="85"/>
        <v>0</v>
      </c>
      <c r="D487" s="228" t="str">
        <f t="shared" si="81"/>
        <v>0</v>
      </c>
      <c r="E487" s="225" t="str">
        <f t="shared" si="79"/>
        <v/>
      </c>
      <c r="F487" s="228" t="str">
        <f t="shared" si="77"/>
        <v/>
      </c>
      <c r="G487" s="228" t="str">
        <f t="shared" si="78"/>
        <v/>
      </c>
      <c r="H487" s="230">
        <f t="shared" si="86"/>
        <v>0.12</v>
      </c>
      <c r="I487" s="226" t="str">
        <f t="shared" si="80"/>
        <v/>
      </c>
      <c r="J487" s="227">
        <f t="shared" si="87"/>
        <v>59476</v>
      </c>
      <c r="K487" s="231" t="str">
        <f t="shared" si="82"/>
        <v>0</v>
      </c>
      <c r="Q487" s="11">
        <f>IF(J487&lt;'5-Year Monthly P&amp;L'!P$2,1,IF(AND('Financing - Injection 2'!J487&gt;='5-Year Monthly P&amp;L'!P$2,'Financing - Injection 2'!J487&lt;'5-Year Monthly P&amp;L'!AB$2),2,IF(AND('Financing - Injection 2'!J487&gt;='5-Year Monthly P&amp;L'!AB$2,'Financing - Injection 2'!J487&lt;'5-Year Monthly P&amp;L'!AN$2),3,IF(AND('Financing - Injection 2'!J487&gt;='5-Year Monthly P&amp;L'!AN$2,'Financing - Injection 2'!J487&lt;'5-Year Monthly P&amp;L'!AZ$2),4,IF('Financing - Injection 2'!J487&gt;='5-Year Monthly P&amp;L'!AZ$2,5)))))</f>
        <v>5</v>
      </c>
      <c r="R487" s="215" t="str">
        <f t="shared" si="83"/>
        <v>0</v>
      </c>
      <c r="S487" s="215" t="str">
        <f t="shared" si="84"/>
        <v>0</v>
      </c>
    </row>
    <row r="488" spans="1:19" x14ac:dyDescent="0.2">
      <c r="A488" s="12">
        <v>477</v>
      </c>
      <c r="B488" s="228" t="str">
        <f>IF(I488&gt;($B$4*$B$6),"0",PMT(H488/$B$6,COUNT(I488:$I$1000),-E487))</f>
        <v>0</v>
      </c>
      <c r="C488" s="228">
        <f t="shared" si="85"/>
        <v>0</v>
      </c>
      <c r="D488" s="228" t="str">
        <f t="shared" si="81"/>
        <v>0</v>
      </c>
      <c r="E488" s="225" t="str">
        <f t="shared" si="79"/>
        <v/>
      </c>
      <c r="F488" s="228" t="str">
        <f t="shared" si="77"/>
        <v/>
      </c>
      <c r="G488" s="228" t="str">
        <f t="shared" si="78"/>
        <v/>
      </c>
      <c r="H488" s="230">
        <f t="shared" si="86"/>
        <v>0.12</v>
      </c>
      <c r="I488" s="226" t="str">
        <f t="shared" si="80"/>
        <v/>
      </c>
      <c r="J488" s="227">
        <f t="shared" si="87"/>
        <v>59506</v>
      </c>
      <c r="K488" s="231" t="str">
        <f t="shared" si="82"/>
        <v>0</v>
      </c>
      <c r="Q488" s="11">
        <f>IF(J488&lt;'5-Year Monthly P&amp;L'!P$2,1,IF(AND('Financing - Injection 2'!J488&gt;='5-Year Monthly P&amp;L'!P$2,'Financing - Injection 2'!J488&lt;'5-Year Monthly P&amp;L'!AB$2),2,IF(AND('Financing - Injection 2'!J488&gt;='5-Year Monthly P&amp;L'!AB$2,'Financing - Injection 2'!J488&lt;'5-Year Monthly P&amp;L'!AN$2),3,IF(AND('Financing - Injection 2'!J488&gt;='5-Year Monthly P&amp;L'!AN$2,'Financing - Injection 2'!J488&lt;'5-Year Monthly P&amp;L'!AZ$2),4,IF('Financing - Injection 2'!J488&gt;='5-Year Monthly P&amp;L'!AZ$2,5)))))</f>
        <v>5</v>
      </c>
      <c r="R488" s="215" t="str">
        <f t="shared" si="83"/>
        <v>0</v>
      </c>
      <c r="S488" s="215" t="str">
        <f t="shared" si="84"/>
        <v>0</v>
      </c>
    </row>
    <row r="489" spans="1:19" x14ac:dyDescent="0.2">
      <c r="A489" s="12">
        <v>478</v>
      </c>
      <c r="B489" s="228" t="str">
        <f>IF(I489&gt;($B$4*$B$6),"0",PMT(H489/$B$6,COUNT(I489:$I$1000),-E488))</f>
        <v>0</v>
      </c>
      <c r="C489" s="228">
        <f t="shared" si="85"/>
        <v>0</v>
      </c>
      <c r="D489" s="228" t="str">
        <f t="shared" si="81"/>
        <v>0</v>
      </c>
      <c r="E489" s="225" t="str">
        <f t="shared" si="79"/>
        <v/>
      </c>
      <c r="F489" s="228" t="str">
        <f t="shared" si="77"/>
        <v/>
      </c>
      <c r="G489" s="228" t="str">
        <f t="shared" si="78"/>
        <v/>
      </c>
      <c r="H489" s="230">
        <f t="shared" si="86"/>
        <v>0.12</v>
      </c>
      <c r="I489" s="226" t="str">
        <f t="shared" si="80"/>
        <v/>
      </c>
      <c r="J489" s="227">
        <f t="shared" si="87"/>
        <v>59537</v>
      </c>
      <c r="K489" s="231" t="str">
        <f t="shared" si="82"/>
        <v>0</v>
      </c>
      <c r="Q489" s="11">
        <f>IF(J489&lt;'5-Year Monthly P&amp;L'!P$2,1,IF(AND('Financing - Injection 2'!J489&gt;='5-Year Monthly P&amp;L'!P$2,'Financing - Injection 2'!J489&lt;'5-Year Monthly P&amp;L'!AB$2),2,IF(AND('Financing - Injection 2'!J489&gt;='5-Year Monthly P&amp;L'!AB$2,'Financing - Injection 2'!J489&lt;'5-Year Monthly P&amp;L'!AN$2),3,IF(AND('Financing - Injection 2'!J489&gt;='5-Year Monthly P&amp;L'!AN$2,'Financing - Injection 2'!J489&lt;'5-Year Monthly P&amp;L'!AZ$2),4,IF('Financing - Injection 2'!J489&gt;='5-Year Monthly P&amp;L'!AZ$2,5)))))</f>
        <v>5</v>
      </c>
      <c r="R489" s="215" t="str">
        <f t="shared" si="83"/>
        <v>0</v>
      </c>
      <c r="S489" s="215" t="str">
        <f t="shared" si="84"/>
        <v>0</v>
      </c>
    </row>
    <row r="490" spans="1:19" x14ac:dyDescent="0.2">
      <c r="A490" s="12">
        <v>479</v>
      </c>
      <c r="B490" s="228" t="str">
        <f>IF(I490&gt;($B$4*$B$6),"0",PMT(H490/$B$6,COUNT(I490:$I$1000),-E489))</f>
        <v>0</v>
      </c>
      <c r="C490" s="228">
        <f t="shared" si="85"/>
        <v>0</v>
      </c>
      <c r="D490" s="228" t="str">
        <f t="shared" si="81"/>
        <v>0</v>
      </c>
      <c r="E490" s="225" t="str">
        <f t="shared" si="79"/>
        <v/>
      </c>
      <c r="F490" s="228" t="str">
        <f t="shared" si="77"/>
        <v/>
      </c>
      <c r="G490" s="228" t="str">
        <f t="shared" si="78"/>
        <v/>
      </c>
      <c r="H490" s="230">
        <f t="shared" si="86"/>
        <v>0.12</v>
      </c>
      <c r="I490" s="226" t="str">
        <f t="shared" si="80"/>
        <v/>
      </c>
      <c r="J490" s="227">
        <f t="shared" si="87"/>
        <v>59568</v>
      </c>
      <c r="K490" s="231" t="str">
        <f t="shared" si="82"/>
        <v>0</v>
      </c>
      <c r="Q490" s="11">
        <f>IF(J490&lt;'5-Year Monthly P&amp;L'!P$2,1,IF(AND('Financing - Injection 2'!J490&gt;='5-Year Monthly P&amp;L'!P$2,'Financing - Injection 2'!J490&lt;'5-Year Monthly P&amp;L'!AB$2),2,IF(AND('Financing - Injection 2'!J490&gt;='5-Year Monthly P&amp;L'!AB$2,'Financing - Injection 2'!J490&lt;'5-Year Monthly P&amp;L'!AN$2),3,IF(AND('Financing - Injection 2'!J490&gt;='5-Year Monthly P&amp;L'!AN$2,'Financing - Injection 2'!J490&lt;'5-Year Monthly P&amp;L'!AZ$2),4,IF('Financing - Injection 2'!J490&gt;='5-Year Monthly P&amp;L'!AZ$2,5)))))</f>
        <v>5</v>
      </c>
      <c r="R490" s="215" t="str">
        <f t="shared" si="83"/>
        <v>0</v>
      </c>
      <c r="S490" s="215" t="str">
        <f t="shared" si="84"/>
        <v>0</v>
      </c>
    </row>
    <row r="491" spans="1:19" x14ac:dyDescent="0.2">
      <c r="A491" s="12">
        <v>480</v>
      </c>
      <c r="B491" s="228" t="str">
        <f>IF(I491&gt;($B$4*$B$6),"0",PMT(H491/$B$6,COUNT(I491:$I$1000),-E490))</f>
        <v>0</v>
      </c>
      <c r="C491" s="228">
        <f t="shared" si="85"/>
        <v>0</v>
      </c>
      <c r="D491" s="228" t="str">
        <f t="shared" si="81"/>
        <v>0</v>
      </c>
      <c r="E491" s="225" t="str">
        <f t="shared" si="79"/>
        <v/>
      </c>
      <c r="F491" s="228" t="str">
        <f t="shared" si="77"/>
        <v/>
      </c>
      <c r="G491" s="228" t="str">
        <f t="shared" si="78"/>
        <v/>
      </c>
      <c r="H491" s="230">
        <f t="shared" si="86"/>
        <v>0.12</v>
      </c>
      <c r="I491" s="226" t="str">
        <f t="shared" si="80"/>
        <v/>
      </c>
      <c r="J491" s="227">
        <f t="shared" si="87"/>
        <v>59596</v>
      </c>
      <c r="K491" s="231" t="str">
        <f t="shared" si="82"/>
        <v>0</v>
      </c>
      <c r="Q491" s="11">
        <f>IF(J491&lt;'5-Year Monthly P&amp;L'!P$2,1,IF(AND('Financing - Injection 2'!J491&gt;='5-Year Monthly P&amp;L'!P$2,'Financing - Injection 2'!J491&lt;'5-Year Monthly P&amp;L'!AB$2),2,IF(AND('Financing - Injection 2'!J491&gt;='5-Year Monthly P&amp;L'!AB$2,'Financing - Injection 2'!J491&lt;'5-Year Monthly P&amp;L'!AN$2),3,IF(AND('Financing - Injection 2'!J491&gt;='5-Year Monthly P&amp;L'!AN$2,'Financing - Injection 2'!J491&lt;'5-Year Monthly P&amp;L'!AZ$2),4,IF('Financing - Injection 2'!J491&gt;='5-Year Monthly P&amp;L'!AZ$2,5)))))</f>
        <v>5</v>
      </c>
      <c r="R491" s="215" t="str">
        <f t="shared" si="83"/>
        <v>0</v>
      </c>
      <c r="S491" s="215" t="str">
        <f t="shared" si="84"/>
        <v>0</v>
      </c>
    </row>
    <row r="492" spans="1:19" x14ac:dyDescent="0.2">
      <c r="A492" s="12">
        <v>481</v>
      </c>
      <c r="B492" s="228" t="str">
        <f>IF(I492&gt;($B$4*$B$6),"0",PMT(H492/$B$6,COUNT(I492:$I$1000),-E491))</f>
        <v>0</v>
      </c>
      <c r="C492" s="228">
        <f t="shared" si="85"/>
        <v>0</v>
      </c>
      <c r="D492" s="228" t="str">
        <f t="shared" si="81"/>
        <v>0</v>
      </c>
      <c r="E492" s="225" t="str">
        <f t="shared" si="79"/>
        <v/>
      </c>
      <c r="F492" s="228" t="str">
        <f t="shared" si="77"/>
        <v/>
      </c>
      <c r="G492" s="228" t="str">
        <f t="shared" si="78"/>
        <v/>
      </c>
      <c r="H492" s="230">
        <f t="shared" si="86"/>
        <v>0.12</v>
      </c>
      <c r="I492" s="226" t="str">
        <f t="shared" si="80"/>
        <v/>
      </c>
      <c r="J492" s="227">
        <f t="shared" si="87"/>
        <v>59627</v>
      </c>
      <c r="K492" s="231" t="str">
        <f t="shared" si="82"/>
        <v>0</v>
      </c>
      <c r="Q492" s="11">
        <f>IF(J492&lt;'5-Year Monthly P&amp;L'!P$2,1,IF(AND('Financing - Injection 2'!J492&gt;='5-Year Monthly P&amp;L'!P$2,'Financing - Injection 2'!J492&lt;'5-Year Monthly P&amp;L'!AB$2),2,IF(AND('Financing - Injection 2'!J492&gt;='5-Year Monthly P&amp;L'!AB$2,'Financing - Injection 2'!J492&lt;'5-Year Monthly P&amp;L'!AN$2),3,IF(AND('Financing - Injection 2'!J492&gt;='5-Year Monthly P&amp;L'!AN$2,'Financing - Injection 2'!J492&lt;'5-Year Monthly P&amp;L'!AZ$2),4,IF('Financing - Injection 2'!J492&gt;='5-Year Monthly P&amp;L'!AZ$2,5)))))</f>
        <v>5</v>
      </c>
      <c r="R492" s="215" t="str">
        <f t="shared" si="83"/>
        <v>0</v>
      </c>
      <c r="S492" s="215" t="str">
        <f t="shared" si="84"/>
        <v>0</v>
      </c>
    </row>
    <row r="493" spans="1:19" x14ac:dyDescent="0.2">
      <c r="A493" s="12">
        <v>482</v>
      </c>
      <c r="B493" s="228" t="str">
        <f>IF(I493&gt;($B$4*$B$6),"0",PMT(H493/$B$6,COUNT(I493:$I$1000),-E492))</f>
        <v>0</v>
      </c>
      <c r="C493" s="228">
        <f t="shared" si="85"/>
        <v>0</v>
      </c>
      <c r="D493" s="228" t="str">
        <f t="shared" si="81"/>
        <v>0</v>
      </c>
      <c r="E493" s="225" t="str">
        <f t="shared" si="79"/>
        <v/>
      </c>
      <c r="F493" s="228" t="str">
        <f t="shared" si="77"/>
        <v/>
      </c>
      <c r="G493" s="228" t="str">
        <f t="shared" si="78"/>
        <v/>
      </c>
      <c r="H493" s="230">
        <f t="shared" si="86"/>
        <v>0.12</v>
      </c>
      <c r="I493" s="226" t="str">
        <f t="shared" si="80"/>
        <v/>
      </c>
      <c r="J493" s="227">
        <f t="shared" si="87"/>
        <v>59657</v>
      </c>
      <c r="K493" s="231" t="str">
        <f t="shared" si="82"/>
        <v>0</v>
      </c>
      <c r="Q493" s="11">
        <f>IF(J493&lt;'5-Year Monthly P&amp;L'!P$2,1,IF(AND('Financing - Injection 2'!J493&gt;='5-Year Monthly P&amp;L'!P$2,'Financing - Injection 2'!J493&lt;'5-Year Monthly P&amp;L'!AB$2),2,IF(AND('Financing - Injection 2'!J493&gt;='5-Year Monthly P&amp;L'!AB$2,'Financing - Injection 2'!J493&lt;'5-Year Monthly P&amp;L'!AN$2),3,IF(AND('Financing - Injection 2'!J493&gt;='5-Year Monthly P&amp;L'!AN$2,'Financing - Injection 2'!J493&lt;'5-Year Monthly P&amp;L'!AZ$2),4,IF('Financing - Injection 2'!J493&gt;='5-Year Monthly P&amp;L'!AZ$2,5)))))</f>
        <v>5</v>
      </c>
      <c r="R493" s="215" t="str">
        <f t="shared" si="83"/>
        <v>0</v>
      </c>
      <c r="S493" s="215" t="str">
        <f t="shared" si="84"/>
        <v>0</v>
      </c>
    </row>
    <row r="494" spans="1:19" x14ac:dyDescent="0.2">
      <c r="A494" s="12">
        <v>483</v>
      </c>
      <c r="B494" s="228" t="str">
        <f>IF(I494&gt;($B$4*$B$6),"0",PMT(H494/$B$6,COUNT(I494:$I$1000),-E493))</f>
        <v>0</v>
      </c>
      <c r="C494" s="228">
        <f t="shared" si="85"/>
        <v>0</v>
      </c>
      <c r="D494" s="228" t="str">
        <f t="shared" si="81"/>
        <v>0</v>
      </c>
      <c r="E494" s="225" t="str">
        <f t="shared" si="79"/>
        <v/>
      </c>
      <c r="F494" s="228" t="str">
        <f t="shared" si="77"/>
        <v/>
      </c>
      <c r="G494" s="228" t="str">
        <f t="shared" si="78"/>
        <v/>
      </c>
      <c r="H494" s="230">
        <f t="shared" si="86"/>
        <v>0.12</v>
      </c>
      <c r="I494" s="226" t="str">
        <f t="shared" si="80"/>
        <v/>
      </c>
      <c r="J494" s="227">
        <f t="shared" si="87"/>
        <v>59688</v>
      </c>
      <c r="K494" s="231" t="str">
        <f t="shared" si="82"/>
        <v>0</v>
      </c>
      <c r="Q494" s="11">
        <f>IF(J494&lt;'5-Year Monthly P&amp;L'!P$2,1,IF(AND('Financing - Injection 2'!J494&gt;='5-Year Monthly P&amp;L'!P$2,'Financing - Injection 2'!J494&lt;'5-Year Monthly P&amp;L'!AB$2),2,IF(AND('Financing - Injection 2'!J494&gt;='5-Year Monthly P&amp;L'!AB$2,'Financing - Injection 2'!J494&lt;'5-Year Monthly P&amp;L'!AN$2),3,IF(AND('Financing - Injection 2'!J494&gt;='5-Year Monthly P&amp;L'!AN$2,'Financing - Injection 2'!J494&lt;'5-Year Monthly P&amp;L'!AZ$2),4,IF('Financing - Injection 2'!J494&gt;='5-Year Monthly P&amp;L'!AZ$2,5)))))</f>
        <v>5</v>
      </c>
      <c r="R494" s="215" t="str">
        <f t="shared" si="83"/>
        <v>0</v>
      </c>
      <c r="S494" s="215" t="str">
        <f t="shared" si="84"/>
        <v>0</v>
      </c>
    </row>
    <row r="495" spans="1:19" x14ac:dyDescent="0.2">
      <c r="A495" s="12">
        <v>484</v>
      </c>
      <c r="B495" s="228" t="str">
        <f>IF(I495&gt;($B$4*$B$6),"0",PMT(H495/$B$6,COUNT(I495:$I$1000),-E494))</f>
        <v>0</v>
      </c>
      <c r="C495" s="228">
        <f t="shared" si="85"/>
        <v>0</v>
      </c>
      <c r="D495" s="228" t="str">
        <f t="shared" si="81"/>
        <v>0</v>
      </c>
      <c r="E495" s="225" t="str">
        <f t="shared" si="79"/>
        <v/>
      </c>
      <c r="F495" s="228" t="str">
        <f t="shared" si="77"/>
        <v/>
      </c>
      <c r="G495" s="228" t="str">
        <f t="shared" si="78"/>
        <v/>
      </c>
      <c r="H495" s="230">
        <f t="shared" si="86"/>
        <v>0.12</v>
      </c>
      <c r="I495" s="226" t="str">
        <f t="shared" si="80"/>
        <v/>
      </c>
      <c r="J495" s="227">
        <f t="shared" si="87"/>
        <v>59718</v>
      </c>
      <c r="K495" s="231" t="str">
        <f t="shared" si="82"/>
        <v>0</v>
      </c>
      <c r="Q495" s="11">
        <f>IF(J495&lt;'5-Year Monthly P&amp;L'!P$2,1,IF(AND('Financing - Injection 2'!J495&gt;='5-Year Monthly P&amp;L'!P$2,'Financing - Injection 2'!J495&lt;'5-Year Monthly P&amp;L'!AB$2),2,IF(AND('Financing - Injection 2'!J495&gt;='5-Year Monthly P&amp;L'!AB$2,'Financing - Injection 2'!J495&lt;'5-Year Monthly P&amp;L'!AN$2),3,IF(AND('Financing - Injection 2'!J495&gt;='5-Year Monthly P&amp;L'!AN$2,'Financing - Injection 2'!J495&lt;'5-Year Monthly P&amp;L'!AZ$2),4,IF('Financing - Injection 2'!J495&gt;='5-Year Monthly P&amp;L'!AZ$2,5)))))</f>
        <v>5</v>
      </c>
      <c r="R495" s="215" t="str">
        <f t="shared" si="83"/>
        <v>0</v>
      </c>
      <c r="S495" s="215" t="str">
        <f t="shared" si="84"/>
        <v>0</v>
      </c>
    </row>
    <row r="496" spans="1:19" x14ac:dyDescent="0.2">
      <c r="A496" s="12">
        <v>485</v>
      </c>
      <c r="B496" s="228" t="str">
        <f>IF(I496&gt;($B$4*$B$6),"0",PMT(H496/$B$6,COUNT(I496:$I$1000),-E495))</f>
        <v>0</v>
      </c>
      <c r="C496" s="228">
        <f t="shared" si="85"/>
        <v>0</v>
      </c>
      <c r="D496" s="228" t="str">
        <f t="shared" si="81"/>
        <v>0</v>
      </c>
      <c r="E496" s="225" t="str">
        <f t="shared" si="79"/>
        <v/>
      </c>
      <c r="F496" s="228" t="str">
        <f t="shared" si="77"/>
        <v/>
      </c>
      <c r="G496" s="228" t="str">
        <f t="shared" si="78"/>
        <v/>
      </c>
      <c r="H496" s="230">
        <f t="shared" si="86"/>
        <v>0.12</v>
      </c>
      <c r="I496" s="226" t="str">
        <f t="shared" si="80"/>
        <v/>
      </c>
      <c r="J496" s="227">
        <f t="shared" si="87"/>
        <v>59749</v>
      </c>
      <c r="K496" s="231" t="str">
        <f t="shared" si="82"/>
        <v>0</v>
      </c>
      <c r="Q496" s="11">
        <f>IF(J496&lt;'5-Year Monthly P&amp;L'!P$2,1,IF(AND('Financing - Injection 2'!J496&gt;='5-Year Monthly P&amp;L'!P$2,'Financing - Injection 2'!J496&lt;'5-Year Monthly P&amp;L'!AB$2),2,IF(AND('Financing - Injection 2'!J496&gt;='5-Year Monthly P&amp;L'!AB$2,'Financing - Injection 2'!J496&lt;'5-Year Monthly P&amp;L'!AN$2),3,IF(AND('Financing - Injection 2'!J496&gt;='5-Year Monthly P&amp;L'!AN$2,'Financing - Injection 2'!J496&lt;'5-Year Monthly P&amp;L'!AZ$2),4,IF('Financing - Injection 2'!J496&gt;='5-Year Monthly P&amp;L'!AZ$2,5)))))</f>
        <v>5</v>
      </c>
      <c r="R496" s="215" t="str">
        <f t="shared" si="83"/>
        <v>0</v>
      </c>
      <c r="S496" s="215" t="str">
        <f t="shared" si="84"/>
        <v>0</v>
      </c>
    </row>
    <row r="497" spans="1:19" x14ac:dyDescent="0.2">
      <c r="A497" s="12">
        <v>486</v>
      </c>
      <c r="B497" s="228" t="str">
        <f>IF(I497&gt;($B$4*$B$6),"0",PMT(H497/$B$6,COUNT(I497:$I$1000),-E496))</f>
        <v>0</v>
      </c>
      <c r="C497" s="228">
        <f t="shared" si="85"/>
        <v>0</v>
      </c>
      <c r="D497" s="228" t="str">
        <f t="shared" si="81"/>
        <v>0</v>
      </c>
      <c r="E497" s="225" t="str">
        <f t="shared" si="79"/>
        <v/>
      </c>
      <c r="F497" s="228" t="str">
        <f t="shared" si="77"/>
        <v/>
      </c>
      <c r="G497" s="228" t="str">
        <f t="shared" si="78"/>
        <v/>
      </c>
      <c r="H497" s="230">
        <f t="shared" si="86"/>
        <v>0.12</v>
      </c>
      <c r="I497" s="226" t="str">
        <f t="shared" si="80"/>
        <v/>
      </c>
      <c r="J497" s="227">
        <f t="shared" si="87"/>
        <v>59780</v>
      </c>
      <c r="K497" s="231" t="str">
        <f t="shared" si="82"/>
        <v>0</v>
      </c>
      <c r="Q497" s="11">
        <f>IF(J497&lt;'5-Year Monthly P&amp;L'!P$2,1,IF(AND('Financing - Injection 2'!J497&gt;='5-Year Monthly P&amp;L'!P$2,'Financing - Injection 2'!J497&lt;'5-Year Monthly P&amp;L'!AB$2),2,IF(AND('Financing - Injection 2'!J497&gt;='5-Year Monthly P&amp;L'!AB$2,'Financing - Injection 2'!J497&lt;'5-Year Monthly P&amp;L'!AN$2),3,IF(AND('Financing - Injection 2'!J497&gt;='5-Year Monthly P&amp;L'!AN$2,'Financing - Injection 2'!J497&lt;'5-Year Monthly P&amp;L'!AZ$2),4,IF('Financing - Injection 2'!J497&gt;='5-Year Monthly P&amp;L'!AZ$2,5)))))</f>
        <v>5</v>
      </c>
      <c r="R497" s="215" t="str">
        <f t="shared" si="83"/>
        <v>0</v>
      </c>
      <c r="S497" s="215" t="str">
        <f t="shared" si="84"/>
        <v>0</v>
      </c>
    </row>
    <row r="498" spans="1:19" x14ac:dyDescent="0.2">
      <c r="A498" s="12">
        <v>487</v>
      </c>
      <c r="B498" s="228" t="str">
        <f>IF(I498&gt;($B$4*$B$6),"0",PMT(H498/$B$6,COUNT(I498:$I$1000),-E497))</f>
        <v>0</v>
      </c>
      <c r="C498" s="228">
        <f t="shared" si="85"/>
        <v>0</v>
      </c>
      <c r="D498" s="228" t="str">
        <f t="shared" si="81"/>
        <v>0</v>
      </c>
      <c r="E498" s="225" t="str">
        <f t="shared" si="79"/>
        <v/>
      </c>
      <c r="F498" s="228" t="str">
        <f t="shared" si="77"/>
        <v/>
      </c>
      <c r="G498" s="228" t="str">
        <f t="shared" si="78"/>
        <v/>
      </c>
      <c r="H498" s="230">
        <f t="shared" si="86"/>
        <v>0.12</v>
      </c>
      <c r="I498" s="226" t="str">
        <f t="shared" si="80"/>
        <v/>
      </c>
      <c r="J498" s="227">
        <f t="shared" si="87"/>
        <v>59810</v>
      </c>
      <c r="K498" s="231" t="str">
        <f t="shared" si="82"/>
        <v>0</v>
      </c>
      <c r="Q498" s="11">
        <f>IF(J498&lt;'5-Year Monthly P&amp;L'!P$2,1,IF(AND('Financing - Injection 2'!J498&gt;='5-Year Monthly P&amp;L'!P$2,'Financing - Injection 2'!J498&lt;'5-Year Monthly P&amp;L'!AB$2),2,IF(AND('Financing - Injection 2'!J498&gt;='5-Year Monthly P&amp;L'!AB$2,'Financing - Injection 2'!J498&lt;'5-Year Monthly P&amp;L'!AN$2),3,IF(AND('Financing - Injection 2'!J498&gt;='5-Year Monthly P&amp;L'!AN$2,'Financing - Injection 2'!J498&lt;'5-Year Monthly P&amp;L'!AZ$2),4,IF('Financing - Injection 2'!J498&gt;='5-Year Monthly P&amp;L'!AZ$2,5)))))</f>
        <v>5</v>
      </c>
      <c r="R498" s="215" t="str">
        <f t="shared" si="83"/>
        <v>0</v>
      </c>
      <c r="S498" s="215" t="str">
        <f t="shared" si="84"/>
        <v>0</v>
      </c>
    </row>
    <row r="499" spans="1:19" x14ac:dyDescent="0.2">
      <c r="A499" s="12">
        <v>488</v>
      </c>
      <c r="B499" s="228" t="str">
        <f>IF(I499&gt;($B$4*$B$6),"0",PMT(H499/$B$6,COUNT(I499:$I$1000),-E498))</f>
        <v>0</v>
      </c>
      <c r="C499" s="228">
        <f t="shared" si="85"/>
        <v>0</v>
      </c>
      <c r="D499" s="228" t="str">
        <f t="shared" si="81"/>
        <v>0</v>
      </c>
      <c r="E499" s="225" t="str">
        <f t="shared" si="79"/>
        <v/>
      </c>
      <c r="F499" s="228" t="str">
        <f t="shared" si="77"/>
        <v/>
      </c>
      <c r="G499" s="228" t="str">
        <f t="shared" si="78"/>
        <v/>
      </c>
      <c r="H499" s="230">
        <f t="shared" si="86"/>
        <v>0.12</v>
      </c>
      <c r="I499" s="226" t="str">
        <f t="shared" si="80"/>
        <v/>
      </c>
      <c r="J499" s="227">
        <f t="shared" si="87"/>
        <v>59841</v>
      </c>
      <c r="K499" s="231" t="str">
        <f t="shared" si="82"/>
        <v>0</v>
      </c>
      <c r="Q499" s="11">
        <f>IF(J499&lt;'5-Year Monthly P&amp;L'!P$2,1,IF(AND('Financing - Injection 2'!J499&gt;='5-Year Monthly P&amp;L'!P$2,'Financing - Injection 2'!J499&lt;'5-Year Monthly P&amp;L'!AB$2),2,IF(AND('Financing - Injection 2'!J499&gt;='5-Year Monthly P&amp;L'!AB$2,'Financing - Injection 2'!J499&lt;'5-Year Monthly P&amp;L'!AN$2),3,IF(AND('Financing - Injection 2'!J499&gt;='5-Year Monthly P&amp;L'!AN$2,'Financing - Injection 2'!J499&lt;'5-Year Monthly P&amp;L'!AZ$2),4,IF('Financing - Injection 2'!J499&gt;='5-Year Monthly P&amp;L'!AZ$2,5)))))</f>
        <v>5</v>
      </c>
      <c r="R499" s="215" t="str">
        <f t="shared" si="83"/>
        <v>0</v>
      </c>
      <c r="S499" s="215" t="str">
        <f t="shared" si="84"/>
        <v>0</v>
      </c>
    </row>
    <row r="500" spans="1:19" x14ac:dyDescent="0.2">
      <c r="A500" s="12">
        <v>489</v>
      </c>
      <c r="B500" s="228" t="str">
        <f>IF(I500&gt;($B$4*$B$6),"0",PMT(H500/$B$6,COUNT(I500:$I$1000),-E499))</f>
        <v>0</v>
      </c>
      <c r="C500" s="228">
        <f t="shared" si="85"/>
        <v>0</v>
      </c>
      <c r="D500" s="228" t="str">
        <f t="shared" si="81"/>
        <v>0</v>
      </c>
      <c r="E500" s="225" t="str">
        <f t="shared" si="79"/>
        <v/>
      </c>
      <c r="F500" s="228" t="str">
        <f t="shared" si="77"/>
        <v/>
      </c>
      <c r="G500" s="228" t="str">
        <f t="shared" si="78"/>
        <v/>
      </c>
      <c r="H500" s="230">
        <f t="shared" si="86"/>
        <v>0.12</v>
      </c>
      <c r="I500" s="226" t="str">
        <f t="shared" si="80"/>
        <v/>
      </c>
      <c r="J500" s="227">
        <f t="shared" si="87"/>
        <v>59871</v>
      </c>
      <c r="K500" s="231" t="str">
        <f t="shared" si="82"/>
        <v>0</v>
      </c>
      <c r="Q500" s="11">
        <f>IF(J500&lt;'5-Year Monthly P&amp;L'!P$2,1,IF(AND('Financing - Injection 2'!J500&gt;='5-Year Monthly P&amp;L'!P$2,'Financing - Injection 2'!J500&lt;'5-Year Monthly P&amp;L'!AB$2),2,IF(AND('Financing - Injection 2'!J500&gt;='5-Year Monthly P&amp;L'!AB$2,'Financing - Injection 2'!J500&lt;'5-Year Monthly P&amp;L'!AN$2),3,IF(AND('Financing - Injection 2'!J500&gt;='5-Year Monthly P&amp;L'!AN$2,'Financing - Injection 2'!J500&lt;'5-Year Monthly P&amp;L'!AZ$2),4,IF('Financing - Injection 2'!J500&gt;='5-Year Monthly P&amp;L'!AZ$2,5)))))</f>
        <v>5</v>
      </c>
      <c r="R500" s="215" t="str">
        <f t="shared" si="83"/>
        <v>0</v>
      </c>
      <c r="S500" s="215" t="str">
        <f t="shared" si="84"/>
        <v>0</v>
      </c>
    </row>
    <row r="501" spans="1:19" x14ac:dyDescent="0.2">
      <c r="A501" s="12">
        <v>490</v>
      </c>
      <c r="B501" s="228" t="str">
        <f>IF(I501&gt;($B$4*$B$6),"0",PMT(H501/$B$6,COUNT(I501:$I$1000),-E500))</f>
        <v>0</v>
      </c>
      <c r="C501" s="228">
        <f t="shared" si="85"/>
        <v>0</v>
      </c>
      <c r="D501" s="228" t="str">
        <f t="shared" si="81"/>
        <v>0</v>
      </c>
      <c r="E501" s="225" t="str">
        <f t="shared" si="79"/>
        <v/>
      </c>
      <c r="F501" s="228" t="str">
        <f t="shared" si="77"/>
        <v/>
      </c>
      <c r="G501" s="228" t="str">
        <f t="shared" si="78"/>
        <v/>
      </c>
      <c r="H501" s="230">
        <f t="shared" si="86"/>
        <v>0.12</v>
      </c>
      <c r="I501" s="226" t="str">
        <f t="shared" si="80"/>
        <v/>
      </c>
      <c r="J501" s="227">
        <f t="shared" si="87"/>
        <v>59902</v>
      </c>
      <c r="K501" s="231" t="str">
        <f t="shared" si="82"/>
        <v>0</v>
      </c>
      <c r="Q501" s="11">
        <f>IF(J501&lt;'5-Year Monthly P&amp;L'!P$2,1,IF(AND('Financing - Injection 2'!J501&gt;='5-Year Monthly P&amp;L'!P$2,'Financing - Injection 2'!J501&lt;'5-Year Monthly P&amp;L'!AB$2),2,IF(AND('Financing - Injection 2'!J501&gt;='5-Year Monthly P&amp;L'!AB$2,'Financing - Injection 2'!J501&lt;'5-Year Monthly P&amp;L'!AN$2),3,IF(AND('Financing - Injection 2'!J501&gt;='5-Year Monthly P&amp;L'!AN$2,'Financing - Injection 2'!J501&lt;'5-Year Monthly P&amp;L'!AZ$2),4,IF('Financing - Injection 2'!J501&gt;='5-Year Monthly P&amp;L'!AZ$2,5)))))</f>
        <v>5</v>
      </c>
      <c r="R501" s="215" t="str">
        <f t="shared" si="83"/>
        <v>0</v>
      </c>
      <c r="S501" s="215" t="str">
        <f t="shared" si="84"/>
        <v>0</v>
      </c>
    </row>
    <row r="502" spans="1:19" x14ac:dyDescent="0.2">
      <c r="A502" s="12">
        <v>491</v>
      </c>
      <c r="B502" s="228" t="str">
        <f>IF(I502&gt;($B$4*$B$6),"0",PMT(H502/$B$6,COUNT(I502:$I$1000),-E501))</f>
        <v>0</v>
      </c>
      <c r="C502" s="228">
        <f t="shared" si="85"/>
        <v>0</v>
      </c>
      <c r="D502" s="228" t="str">
        <f t="shared" si="81"/>
        <v>0</v>
      </c>
      <c r="E502" s="225" t="str">
        <f t="shared" si="79"/>
        <v/>
      </c>
      <c r="F502" s="228" t="str">
        <f t="shared" si="77"/>
        <v/>
      </c>
      <c r="G502" s="228" t="str">
        <f t="shared" si="78"/>
        <v/>
      </c>
      <c r="H502" s="230">
        <f t="shared" si="86"/>
        <v>0.12</v>
      </c>
      <c r="I502" s="226" t="str">
        <f t="shared" si="80"/>
        <v/>
      </c>
      <c r="J502" s="227">
        <f t="shared" si="87"/>
        <v>59933</v>
      </c>
      <c r="K502" s="231" t="str">
        <f t="shared" si="82"/>
        <v>0</v>
      </c>
      <c r="Q502" s="11">
        <f>IF(J502&lt;'5-Year Monthly P&amp;L'!P$2,1,IF(AND('Financing - Injection 2'!J502&gt;='5-Year Monthly P&amp;L'!P$2,'Financing - Injection 2'!J502&lt;'5-Year Monthly P&amp;L'!AB$2),2,IF(AND('Financing - Injection 2'!J502&gt;='5-Year Monthly P&amp;L'!AB$2,'Financing - Injection 2'!J502&lt;'5-Year Monthly P&amp;L'!AN$2),3,IF(AND('Financing - Injection 2'!J502&gt;='5-Year Monthly P&amp;L'!AN$2,'Financing - Injection 2'!J502&lt;'5-Year Monthly P&amp;L'!AZ$2),4,IF('Financing - Injection 2'!J502&gt;='5-Year Monthly P&amp;L'!AZ$2,5)))))</f>
        <v>5</v>
      </c>
      <c r="R502" s="215" t="str">
        <f t="shared" si="83"/>
        <v>0</v>
      </c>
      <c r="S502" s="215" t="str">
        <f t="shared" si="84"/>
        <v>0</v>
      </c>
    </row>
    <row r="503" spans="1:19" x14ac:dyDescent="0.2">
      <c r="A503" s="12">
        <v>492</v>
      </c>
      <c r="B503" s="228" t="str">
        <f>IF(I503&gt;($B$4*$B$6),"0",PMT(H503/$B$6,COUNT(I503:$I$1000),-E502))</f>
        <v>0</v>
      </c>
      <c r="C503" s="228">
        <f t="shared" si="85"/>
        <v>0</v>
      </c>
      <c r="D503" s="228" t="str">
        <f t="shared" si="81"/>
        <v>0</v>
      </c>
      <c r="E503" s="225" t="str">
        <f t="shared" si="79"/>
        <v/>
      </c>
      <c r="F503" s="228" t="str">
        <f t="shared" si="77"/>
        <v/>
      </c>
      <c r="G503" s="228" t="str">
        <f t="shared" si="78"/>
        <v/>
      </c>
      <c r="H503" s="230">
        <f t="shared" si="86"/>
        <v>0.12</v>
      </c>
      <c r="I503" s="226" t="str">
        <f t="shared" si="80"/>
        <v/>
      </c>
      <c r="J503" s="227">
        <f t="shared" si="87"/>
        <v>59962</v>
      </c>
      <c r="K503" s="231" t="str">
        <f t="shared" si="82"/>
        <v>0</v>
      </c>
      <c r="Q503" s="11">
        <f>IF(J503&lt;'5-Year Monthly P&amp;L'!P$2,1,IF(AND('Financing - Injection 2'!J503&gt;='5-Year Monthly P&amp;L'!P$2,'Financing - Injection 2'!J503&lt;'5-Year Monthly P&amp;L'!AB$2),2,IF(AND('Financing - Injection 2'!J503&gt;='5-Year Monthly P&amp;L'!AB$2,'Financing - Injection 2'!J503&lt;'5-Year Monthly P&amp;L'!AN$2),3,IF(AND('Financing - Injection 2'!J503&gt;='5-Year Monthly P&amp;L'!AN$2,'Financing - Injection 2'!J503&lt;'5-Year Monthly P&amp;L'!AZ$2),4,IF('Financing - Injection 2'!J503&gt;='5-Year Monthly P&amp;L'!AZ$2,5)))))</f>
        <v>5</v>
      </c>
      <c r="R503" s="215" t="str">
        <f t="shared" si="83"/>
        <v>0</v>
      </c>
      <c r="S503" s="215" t="str">
        <f t="shared" si="84"/>
        <v>0</v>
      </c>
    </row>
    <row r="504" spans="1:19" x14ac:dyDescent="0.2">
      <c r="A504" s="12">
        <v>493</v>
      </c>
      <c r="B504" s="228" t="str">
        <f>IF(I504&gt;($B$4*$B$6),"0",PMT(H504/$B$6,COUNT(I504:$I$1000),-E503))</f>
        <v>0</v>
      </c>
      <c r="C504" s="228">
        <f t="shared" si="85"/>
        <v>0</v>
      </c>
      <c r="D504" s="228" t="str">
        <f t="shared" si="81"/>
        <v>0</v>
      </c>
      <c r="E504" s="225" t="str">
        <f t="shared" si="79"/>
        <v/>
      </c>
      <c r="F504" s="228" t="str">
        <f t="shared" si="77"/>
        <v/>
      </c>
      <c r="G504" s="228" t="str">
        <f t="shared" si="78"/>
        <v/>
      </c>
      <c r="H504" s="230">
        <f t="shared" si="86"/>
        <v>0.12</v>
      </c>
      <c r="I504" s="226" t="str">
        <f t="shared" si="80"/>
        <v/>
      </c>
      <c r="J504" s="227">
        <f t="shared" si="87"/>
        <v>59993</v>
      </c>
      <c r="K504" s="231" t="str">
        <f t="shared" si="82"/>
        <v>0</v>
      </c>
      <c r="Q504" s="11">
        <f>IF(J504&lt;'5-Year Monthly P&amp;L'!P$2,1,IF(AND('Financing - Injection 2'!J504&gt;='5-Year Monthly P&amp;L'!P$2,'Financing - Injection 2'!J504&lt;'5-Year Monthly P&amp;L'!AB$2),2,IF(AND('Financing - Injection 2'!J504&gt;='5-Year Monthly P&amp;L'!AB$2,'Financing - Injection 2'!J504&lt;'5-Year Monthly P&amp;L'!AN$2),3,IF(AND('Financing - Injection 2'!J504&gt;='5-Year Monthly P&amp;L'!AN$2,'Financing - Injection 2'!J504&lt;'5-Year Monthly P&amp;L'!AZ$2),4,IF('Financing - Injection 2'!J504&gt;='5-Year Monthly P&amp;L'!AZ$2,5)))))</f>
        <v>5</v>
      </c>
      <c r="R504" s="215" t="str">
        <f t="shared" si="83"/>
        <v>0</v>
      </c>
      <c r="S504" s="215" t="str">
        <f t="shared" si="84"/>
        <v>0</v>
      </c>
    </row>
    <row r="505" spans="1:19" x14ac:dyDescent="0.2">
      <c r="A505" s="12">
        <v>494</v>
      </c>
      <c r="B505" s="228" t="str">
        <f>IF(I505&gt;($B$4*$B$6),"0",PMT(H505/$B$6,COUNT(I505:$I$1000),-E504))</f>
        <v>0</v>
      </c>
      <c r="C505" s="228">
        <f t="shared" si="85"/>
        <v>0</v>
      </c>
      <c r="D505" s="228" t="str">
        <f t="shared" si="81"/>
        <v>0</v>
      </c>
      <c r="E505" s="225" t="str">
        <f t="shared" si="79"/>
        <v/>
      </c>
      <c r="F505" s="228" t="str">
        <f t="shared" ref="F505:F568" si="88">IF(A504&gt;=($B$4*$B$6),"",F504+C505)</f>
        <v/>
      </c>
      <c r="G505" s="228" t="str">
        <f t="shared" ref="G505:G568" si="89">IF(A504&gt;=($B$4*$B$6),"",G504+B505)</f>
        <v/>
      </c>
      <c r="H505" s="230">
        <f t="shared" si="86"/>
        <v>0.12</v>
      </c>
      <c r="I505" s="226" t="str">
        <f t="shared" si="80"/>
        <v/>
      </c>
      <c r="J505" s="227">
        <f t="shared" si="87"/>
        <v>60023</v>
      </c>
      <c r="K505" s="231" t="str">
        <f t="shared" si="82"/>
        <v>0</v>
      </c>
      <c r="Q505" s="11">
        <f>IF(J505&lt;'5-Year Monthly P&amp;L'!P$2,1,IF(AND('Financing - Injection 2'!J505&gt;='5-Year Monthly P&amp;L'!P$2,'Financing - Injection 2'!J505&lt;'5-Year Monthly P&amp;L'!AB$2),2,IF(AND('Financing - Injection 2'!J505&gt;='5-Year Monthly P&amp;L'!AB$2,'Financing - Injection 2'!J505&lt;'5-Year Monthly P&amp;L'!AN$2),3,IF(AND('Financing - Injection 2'!J505&gt;='5-Year Monthly P&amp;L'!AN$2,'Financing - Injection 2'!J505&lt;'5-Year Monthly P&amp;L'!AZ$2),4,IF('Financing - Injection 2'!J505&gt;='5-Year Monthly P&amp;L'!AZ$2,5)))))</f>
        <v>5</v>
      </c>
      <c r="R505" s="215" t="str">
        <f t="shared" si="83"/>
        <v>0</v>
      </c>
      <c r="S505" s="215" t="str">
        <f t="shared" si="84"/>
        <v>0</v>
      </c>
    </row>
    <row r="506" spans="1:19" x14ac:dyDescent="0.2">
      <c r="A506" s="12">
        <v>495</v>
      </c>
      <c r="B506" s="228" t="str">
        <f>IF(I506&gt;($B$4*$B$6),"0",PMT(H506/$B$6,COUNT(I506:$I$1000),-E505))</f>
        <v>0</v>
      </c>
      <c r="C506" s="228">
        <f t="shared" si="85"/>
        <v>0</v>
      </c>
      <c r="D506" s="228" t="str">
        <f t="shared" si="81"/>
        <v>0</v>
      </c>
      <c r="E506" s="225" t="str">
        <f t="shared" si="79"/>
        <v/>
      </c>
      <c r="F506" s="228" t="str">
        <f t="shared" si="88"/>
        <v/>
      </c>
      <c r="G506" s="228" t="str">
        <f t="shared" si="89"/>
        <v/>
      </c>
      <c r="H506" s="230">
        <f t="shared" si="86"/>
        <v>0.12</v>
      </c>
      <c r="I506" s="226" t="str">
        <f t="shared" si="80"/>
        <v/>
      </c>
      <c r="J506" s="227">
        <f t="shared" si="87"/>
        <v>60054</v>
      </c>
      <c r="K506" s="231" t="str">
        <f t="shared" si="82"/>
        <v>0</v>
      </c>
      <c r="Q506" s="11">
        <f>IF(J506&lt;'5-Year Monthly P&amp;L'!P$2,1,IF(AND('Financing - Injection 2'!J506&gt;='5-Year Monthly P&amp;L'!P$2,'Financing - Injection 2'!J506&lt;'5-Year Monthly P&amp;L'!AB$2),2,IF(AND('Financing - Injection 2'!J506&gt;='5-Year Monthly P&amp;L'!AB$2,'Financing - Injection 2'!J506&lt;'5-Year Monthly P&amp;L'!AN$2),3,IF(AND('Financing - Injection 2'!J506&gt;='5-Year Monthly P&amp;L'!AN$2,'Financing - Injection 2'!J506&lt;'5-Year Monthly P&amp;L'!AZ$2),4,IF('Financing - Injection 2'!J506&gt;='5-Year Monthly P&amp;L'!AZ$2,5)))))</f>
        <v>5</v>
      </c>
      <c r="R506" s="215" t="str">
        <f t="shared" si="83"/>
        <v>0</v>
      </c>
      <c r="S506" s="215" t="str">
        <f t="shared" si="84"/>
        <v>0</v>
      </c>
    </row>
    <row r="507" spans="1:19" x14ac:dyDescent="0.2">
      <c r="A507" s="12">
        <v>496</v>
      </c>
      <c r="B507" s="228" t="str">
        <f>IF(I507&gt;($B$4*$B$6),"0",PMT(H507/$B$6,COUNT(I507:$I$1000),-E506))</f>
        <v>0</v>
      </c>
      <c r="C507" s="228">
        <f t="shared" si="85"/>
        <v>0</v>
      </c>
      <c r="D507" s="228" t="str">
        <f t="shared" si="81"/>
        <v>0</v>
      </c>
      <c r="E507" s="225" t="str">
        <f t="shared" si="79"/>
        <v/>
      </c>
      <c r="F507" s="228" t="str">
        <f t="shared" si="88"/>
        <v/>
      </c>
      <c r="G507" s="228" t="str">
        <f t="shared" si="89"/>
        <v/>
      </c>
      <c r="H507" s="230">
        <f t="shared" si="86"/>
        <v>0.12</v>
      </c>
      <c r="I507" s="226" t="str">
        <f t="shared" si="80"/>
        <v/>
      </c>
      <c r="J507" s="227">
        <f t="shared" si="87"/>
        <v>60084</v>
      </c>
      <c r="K507" s="231" t="str">
        <f t="shared" si="82"/>
        <v>0</v>
      </c>
      <c r="Q507" s="11">
        <f>IF(J507&lt;'5-Year Monthly P&amp;L'!P$2,1,IF(AND('Financing - Injection 2'!J507&gt;='5-Year Monthly P&amp;L'!P$2,'Financing - Injection 2'!J507&lt;'5-Year Monthly P&amp;L'!AB$2),2,IF(AND('Financing - Injection 2'!J507&gt;='5-Year Monthly P&amp;L'!AB$2,'Financing - Injection 2'!J507&lt;'5-Year Monthly P&amp;L'!AN$2),3,IF(AND('Financing - Injection 2'!J507&gt;='5-Year Monthly P&amp;L'!AN$2,'Financing - Injection 2'!J507&lt;'5-Year Monthly P&amp;L'!AZ$2),4,IF('Financing - Injection 2'!J507&gt;='5-Year Monthly P&amp;L'!AZ$2,5)))))</f>
        <v>5</v>
      </c>
      <c r="R507" s="215" t="str">
        <f t="shared" si="83"/>
        <v>0</v>
      </c>
      <c r="S507" s="215" t="str">
        <f t="shared" si="84"/>
        <v>0</v>
      </c>
    </row>
    <row r="508" spans="1:19" x14ac:dyDescent="0.2">
      <c r="A508" s="12">
        <v>497</v>
      </c>
      <c r="B508" s="228" t="str">
        <f>IF(I508&gt;($B$4*$B$6),"0",PMT(H508/$B$6,COUNT(I508:$I$1000),-E507))</f>
        <v>0</v>
      </c>
      <c r="C508" s="228">
        <f t="shared" si="85"/>
        <v>0</v>
      </c>
      <c r="D508" s="228" t="str">
        <f t="shared" si="81"/>
        <v>0</v>
      </c>
      <c r="E508" s="225" t="str">
        <f t="shared" si="79"/>
        <v/>
      </c>
      <c r="F508" s="228" t="str">
        <f t="shared" si="88"/>
        <v/>
      </c>
      <c r="G508" s="228" t="str">
        <f t="shared" si="89"/>
        <v/>
      </c>
      <c r="H508" s="230">
        <f t="shared" si="86"/>
        <v>0.12</v>
      </c>
      <c r="I508" s="226" t="str">
        <f t="shared" si="80"/>
        <v/>
      </c>
      <c r="J508" s="227">
        <f t="shared" si="87"/>
        <v>60115</v>
      </c>
      <c r="K508" s="231" t="str">
        <f t="shared" si="82"/>
        <v>0</v>
      </c>
      <c r="Q508" s="11">
        <f>IF(J508&lt;'5-Year Monthly P&amp;L'!P$2,1,IF(AND('Financing - Injection 2'!J508&gt;='5-Year Monthly P&amp;L'!P$2,'Financing - Injection 2'!J508&lt;'5-Year Monthly P&amp;L'!AB$2),2,IF(AND('Financing - Injection 2'!J508&gt;='5-Year Monthly P&amp;L'!AB$2,'Financing - Injection 2'!J508&lt;'5-Year Monthly P&amp;L'!AN$2),3,IF(AND('Financing - Injection 2'!J508&gt;='5-Year Monthly P&amp;L'!AN$2,'Financing - Injection 2'!J508&lt;'5-Year Monthly P&amp;L'!AZ$2),4,IF('Financing - Injection 2'!J508&gt;='5-Year Monthly P&amp;L'!AZ$2,5)))))</f>
        <v>5</v>
      </c>
      <c r="R508" s="215" t="str">
        <f t="shared" si="83"/>
        <v>0</v>
      </c>
      <c r="S508" s="215" t="str">
        <f t="shared" si="84"/>
        <v>0</v>
      </c>
    </row>
    <row r="509" spans="1:19" x14ac:dyDescent="0.2">
      <c r="A509" s="12">
        <v>498</v>
      </c>
      <c r="B509" s="228" t="str">
        <f>IF(I509&gt;($B$4*$B$6),"0",PMT(H509/$B$6,COUNT(I509:$I$1000),-E508))</f>
        <v>0</v>
      </c>
      <c r="C509" s="228">
        <f t="shared" si="85"/>
        <v>0</v>
      </c>
      <c r="D509" s="228" t="str">
        <f t="shared" si="81"/>
        <v>0</v>
      </c>
      <c r="E509" s="225" t="str">
        <f t="shared" si="79"/>
        <v/>
      </c>
      <c r="F509" s="228" t="str">
        <f t="shared" si="88"/>
        <v/>
      </c>
      <c r="G509" s="228" t="str">
        <f t="shared" si="89"/>
        <v/>
      </c>
      <c r="H509" s="230">
        <f t="shared" si="86"/>
        <v>0.12</v>
      </c>
      <c r="I509" s="226" t="str">
        <f t="shared" si="80"/>
        <v/>
      </c>
      <c r="J509" s="227">
        <f t="shared" si="87"/>
        <v>60146</v>
      </c>
      <c r="K509" s="231" t="str">
        <f t="shared" si="82"/>
        <v>0</v>
      </c>
      <c r="Q509" s="11">
        <f>IF(J509&lt;'5-Year Monthly P&amp;L'!P$2,1,IF(AND('Financing - Injection 2'!J509&gt;='5-Year Monthly P&amp;L'!P$2,'Financing - Injection 2'!J509&lt;'5-Year Monthly P&amp;L'!AB$2),2,IF(AND('Financing - Injection 2'!J509&gt;='5-Year Monthly P&amp;L'!AB$2,'Financing - Injection 2'!J509&lt;'5-Year Monthly P&amp;L'!AN$2),3,IF(AND('Financing - Injection 2'!J509&gt;='5-Year Monthly P&amp;L'!AN$2,'Financing - Injection 2'!J509&lt;'5-Year Monthly P&amp;L'!AZ$2),4,IF('Financing - Injection 2'!J509&gt;='5-Year Monthly P&amp;L'!AZ$2,5)))))</f>
        <v>5</v>
      </c>
      <c r="R509" s="215" t="str">
        <f t="shared" si="83"/>
        <v>0</v>
      </c>
      <c r="S509" s="215" t="str">
        <f t="shared" si="84"/>
        <v>0</v>
      </c>
    </row>
    <row r="510" spans="1:19" x14ac:dyDescent="0.2">
      <c r="A510" s="12">
        <v>499</v>
      </c>
      <c r="B510" s="228" t="str">
        <f>IF(I510&gt;($B$4*$B$6),"0",PMT(H510/$B$6,COUNT(I510:$I$1000),-E509))</f>
        <v>0</v>
      </c>
      <c r="C510" s="228">
        <f t="shared" si="85"/>
        <v>0</v>
      </c>
      <c r="D510" s="228" t="str">
        <f t="shared" si="81"/>
        <v>0</v>
      </c>
      <c r="E510" s="225" t="str">
        <f t="shared" si="79"/>
        <v/>
      </c>
      <c r="F510" s="228" t="str">
        <f t="shared" si="88"/>
        <v/>
      </c>
      <c r="G510" s="228" t="str">
        <f t="shared" si="89"/>
        <v/>
      </c>
      <c r="H510" s="230">
        <f t="shared" si="86"/>
        <v>0.12</v>
      </c>
      <c r="I510" s="226" t="str">
        <f t="shared" si="80"/>
        <v/>
      </c>
      <c r="J510" s="227">
        <f t="shared" si="87"/>
        <v>60176</v>
      </c>
      <c r="K510" s="231" t="str">
        <f t="shared" si="82"/>
        <v>0</v>
      </c>
      <c r="Q510" s="11">
        <f>IF(J510&lt;'5-Year Monthly P&amp;L'!P$2,1,IF(AND('Financing - Injection 2'!J510&gt;='5-Year Monthly P&amp;L'!P$2,'Financing - Injection 2'!J510&lt;'5-Year Monthly P&amp;L'!AB$2),2,IF(AND('Financing - Injection 2'!J510&gt;='5-Year Monthly P&amp;L'!AB$2,'Financing - Injection 2'!J510&lt;'5-Year Monthly P&amp;L'!AN$2),3,IF(AND('Financing - Injection 2'!J510&gt;='5-Year Monthly P&amp;L'!AN$2,'Financing - Injection 2'!J510&lt;'5-Year Monthly P&amp;L'!AZ$2),4,IF('Financing - Injection 2'!J510&gt;='5-Year Monthly P&amp;L'!AZ$2,5)))))</f>
        <v>5</v>
      </c>
      <c r="R510" s="215" t="str">
        <f t="shared" si="83"/>
        <v>0</v>
      </c>
      <c r="S510" s="215" t="str">
        <f t="shared" si="84"/>
        <v>0</v>
      </c>
    </row>
    <row r="511" spans="1:19" x14ac:dyDescent="0.2">
      <c r="A511" s="12">
        <v>500</v>
      </c>
      <c r="B511" s="228" t="str">
        <f>IF(I511&gt;($B$4*$B$6),"0",PMT(H511/$B$6,COUNT(I511:$I$1000),-E510))</f>
        <v>0</v>
      </c>
      <c r="C511" s="228">
        <f t="shared" si="85"/>
        <v>0</v>
      </c>
      <c r="D511" s="228" t="str">
        <f t="shared" si="81"/>
        <v>0</v>
      </c>
      <c r="E511" s="225" t="str">
        <f t="shared" si="79"/>
        <v/>
      </c>
      <c r="F511" s="228" t="str">
        <f t="shared" si="88"/>
        <v/>
      </c>
      <c r="G511" s="228" t="str">
        <f t="shared" si="89"/>
        <v/>
      </c>
      <c r="H511" s="230">
        <f t="shared" si="86"/>
        <v>0.12</v>
      </c>
      <c r="I511" s="226" t="str">
        <f t="shared" si="80"/>
        <v/>
      </c>
      <c r="J511" s="227">
        <f t="shared" si="87"/>
        <v>60207</v>
      </c>
      <c r="K511" s="231" t="str">
        <f t="shared" si="82"/>
        <v>0</v>
      </c>
      <c r="Q511" s="11">
        <f>IF(J511&lt;'5-Year Monthly P&amp;L'!P$2,1,IF(AND('Financing - Injection 2'!J511&gt;='5-Year Monthly P&amp;L'!P$2,'Financing - Injection 2'!J511&lt;'5-Year Monthly P&amp;L'!AB$2),2,IF(AND('Financing - Injection 2'!J511&gt;='5-Year Monthly P&amp;L'!AB$2,'Financing - Injection 2'!J511&lt;'5-Year Monthly P&amp;L'!AN$2),3,IF(AND('Financing - Injection 2'!J511&gt;='5-Year Monthly P&amp;L'!AN$2,'Financing - Injection 2'!J511&lt;'5-Year Monthly P&amp;L'!AZ$2),4,IF('Financing - Injection 2'!J511&gt;='5-Year Monthly P&amp;L'!AZ$2,5)))))</f>
        <v>5</v>
      </c>
      <c r="R511" s="215" t="str">
        <f t="shared" si="83"/>
        <v>0</v>
      </c>
      <c r="S511" s="215" t="str">
        <f t="shared" si="84"/>
        <v>0</v>
      </c>
    </row>
    <row r="512" spans="1:19" x14ac:dyDescent="0.2">
      <c r="A512" s="12">
        <v>501</v>
      </c>
      <c r="B512" s="228" t="str">
        <f>IF(I512&gt;($B$4*$B$6),"0",PMT(H512/$B$6,COUNT(I512:$I$1000),-E511))</f>
        <v>0</v>
      </c>
      <c r="C512" s="228">
        <f t="shared" si="85"/>
        <v>0</v>
      </c>
      <c r="D512" s="228" t="str">
        <f t="shared" si="81"/>
        <v>0</v>
      </c>
      <c r="E512" s="225" t="str">
        <f t="shared" si="79"/>
        <v/>
      </c>
      <c r="F512" s="228" t="str">
        <f t="shared" si="88"/>
        <v/>
      </c>
      <c r="G512" s="228" t="str">
        <f t="shared" si="89"/>
        <v/>
      </c>
      <c r="H512" s="230">
        <f t="shared" si="86"/>
        <v>0.12</v>
      </c>
      <c r="I512" s="226" t="str">
        <f t="shared" si="80"/>
        <v/>
      </c>
      <c r="J512" s="227">
        <f t="shared" si="87"/>
        <v>60237</v>
      </c>
      <c r="K512" s="231" t="str">
        <f t="shared" si="82"/>
        <v>0</v>
      </c>
      <c r="Q512" s="11">
        <f>IF(J512&lt;'5-Year Monthly P&amp;L'!P$2,1,IF(AND('Financing - Injection 2'!J512&gt;='5-Year Monthly P&amp;L'!P$2,'Financing - Injection 2'!J512&lt;'5-Year Monthly P&amp;L'!AB$2),2,IF(AND('Financing - Injection 2'!J512&gt;='5-Year Monthly P&amp;L'!AB$2,'Financing - Injection 2'!J512&lt;'5-Year Monthly P&amp;L'!AN$2),3,IF(AND('Financing - Injection 2'!J512&gt;='5-Year Monthly P&amp;L'!AN$2,'Financing - Injection 2'!J512&lt;'5-Year Monthly P&amp;L'!AZ$2),4,IF('Financing - Injection 2'!J512&gt;='5-Year Monthly P&amp;L'!AZ$2,5)))))</f>
        <v>5</v>
      </c>
      <c r="R512" s="215" t="str">
        <f t="shared" si="83"/>
        <v>0</v>
      </c>
      <c r="S512" s="215" t="str">
        <f t="shared" si="84"/>
        <v>0</v>
      </c>
    </row>
    <row r="513" spans="1:19" x14ac:dyDescent="0.2">
      <c r="A513" s="12">
        <v>502</v>
      </c>
      <c r="B513" s="228" t="str">
        <f>IF(I513&gt;($B$4*$B$6),"0",PMT(H513/$B$6,COUNT(I513:$I$1000),-E512))</f>
        <v>0</v>
      </c>
      <c r="C513" s="228">
        <f t="shared" si="85"/>
        <v>0</v>
      </c>
      <c r="D513" s="228" t="str">
        <f t="shared" si="81"/>
        <v>0</v>
      </c>
      <c r="E513" s="225" t="str">
        <f t="shared" si="79"/>
        <v/>
      </c>
      <c r="F513" s="228" t="str">
        <f t="shared" si="88"/>
        <v/>
      </c>
      <c r="G513" s="228" t="str">
        <f t="shared" si="89"/>
        <v/>
      </c>
      <c r="H513" s="230">
        <f t="shared" si="86"/>
        <v>0.12</v>
      </c>
      <c r="I513" s="226" t="str">
        <f t="shared" si="80"/>
        <v/>
      </c>
      <c r="J513" s="227">
        <f t="shared" si="87"/>
        <v>60268</v>
      </c>
      <c r="K513" s="231" t="str">
        <f t="shared" si="82"/>
        <v>0</v>
      </c>
      <c r="Q513" s="11">
        <f>IF(J513&lt;'5-Year Monthly P&amp;L'!P$2,1,IF(AND('Financing - Injection 2'!J513&gt;='5-Year Monthly P&amp;L'!P$2,'Financing - Injection 2'!J513&lt;'5-Year Monthly P&amp;L'!AB$2),2,IF(AND('Financing - Injection 2'!J513&gt;='5-Year Monthly P&amp;L'!AB$2,'Financing - Injection 2'!J513&lt;'5-Year Monthly P&amp;L'!AN$2),3,IF(AND('Financing - Injection 2'!J513&gt;='5-Year Monthly P&amp;L'!AN$2,'Financing - Injection 2'!J513&lt;'5-Year Monthly P&amp;L'!AZ$2),4,IF('Financing - Injection 2'!J513&gt;='5-Year Monthly P&amp;L'!AZ$2,5)))))</f>
        <v>5</v>
      </c>
      <c r="R513" s="215" t="str">
        <f t="shared" si="83"/>
        <v>0</v>
      </c>
      <c r="S513" s="215" t="str">
        <f t="shared" si="84"/>
        <v>0</v>
      </c>
    </row>
    <row r="514" spans="1:19" x14ac:dyDescent="0.2">
      <c r="A514" s="12">
        <v>503</v>
      </c>
      <c r="B514" s="228" t="str">
        <f>IF(I514&gt;($B$4*$B$6),"0",PMT(H514/$B$6,COUNT(I514:$I$1000),-E513))</f>
        <v>0</v>
      </c>
      <c r="C514" s="228">
        <f t="shared" si="85"/>
        <v>0</v>
      </c>
      <c r="D514" s="228" t="str">
        <f t="shared" si="81"/>
        <v>0</v>
      </c>
      <c r="E514" s="225" t="str">
        <f t="shared" si="79"/>
        <v/>
      </c>
      <c r="F514" s="228" t="str">
        <f t="shared" si="88"/>
        <v/>
      </c>
      <c r="G514" s="228" t="str">
        <f t="shared" si="89"/>
        <v/>
      </c>
      <c r="H514" s="230">
        <f t="shared" si="86"/>
        <v>0.12</v>
      </c>
      <c r="I514" s="226" t="str">
        <f t="shared" si="80"/>
        <v/>
      </c>
      <c r="J514" s="227">
        <f t="shared" si="87"/>
        <v>60299</v>
      </c>
      <c r="K514" s="231" t="str">
        <f t="shared" si="82"/>
        <v>0</v>
      </c>
      <c r="Q514" s="11">
        <f>IF(J514&lt;'5-Year Monthly P&amp;L'!P$2,1,IF(AND('Financing - Injection 2'!J514&gt;='5-Year Monthly P&amp;L'!P$2,'Financing - Injection 2'!J514&lt;'5-Year Monthly P&amp;L'!AB$2),2,IF(AND('Financing - Injection 2'!J514&gt;='5-Year Monthly P&amp;L'!AB$2,'Financing - Injection 2'!J514&lt;'5-Year Monthly P&amp;L'!AN$2),3,IF(AND('Financing - Injection 2'!J514&gt;='5-Year Monthly P&amp;L'!AN$2,'Financing - Injection 2'!J514&lt;'5-Year Monthly P&amp;L'!AZ$2),4,IF('Financing - Injection 2'!J514&gt;='5-Year Monthly P&amp;L'!AZ$2,5)))))</f>
        <v>5</v>
      </c>
      <c r="R514" s="215" t="str">
        <f t="shared" si="83"/>
        <v>0</v>
      </c>
      <c r="S514" s="215" t="str">
        <f t="shared" si="84"/>
        <v>0</v>
      </c>
    </row>
    <row r="515" spans="1:19" x14ac:dyDescent="0.2">
      <c r="A515" s="12">
        <v>504</v>
      </c>
      <c r="B515" s="228" t="str">
        <f>IF(I515&gt;($B$4*$B$6),"0",PMT(H515/$B$6,COUNT(I515:$I$1000),-E514))</f>
        <v>0</v>
      </c>
      <c r="C515" s="228">
        <f t="shared" si="85"/>
        <v>0</v>
      </c>
      <c r="D515" s="228" t="str">
        <f t="shared" si="81"/>
        <v>0</v>
      </c>
      <c r="E515" s="225" t="str">
        <f t="shared" si="79"/>
        <v/>
      </c>
      <c r="F515" s="228" t="str">
        <f t="shared" si="88"/>
        <v/>
      </c>
      <c r="G515" s="228" t="str">
        <f t="shared" si="89"/>
        <v/>
      </c>
      <c r="H515" s="230">
        <f t="shared" si="86"/>
        <v>0.12</v>
      </c>
      <c r="I515" s="226" t="str">
        <f t="shared" si="80"/>
        <v/>
      </c>
      <c r="J515" s="227">
        <f t="shared" si="87"/>
        <v>60327</v>
      </c>
      <c r="K515" s="231" t="str">
        <f t="shared" si="82"/>
        <v>0</v>
      </c>
      <c r="Q515" s="11">
        <f>IF(J515&lt;'5-Year Monthly P&amp;L'!P$2,1,IF(AND('Financing - Injection 2'!J515&gt;='5-Year Monthly P&amp;L'!P$2,'Financing - Injection 2'!J515&lt;'5-Year Monthly P&amp;L'!AB$2),2,IF(AND('Financing - Injection 2'!J515&gt;='5-Year Monthly P&amp;L'!AB$2,'Financing - Injection 2'!J515&lt;'5-Year Monthly P&amp;L'!AN$2),3,IF(AND('Financing - Injection 2'!J515&gt;='5-Year Monthly P&amp;L'!AN$2,'Financing - Injection 2'!J515&lt;'5-Year Monthly P&amp;L'!AZ$2),4,IF('Financing - Injection 2'!J515&gt;='5-Year Monthly P&amp;L'!AZ$2,5)))))</f>
        <v>5</v>
      </c>
      <c r="R515" s="215" t="str">
        <f t="shared" si="83"/>
        <v>0</v>
      </c>
      <c r="S515" s="215" t="str">
        <f t="shared" si="84"/>
        <v>0</v>
      </c>
    </row>
    <row r="516" spans="1:19" x14ac:dyDescent="0.2">
      <c r="A516" s="12">
        <v>505</v>
      </c>
      <c r="B516" s="228" t="str">
        <f>IF(I516&gt;($B$4*$B$6),"0",PMT(H516/$B$6,COUNT(I516:$I$1000),-E515))</f>
        <v>0</v>
      </c>
      <c r="C516" s="228">
        <f t="shared" si="85"/>
        <v>0</v>
      </c>
      <c r="D516" s="228" t="str">
        <f t="shared" si="81"/>
        <v>0</v>
      </c>
      <c r="E516" s="225" t="str">
        <f t="shared" si="79"/>
        <v/>
      </c>
      <c r="F516" s="228" t="str">
        <f t="shared" si="88"/>
        <v/>
      </c>
      <c r="G516" s="228" t="str">
        <f t="shared" si="89"/>
        <v/>
      </c>
      <c r="H516" s="230">
        <f t="shared" si="86"/>
        <v>0.12</v>
      </c>
      <c r="I516" s="226" t="str">
        <f t="shared" si="80"/>
        <v/>
      </c>
      <c r="J516" s="227">
        <f t="shared" si="87"/>
        <v>60358</v>
      </c>
      <c r="K516" s="231" t="str">
        <f t="shared" si="82"/>
        <v>0</v>
      </c>
      <c r="Q516" s="11">
        <f>IF(J516&lt;'5-Year Monthly P&amp;L'!P$2,1,IF(AND('Financing - Injection 2'!J516&gt;='5-Year Monthly P&amp;L'!P$2,'Financing - Injection 2'!J516&lt;'5-Year Monthly P&amp;L'!AB$2),2,IF(AND('Financing - Injection 2'!J516&gt;='5-Year Monthly P&amp;L'!AB$2,'Financing - Injection 2'!J516&lt;'5-Year Monthly P&amp;L'!AN$2),3,IF(AND('Financing - Injection 2'!J516&gt;='5-Year Monthly P&amp;L'!AN$2,'Financing - Injection 2'!J516&lt;'5-Year Monthly P&amp;L'!AZ$2),4,IF('Financing - Injection 2'!J516&gt;='5-Year Monthly P&amp;L'!AZ$2,5)))))</f>
        <v>5</v>
      </c>
      <c r="R516" s="215" t="str">
        <f t="shared" si="83"/>
        <v>0</v>
      </c>
      <c r="S516" s="215" t="str">
        <f t="shared" si="84"/>
        <v>0</v>
      </c>
    </row>
    <row r="517" spans="1:19" x14ac:dyDescent="0.2">
      <c r="A517" s="12">
        <v>506</v>
      </c>
      <c r="B517" s="228" t="str">
        <f>IF(I517&gt;($B$4*$B$6),"0",PMT(H517/$B$6,COUNT(I517:$I$1000),-E516))</f>
        <v>0</v>
      </c>
      <c r="C517" s="228">
        <f t="shared" si="85"/>
        <v>0</v>
      </c>
      <c r="D517" s="228" t="str">
        <f t="shared" si="81"/>
        <v>0</v>
      </c>
      <c r="E517" s="225" t="str">
        <f t="shared" si="79"/>
        <v/>
      </c>
      <c r="F517" s="228" t="str">
        <f t="shared" si="88"/>
        <v/>
      </c>
      <c r="G517" s="228" t="str">
        <f t="shared" si="89"/>
        <v/>
      </c>
      <c r="H517" s="230">
        <f t="shared" si="86"/>
        <v>0.12</v>
      </c>
      <c r="I517" s="226" t="str">
        <f t="shared" si="80"/>
        <v/>
      </c>
      <c r="J517" s="227">
        <f t="shared" si="87"/>
        <v>60388</v>
      </c>
      <c r="K517" s="231" t="str">
        <f t="shared" si="82"/>
        <v>0</v>
      </c>
      <c r="Q517" s="11">
        <f>IF(J517&lt;'5-Year Monthly P&amp;L'!P$2,1,IF(AND('Financing - Injection 2'!J517&gt;='5-Year Monthly P&amp;L'!P$2,'Financing - Injection 2'!J517&lt;'5-Year Monthly P&amp;L'!AB$2),2,IF(AND('Financing - Injection 2'!J517&gt;='5-Year Monthly P&amp;L'!AB$2,'Financing - Injection 2'!J517&lt;'5-Year Monthly P&amp;L'!AN$2),3,IF(AND('Financing - Injection 2'!J517&gt;='5-Year Monthly P&amp;L'!AN$2,'Financing - Injection 2'!J517&lt;'5-Year Monthly P&amp;L'!AZ$2),4,IF('Financing - Injection 2'!J517&gt;='5-Year Monthly P&amp;L'!AZ$2,5)))))</f>
        <v>5</v>
      </c>
      <c r="R517" s="215" t="str">
        <f t="shared" si="83"/>
        <v>0</v>
      </c>
      <c r="S517" s="215" t="str">
        <f t="shared" si="84"/>
        <v>0</v>
      </c>
    </row>
    <row r="518" spans="1:19" x14ac:dyDescent="0.2">
      <c r="A518" s="12">
        <v>507</v>
      </c>
      <c r="B518" s="228" t="str">
        <f>IF(I518&gt;($B$4*$B$6),"0",PMT(H518/$B$6,COUNT(I518:$I$1000),-E517))</f>
        <v>0</v>
      </c>
      <c r="C518" s="228">
        <f t="shared" si="85"/>
        <v>0</v>
      </c>
      <c r="D518" s="228" t="str">
        <f t="shared" si="81"/>
        <v>0</v>
      </c>
      <c r="E518" s="225" t="str">
        <f t="shared" si="79"/>
        <v/>
      </c>
      <c r="F518" s="228" t="str">
        <f t="shared" si="88"/>
        <v/>
      </c>
      <c r="G518" s="228" t="str">
        <f t="shared" si="89"/>
        <v/>
      </c>
      <c r="H518" s="230">
        <f t="shared" si="86"/>
        <v>0.12</v>
      </c>
      <c r="I518" s="226" t="str">
        <f t="shared" si="80"/>
        <v/>
      </c>
      <c r="J518" s="227">
        <f t="shared" si="87"/>
        <v>60419</v>
      </c>
      <c r="K518" s="231" t="str">
        <f t="shared" si="82"/>
        <v>0</v>
      </c>
      <c r="Q518" s="11">
        <f>IF(J518&lt;'5-Year Monthly P&amp;L'!P$2,1,IF(AND('Financing - Injection 2'!J518&gt;='5-Year Monthly P&amp;L'!P$2,'Financing - Injection 2'!J518&lt;'5-Year Monthly P&amp;L'!AB$2),2,IF(AND('Financing - Injection 2'!J518&gt;='5-Year Monthly P&amp;L'!AB$2,'Financing - Injection 2'!J518&lt;'5-Year Monthly P&amp;L'!AN$2),3,IF(AND('Financing - Injection 2'!J518&gt;='5-Year Monthly P&amp;L'!AN$2,'Financing - Injection 2'!J518&lt;'5-Year Monthly P&amp;L'!AZ$2),4,IF('Financing - Injection 2'!J518&gt;='5-Year Monthly P&amp;L'!AZ$2,5)))))</f>
        <v>5</v>
      </c>
      <c r="R518" s="215" t="str">
        <f t="shared" si="83"/>
        <v>0</v>
      </c>
      <c r="S518" s="215" t="str">
        <f t="shared" si="84"/>
        <v>0</v>
      </c>
    </row>
    <row r="519" spans="1:19" x14ac:dyDescent="0.2">
      <c r="A519" s="12">
        <v>508</v>
      </c>
      <c r="B519" s="228" t="str">
        <f>IF(I519&gt;($B$4*$B$6),"0",PMT(H519/$B$6,COUNT(I519:$I$1000),-E518))</f>
        <v>0</v>
      </c>
      <c r="C519" s="228">
        <f t="shared" si="85"/>
        <v>0</v>
      </c>
      <c r="D519" s="228" t="str">
        <f t="shared" si="81"/>
        <v>0</v>
      </c>
      <c r="E519" s="225" t="str">
        <f t="shared" si="79"/>
        <v/>
      </c>
      <c r="F519" s="228" t="str">
        <f t="shared" si="88"/>
        <v/>
      </c>
      <c r="G519" s="228" t="str">
        <f t="shared" si="89"/>
        <v/>
      </c>
      <c r="H519" s="230">
        <f t="shared" si="86"/>
        <v>0.12</v>
      </c>
      <c r="I519" s="226" t="str">
        <f t="shared" si="80"/>
        <v/>
      </c>
      <c r="J519" s="227">
        <f t="shared" si="87"/>
        <v>60449</v>
      </c>
      <c r="K519" s="231" t="str">
        <f t="shared" si="82"/>
        <v>0</v>
      </c>
      <c r="Q519" s="11">
        <f>IF(J519&lt;'5-Year Monthly P&amp;L'!P$2,1,IF(AND('Financing - Injection 2'!J519&gt;='5-Year Monthly P&amp;L'!P$2,'Financing - Injection 2'!J519&lt;'5-Year Monthly P&amp;L'!AB$2),2,IF(AND('Financing - Injection 2'!J519&gt;='5-Year Monthly P&amp;L'!AB$2,'Financing - Injection 2'!J519&lt;'5-Year Monthly P&amp;L'!AN$2),3,IF(AND('Financing - Injection 2'!J519&gt;='5-Year Monthly P&amp;L'!AN$2,'Financing - Injection 2'!J519&lt;'5-Year Monthly P&amp;L'!AZ$2),4,IF('Financing - Injection 2'!J519&gt;='5-Year Monthly P&amp;L'!AZ$2,5)))))</f>
        <v>5</v>
      </c>
      <c r="R519" s="215" t="str">
        <f t="shared" si="83"/>
        <v>0</v>
      </c>
      <c r="S519" s="215" t="str">
        <f t="shared" si="84"/>
        <v>0</v>
      </c>
    </row>
    <row r="520" spans="1:19" x14ac:dyDescent="0.2">
      <c r="A520" s="12">
        <v>509</v>
      </c>
      <c r="B520" s="228" t="str">
        <f>IF(I520&gt;($B$4*$B$6),"0",PMT(H520/$B$6,COUNT(I520:$I$1000),-E519))</f>
        <v>0</v>
      </c>
      <c r="C520" s="228">
        <f t="shared" si="85"/>
        <v>0</v>
      </c>
      <c r="D520" s="228" t="str">
        <f t="shared" si="81"/>
        <v>0</v>
      </c>
      <c r="E520" s="225" t="str">
        <f t="shared" si="79"/>
        <v/>
      </c>
      <c r="F520" s="228" t="str">
        <f t="shared" si="88"/>
        <v/>
      </c>
      <c r="G520" s="228" t="str">
        <f t="shared" si="89"/>
        <v/>
      </c>
      <c r="H520" s="230">
        <f t="shared" si="86"/>
        <v>0.12</v>
      </c>
      <c r="I520" s="226" t="str">
        <f t="shared" si="80"/>
        <v/>
      </c>
      <c r="J520" s="227">
        <f t="shared" si="87"/>
        <v>60480</v>
      </c>
      <c r="K520" s="231" t="str">
        <f t="shared" si="82"/>
        <v>0</v>
      </c>
      <c r="Q520" s="11">
        <f>IF(J520&lt;'5-Year Monthly P&amp;L'!P$2,1,IF(AND('Financing - Injection 2'!J520&gt;='5-Year Monthly P&amp;L'!P$2,'Financing - Injection 2'!J520&lt;'5-Year Monthly P&amp;L'!AB$2),2,IF(AND('Financing - Injection 2'!J520&gt;='5-Year Monthly P&amp;L'!AB$2,'Financing - Injection 2'!J520&lt;'5-Year Monthly P&amp;L'!AN$2),3,IF(AND('Financing - Injection 2'!J520&gt;='5-Year Monthly P&amp;L'!AN$2,'Financing - Injection 2'!J520&lt;'5-Year Monthly P&amp;L'!AZ$2),4,IF('Financing - Injection 2'!J520&gt;='5-Year Monthly P&amp;L'!AZ$2,5)))))</f>
        <v>5</v>
      </c>
      <c r="R520" s="215" t="str">
        <f t="shared" si="83"/>
        <v>0</v>
      </c>
      <c r="S520" s="215" t="str">
        <f t="shared" si="84"/>
        <v>0</v>
      </c>
    </row>
    <row r="521" spans="1:19" x14ac:dyDescent="0.2">
      <c r="A521" s="12">
        <v>510</v>
      </c>
      <c r="B521" s="228" t="str">
        <f>IF(I521&gt;($B$4*$B$6),"0",PMT(H521/$B$6,COUNT(I521:$I$1000),-E520))</f>
        <v>0</v>
      </c>
      <c r="C521" s="228">
        <f t="shared" si="85"/>
        <v>0</v>
      </c>
      <c r="D521" s="228" t="str">
        <f t="shared" si="81"/>
        <v>0</v>
      </c>
      <c r="E521" s="225" t="str">
        <f t="shared" si="79"/>
        <v/>
      </c>
      <c r="F521" s="228" t="str">
        <f t="shared" si="88"/>
        <v/>
      </c>
      <c r="G521" s="228" t="str">
        <f t="shared" si="89"/>
        <v/>
      </c>
      <c r="H521" s="230">
        <f t="shared" si="86"/>
        <v>0.12</v>
      </c>
      <c r="I521" s="226" t="str">
        <f t="shared" si="80"/>
        <v/>
      </c>
      <c r="J521" s="227">
        <f t="shared" si="87"/>
        <v>60511</v>
      </c>
      <c r="K521" s="231" t="str">
        <f t="shared" si="82"/>
        <v>0</v>
      </c>
      <c r="Q521" s="11">
        <f>IF(J521&lt;'5-Year Monthly P&amp;L'!P$2,1,IF(AND('Financing - Injection 2'!J521&gt;='5-Year Monthly P&amp;L'!P$2,'Financing - Injection 2'!J521&lt;'5-Year Monthly P&amp;L'!AB$2),2,IF(AND('Financing - Injection 2'!J521&gt;='5-Year Monthly P&amp;L'!AB$2,'Financing - Injection 2'!J521&lt;'5-Year Monthly P&amp;L'!AN$2),3,IF(AND('Financing - Injection 2'!J521&gt;='5-Year Monthly P&amp;L'!AN$2,'Financing - Injection 2'!J521&lt;'5-Year Monthly P&amp;L'!AZ$2),4,IF('Financing - Injection 2'!J521&gt;='5-Year Monthly P&amp;L'!AZ$2,5)))))</f>
        <v>5</v>
      </c>
      <c r="R521" s="215" t="str">
        <f t="shared" si="83"/>
        <v>0</v>
      </c>
      <c r="S521" s="215" t="str">
        <f t="shared" si="84"/>
        <v>0</v>
      </c>
    </row>
    <row r="522" spans="1:19" x14ac:dyDescent="0.2">
      <c r="A522" s="12">
        <v>511</v>
      </c>
      <c r="B522" s="228" t="str">
        <f>IF(I522&gt;($B$4*$B$6),"0",PMT(H522/$B$6,COUNT(I522:$I$1000),-E521))</f>
        <v>0</v>
      </c>
      <c r="C522" s="228">
        <f t="shared" si="85"/>
        <v>0</v>
      </c>
      <c r="D522" s="228" t="str">
        <f t="shared" si="81"/>
        <v>0</v>
      </c>
      <c r="E522" s="225" t="str">
        <f t="shared" si="79"/>
        <v/>
      </c>
      <c r="F522" s="228" t="str">
        <f t="shared" si="88"/>
        <v/>
      </c>
      <c r="G522" s="228" t="str">
        <f t="shared" si="89"/>
        <v/>
      </c>
      <c r="H522" s="230">
        <f t="shared" si="86"/>
        <v>0.12</v>
      </c>
      <c r="I522" s="226" t="str">
        <f t="shared" si="80"/>
        <v/>
      </c>
      <c r="J522" s="227">
        <f t="shared" si="87"/>
        <v>60541</v>
      </c>
      <c r="K522" s="231" t="str">
        <f t="shared" si="82"/>
        <v>0</v>
      </c>
      <c r="Q522" s="11">
        <f>IF(J522&lt;'5-Year Monthly P&amp;L'!P$2,1,IF(AND('Financing - Injection 2'!J522&gt;='5-Year Monthly P&amp;L'!P$2,'Financing - Injection 2'!J522&lt;'5-Year Monthly P&amp;L'!AB$2),2,IF(AND('Financing - Injection 2'!J522&gt;='5-Year Monthly P&amp;L'!AB$2,'Financing - Injection 2'!J522&lt;'5-Year Monthly P&amp;L'!AN$2),3,IF(AND('Financing - Injection 2'!J522&gt;='5-Year Monthly P&amp;L'!AN$2,'Financing - Injection 2'!J522&lt;'5-Year Monthly P&amp;L'!AZ$2),4,IF('Financing - Injection 2'!J522&gt;='5-Year Monthly P&amp;L'!AZ$2,5)))))</f>
        <v>5</v>
      </c>
      <c r="R522" s="215" t="str">
        <f t="shared" si="83"/>
        <v>0</v>
      </c>
      <c r="S522" s="215" t="str">
        <f t="shared" si="84"/>
        <v>0</v>
      </c>
    </row>
    <row r="523" spans="1:19" x14ac:dyDescent="0.2">
      <c r="A523" s="12">
        <v>512</v>
      </c>
      <c r="B523" s="228" t="str">
        <f>IF(I523&gt;($B$4*$B$6),"0",PMT(H523/$B$6,COUNT(I523:$I$1000),-E522))</f>
        <v>0</v>
      </c>
      <c r="C523" s="228">
        <f t="shared" si="85"/>
        <v>0</v>
      </c>
      <c r="D523" s="228" t="str">
        <f t="shared" si="81"/>
        <v>0</v>
      </c>
      <c r="E523" s="225" t="str">
        <f t="shared" si="79"/>
        <v/>
      </c>
      <c r="F523" s="228" t="str">
        <f t="shared" si="88"/>
        <v/>
      </c>
      <c r="G523" s="228" t="str">
        <f t="shared" si="89"/>
        <v/>
      </c>
      <c r="H523" s="230">
        <f t="shared" si="86"/>
        <v>0.12</v>
      </c>
      <c r="I523" s="226" t="str">
        <f t="shared" si="80"/>
        <v/>
      </c>
      <c r="J523" s="227">
        <f t="shared" si="87"/>
        <v>60572</v>
      </c>
      <c r="K523" s="231" t="str">
        <f t="shared" si="82"/>
        <v>0</v>
      </c>
      <c r="Q523" s="11">
        <f>IF(J523&lt;'5-Year Monthly P&amp;L'!P$2,1,IF(AND('Financing - Injection 2'!J523&gt;='5-Year Monthly P&amp;L'!P$2,'Financing - Injection 2'!J523&lt;'5-Year Monthly P&amp;L'!AB$2),2,IF(AND('Financing - Injection 2'!J523&gt;='5-Year Monthly P&amp;L'!AB$2,'Financing - Injection 2'!J523&lt;'5-Year Monthly P&amp;L'!AN$2),3,IF(AND('Financing - Injection 2'!J523&gt;='5-Year Monthly P&amp;L'!AN$2,'Financing - Injection 2'!J523&lt;'5-Year Monthly P&amp;L'!AZ$2),4,IF('Financing - Injection 2'!J523&gt;='5-Year Monthly P&amp;L'!AZ$2,5)))))</f>
        <v>5</v>
      </c>
      <c r="R523" s="215" t="str">
        <f t="shared" si="83"/>
        <v>0</v>
      </c>
      <c r="S523" s="215" t="str">
        <f t="shared" si="84"/>
        <v>0</v>
      </c>
    </row>
    <row r="524" spans="1:19" x14ac:dyDescent="0.2">
      <c r="A524" s="12">
        <v>513</v>
      </c>
      <c r="B524" s="228" t="str">
        <f>IF(I524&gt;($B$4*$B$6),"0",PMT(H524/$B$6,COUNT(I524:$I$1000),-E523))</f>
        <v>0</v>
      </c>
      <c r="C524" s="228">
        <f t="shared" si="85"/>
        <v>0</v>
      </c>
      <c r="D524" s="228" t="str">
        <f t="shared" si="81"/>
        <v>0</v>
      </c>
      <c r="E524" s="225" t="str">
        <f t="shared" ref="E524:E587" si="90">IF(A524&gt;($B$4*$B$6),"",E523-D524)</f>
        <v/>
      </c>
      <c r="F524" s="228" t="str">
        <f t="shared" si="88"/>
        <v/>
      </c>
      <c r="G524" s="228" t="str">
        <f t="shared" si="89"/>
        <v/>
      </c>
      <c r="H524" s="230">
        <f t="shared" si="86"/>
        <v>0.12</v>
      </c>
      <c r="I524" s="226" t="str">
        <f t="shared" ref="I524:I587" si="91">IF($B$4*$B$6&lt;A524,"",A524)</f>
        <v/>
      </c>
      <c r="J524" s="227">
        <f t="shared" si="87"/>
        <v>60602</v>
      </c>
      <c r="K524" s="231" t="str">
        <f t="shared" si="82"/>
        <v>0</v>
      </c>
      <c r="Q524" s="11">
        <f>IF(J524&lt;'5-Year Monthly P&amp;L'!P$2,1,IF(AND('Financing - Injection 2'!J524&gt;='5-Year Monthly P&amp;L'!P$2,'Financing - Injection 2'!J524&lt;'5-Year Monthly P&amp;L'!AB$2),2,IF(AND('Financing - Injection 2'!J524&gt;='5-Year Monthly P&amp;L'!AB$2,'Financing - Injection 2'!J524&lt;'5-Year Monthly P&amp;L'!AN$2),3,IF(AND('Financing - Injection 2'!J524&gt;='5-Year Monthly P&amp;L'!AN$2,'Financing - Injection 2'!J524&lt;'5-Year Monthly P&amp;L'!AZ$2),4,IF('Financing - Injection 2'!J524&gt;='5-Year Monthly P&amp;L'!AZ$2,5)))))</f>
        <v>5</v>
      </c>
      <c r="R524" s="215" t="str">
        <f t="shared" si="83"/>
        <v>0</v>
      </c>
      <c r="S524" s="215" t="str">
        <f t="shared" si="84"/>
        <v>0</v>
      </c>
    </row>
    <row r="525" spans="1:19" x14ac:dyDescent="0.2">
      <c r="A525" s="12">
        <v>514</v>
      </c>
      <c r="B525" s="228" t="str">
        <f>IF(I525&gt;($B$4*$B$6),"0",PMT(H525/$B$6,COUNT(I525:$I$1000),-E524))</f>
        <v>0</v>
      </c>
      <c r="C525" s="228">
        <f t="shared" si="85"/>
        <v>0</v>
      </c>
      <c r="D525" s="228" t="str">
        <f t="shared" ref="D525:D588" si="92">IF(A525&gt;($B$4*$B$6),"0",B525-C525)</f>
        <v>0</v>
      </c>
      <c r="E525" s="225" t="str">
        <f t="shared" si="90"/>
        <v/>
      </c>
      <c r="F525" s="228" t="str">
        <f t="shared" si="88"/>
        <v/>
      </c>
      <c r="G525" s="228" t="str">
        <f t="shared" si="89"/>
        <v/>
      </c>
      <c r="H525" s="230">
        <f t="shared" si="86"/>
        <v>0.12</v>
      </c>
      <c r="I525" s="226" t="str">
        <f t="shared" si="91"/>
        <v/>
      </c>
      <c r="J525" s="227">
        <f t="shared" si="87"/>
        <v>60633</v>
      </c>
      <c r="K525" s="231" t="str">
        <f t="shared" ref="K525:K588" si="93">B525</f>
        <v>0</v>
      </c>
      <c r="Q525" s="11">
        <f>IF(J525&lt;'5-Year Monthly P&amp;L'!P$2,1,IF(AND('Financing - Injection 2'!J525&gt;='5-Year Monthly P&amp;L'!P$2,'Financing - Injection 2'!J525&lt;'5-Year Monthly P&amp;L'!AB$2),2,IF(AND('Financing - Injection 2'!J525&gt;='5-Year Monthly P&amp;L'!AB$2,'Financing - Injection 2'!J525&lt;'5-Year Monthly P&amp;L'!AN$2),3,IF(AND('Financing - Injection 2'!J525&gt;='5-Year Monthly P&amp;L'!AN$2,'Financing - Injection 2'!J525&lt;'5-Year Monthly P&amp;L'!AZ$2),4,IF('Financing - Injection 2'!J525&gt;='5-Year Monthly P&amp;L'!AZ$2,5)))))</f>
        <v>5</v>
      </c>
      <c r="R525" s="215" t="str">
        <f t="shared" ref="R525:R588" si="94">D525</f>
        <v>0</v>
      </c>
      <c r="S525" s="215" t="str">
        <f t="shared" ref="S525:S588" si="95">B525</f>
        <v>0</v>
      </c>
    </row>
    <row r="526" spans="1:19" x14ac:dyDescent="0.2">
      <c r="A526" s="12">
        <v>515</v>
      </c>
      <c r="B526" s="228" t="str">
        <f>IF(I526&gt;($B$4*$B$6),"0",PMT(H526/$B$6,COUNT(I526:$I$1000),-E525))</f>
        <v>0</v>
      </c>
      <c r="C526" s="228">
        <f t="shared" ref="C526:C589" si="96">IFERROR(E525*H526/$B$6,0)</f>
        <v>0</v>
      </c>
      <c r="D526" s="228" t="str">
        <f t="shared" si="92"/>
        <v>0</v>
      </c>
      <c r="E526" s="225" t="str">
        <f t="shared" si="90"/>
        <v/>
      </c>
      <c r="F526" s="228" t="str">
        <f t="shared" si="88"/>
        <v/>
      </c>
      <c r="G526" s="228" t="str">
        <f t="shared" si="89"/>
        <v/>
      </c>
      <c r="H526" s="230">
        <f t="shared" ref="H526:H589" si="97">H525</f>
        <v>0.12</v>
      </c>
      <c r="I526" s="226" t="str">
        <f t="shared" si="91"/>
        <v/>
      </c>
      <c r="J526" s="227">
        <f t="shared" ref="J526:J589" si="98">EDATE(J525,1)</f>
        <v>60664</v>
      </c>
      <c r="K526" s="231" t="str">
        <f t="shared" si="93"/>
        <v>0</v>
      </c>
      <c r="Q526" s="11">
        <f>IF(J526&lt;'5-Year Monthly P&amp;L'!P$2,1,IF(AND('Financing - Injection 2'!J526&gt;='5-Year Monthly P&amp;L'!P$2,'Financing - Injection 2'!J526&lt;'5-Year Monthly P&amp;L'!AB$2),2,IF(AND('Financing - Injection 2'!J526&gt;='5-Year Monthly P&amp;L'!AB$2,'Financing - Injection 2'!J526&lt;'5-Year Monthly P&amp;L'!AN$2),3,IF(AND('Financing - Injection 2'!J526&gt;='5-Year Monthly P&amp;L'!AN$2,'Financing - Injection 2'!J526&lt;'5-Year Monthly P&amp;L'!AZ$2),4,IF('Financing - Injection 2'!J526&gt;='5-Year Monthly P&amp;L'!AZ$2,5)))))</f>
        <v>5</v>
      </c>
      <c r="R526" s="215" t="str">
        <f t="shared" si="94"/>
        <v>0</v>
      </c>
      <c r="S526" s="215" t="str">
        <f t="shared" si="95"/>
        <v>0</v>
      </c>
    </row>
    <row r="527" spans="1:19" x14ac:dyDescent="0.2">
      <c r="A527" s="12">
        <v>516</v>
      </c>
      <c r="B527" s="228" t="str">
        <f>IF(I527&gt;($B$4*$B$6),"0",PMT(H527/$B$6,COUNT(I527:$I$1000),-E526))</f>
        <v>0</v>
      </c>
      <c r="C527" s="228">
        <f t="shared" si="96"/>
        <v>0</v>
      </c>
      <c r="D527" s="228" t="str">
        <f t="shared" si="92"/>
        <v>0</v>
      </c>
      <c r="E527" s="225" t="str">
        <f t="shared" si="90"/>
        <v/>
      </c>
      <c r="F527" s="228" t="str">
        <f t="shared" si="88"/>
        <v/>
      </c>
      <c r="G527" s="228" t="str">
        <f t="shared" si="89"/>
        <v/>
      </c>
      <c r="H527" s="230">
        <f t="shared" si="97"/>
        <v>0.12</v>
      </c>
      <c r="I527" s="226" t="str">
        <f t="shared" si="91"/>
        <v/>
      </c>
      <c r="J527" s="227">
        <f t="shared" si="98"/>
        <v>60692</v>
      </c>
      <c r="K527" s="231" t="str">
        <f t="shared" si="93"/>
        <v>0</v>
      </c>
      <c r="Q527" s="11">
        <f>IF(J527&lt;'5-Year Monthly P&amp;L'!P$2,1,IF(AND('Financing - Injection 2'!J527&gt;='5-Year Monthly P&amp;L'!P$2,'Financing - Injection 2'!J527&lt;'5-Year Monthly P&amp;L'!AB$2),2,IF(AND('Financing - Injection 2'!J527&gt;='5-Year Monthly P&amp;L'!AB$2,'Financing - Injection 2'!J527&lt;'5-Year Monthly P&amp;L'!AN$2),3,IF(AND('Financing - Injection 2'!J527&gt;='5-Year Monthly P&amp;L'!AN$2,'Financing - Injection 2'!J527&lt;'5-Year Monthly P&amp;L'!AZ$2),4,IF('Financing - Injection 2'!J527&gt;='5-Year Monthly P&amp;L'!AZ$2,5)))))</f>
        <v>5</v>
      </c>
      <c r="R527" s="215" t="str">
        <f t="shared" si="94"/>
        <v>0</v>
      </c>
      <c r="S527" s="215" t="str">
        <f t="shared" si="95"/>
        <v>0</v>
      </c>
    </row>
    <row r="528" spans="1:19" x14ac:dyDescent="0.2">
      <c r="A528" s="12">
        <v>517</v>
      </c>
      <c r="B528" s="228" t="str">
        <f>IF(I528&gt;($B$4*$B$6),"0",PMT(H528/$B$6,COUNT(I528:$I$1000),-E527))</f>
        <v>0</v>
      </c>
      <c r="C528" s="228">
        <f t="shared" si="96"/>
        <v>0</v>
      </c>
      <c r="D528" s="228" t="str">
        <f t="shared" si="92"/>
        <v>0</v>
      </c>
      <c r="E528" s="225" t="str">
        <f t="shared" si="90"/>
        <v/>
      </c>
      <c r="F528" s="228" t="str">
        <f t="shared" si="88"/>
        <v/>
      </c>
      <c r="G528" s="228" t="str">
        <f t="shared" si="89"/>
        <v/>
      </c>
      <c r="H528" s="230">
        <f t="shared" si="97"/>
        <v>0.12</v>
      </c>
      <c r="I528" s="226" t="str">
        <f t="shared" si="91"/>
        <v/>
      </c>
      <c r="J528" s="227">
        <f t="shared" si="98"/>
        <v>60723</v>
      </c>
      <c r="K528" s="231" t="str">
        <f t="shared" si="93"/>
        <v>0</v>
      </c>
      <c r="Q528" s="11">
        <f>IF(J528&lt;'5-Year Monthly P&amp;L'!P$2,1,IF(AND('Financing - Injection 2'!J528&gt;='5-Year Monthly P&amp;L'!P$2,'Financing - Injection 2'!J528&lt;'5-Year Monthly P&amp;L'!AB$2),2,IF(AND('Financing - Injection 2'!J528&gt;='5-Year Monthly P&amp;L'!AB$2,'Financing - Injection 2'!J528&lt;'5-Year Monthly P&amp;L'!AN$2),3,IF(AND('Financing - Injection 2'!J528&gt;='5-Year Monthly P&amp;L'!AN$2,'Financing - Injection 2'!J528&lt;'5-Year Monthly P&amp;L'!AZ$2),4,IF('Financing - Injection 2'!J528&gt;='5-Year Monthly P&amp;L'!AZ$2,5)))))</f>
        <v>5</v>
      </c>
      <c r="R528" s="215" t="str">
        <f t="shared" si="94"/>
        <v>0</v>
      </c>
      <c r="S528" s="215" t="str">
        <f t="shared" si="95"/>
        <v>0</v>
      </c>
    </row>
    <row r="529" spans="1:19" x14ac:dyDescent="0.2">
      <c r="A529" s="12">
        <v>518</v>
      </c>
      <c r="B529" s="228" t="str">
        <f>IF(I529&gt;($B$4*$B$6),"0",PMT(H529/$B$6,COUNT(I529:$I$1000),-E528))</f>
        <v>0</v>
      </c>
      <c r="C529" s="228">
        <f t="shared" si="96"/>
        <v>0</v>
      </c>
      <c r="D529" s="228" t="str">
        <f t="shared" si="92"/>
        <v>0</v>
      </c>
      <c r="E529" s="225" t="str">
        <f t="shared" si="90"/>
        <v/>
      </c>
      <c r="F529" s="228" t="str">
        <f t="shared" si="88"/>
        <v/>
      </c>
      <c r="G529" s="228" t="str">
        <f t="shared" si="89"/>
        <v/>
      </c>
      <c r="H529" s="230">
        <f t="shared" si="97"/>
        <v>0.12</v>
      </c>
      <c r="I529" s="226" t="str">
        <f t="shared" si="91"/>
        <v/>
      </c>
      <c r="J529" s="227">
        <f t="shared" si="98"/>
        <v>60753</v>
      </c>
      <c r="K529" s="231" t="str">
        <f t="shared" si="93"/>
        <v>0</v>
      </c>
      <c r="Q529" s="11">
        <f>IF(J529&lt;'5-Year Monthly P&amp;L'!P$2,1,IF(AND('Financing - Injection 2'!J529&gt;='5-Year Monthly P&amp;L'!P$2,'Financing - Injection 2'!J529&lt;'5-Year Monthly P&amp;L'!AB$2),2,IF(AND('Financing - Injection 2'!J529&gt;='5-Year Monthly P&amp;L'!AB$2,'Financing - Injection 2'!J529&lt;'5-Year Monthly P&amp;L'!AN$2),3,IF(AND('Financing - Injection 2'!J529&gt;='5-Year Monthly P&amp;L'!AN$2,'Financing - Injection 2'!J529&lt;'5-Year Monthly P&amp;L'!AZ$2),4,IF('Financing - Injection 2'!J529&gt;='5-Year Monthly P&amp;L'!AZ$2,5)))))</f>
        <v>5</v>
      </c>
      <c r="R529" s="215" t="str">
        <f t="shared" si="94"/>
        <v>0</v>
      </c>
      <c r="S529" s="215" t="str">
        <f t="shared" si="95"/>
        <v>0</v>
      </c>
    </row>
    <row r="530" spans="1:19" x14ac:dyDescent="0.2">
      <c r="A530" s="12">
        <v>519</v>
      </c>
      <c r="B530" s="228" t="str">
        <f>IF(I530&gt;($B$4*$B$6),"0",PMT(H530/$B$6,COUNT(I530:$I$1000),-E529))</f>
        <v>0</v>
      </c>
      <c r="C530" s="228">
        <f t="shared" si="96"/>
        <v>0</v>
      </c>
      <c r="D530" s="228" t="str">
        <f t="shared" si="92"/>
        <v>0</v>
      </c>
      <c r="E530" s="225" t="str">
        <f t="shared" si="90"/>
        <v/>
      </c>
      <c r="F530" s="228" t="str">
        <f t="shared" si="88"/>
        <v/>
      </c>
      <c r="G530" s="228" t="str">
        <f t="shared" si="89"/>
        <v/>
      </c>
      <c r="H530" s="230">
        <f t="shared" si="97"/>
        <v>0.12</v>
      </c>
      <c r="I530" s="226" t="str">
        <f t="shared" si="91"/>
        <v/>
      </c>
      <c r="J530" s="227">
        <f t="shared" si="98"/>
        <v>60784</v>
      </c>
      <c r="K530" s="231" t="str">
        <f t="shared" si="93"/>
        <v>0</v>
      </c>
      <c r="Q530" s="11">
        <f>IF(J530&lt;'5-Year Monthly P&amp;L'!P$2,1,IF(AND('Financing - Injection 2'!J530&gt;='5-Year Monthly P&amp;L'!P$2,'Financing - Injection 2'!J530&lt;'5-Year Monthly P&amp;L'!AB$2),2,IF(AND('Financing - Injection 2'!J530&gt;='5-Year Monthly P&amp;L'!AB$2,'Financing - Injection 2'!J530&lt;'5-Year Monthly P&amp;L'!AN$2),3,IF(AND('Financing - Injection 2'!J530&gt;='5-Year Monthly P&amp;L'!AN$2,'Financing - Injection 2'!J530&lt;'5-Year Monthly P&amp;L'!AZ$2),4,IF('Financing - Injection 2'!J530&gt;='5-Year Monthly P&amp;L'!AZ$2,5)))))</f>
        <v>5</v>
      </c>
      <c r="R530" s="215" t="str">
        <f t="shared" si="94"/>
        <v>0</v>
      </c>
      <c r="S530" s="215" t="str">
        <f t="shared" si="95"/>
        <v>0</v>
      </c>
    </row>
    <row r="531" spans="1:19" x14ac:dyDescent="0.2">
      <c r="A531" s="12">
        <v>520</v>
      </c>
      <c r="B531" s="228" t="str">
        <f>IF(I531&gt;($B$4*$B$6),"0",PMT(H531/$B$6,COUNT(I531:$I$1000),-E530))</f>
        <v>0</v>
      </c>
      <c r="C531" s="228">
        <f t="shared" si="96"/>
        <v>0</v>
      </c>
      <c r="D531" s="228" t="str">
        <f t="shared" si="92"/>
        <v>0</v>
      </c>
      <c r="E531" s="225" t="str">
        <f t="shared" si="90"/>
        <v/>
      </c>
      <c r="F531" s="228" t="str">
        <f t="shared" si="88"/>
        <v/>
      </c>
      <c r="G531" s="228" t="str">
        <f t="shared" si="89"/>
        <v/>
      </c>
      <c r="H531" s="230">
        <f t="shared" si="97"/>
        <v>0.12</v>
      </c>
      <c r="I531" s="226" t="str">
        <f t="shared" si="91"/>
        <v/>
      </c>
      <c r="J531" s="227">
        <f t="shared" si="98"/>
        <v>60814</v>
      </c>
      <c r="K531" s="231" t="str">
        <f t="shared" si="93"/>
        <v>0</v>
      </c>
      <c r="Q531" s="11">
        <f>IF(J531&lt;'5-Year Monthly P&amp;L'!P$2,1,IF(AND('Financing - Injection 2'!J531&gt;='5-Year Monthly P&amp;L'!P$2,'Financing - Injection 2'!J531&lt;'5-Year Monthly P&amp;L'!AB$2),2,IF(AND('Financing - Injection 2'!J531&gt;='5-Year Monthly P&amp;L'!AB$2,'Financing - Injection 2'!J531&lt;'5-Year Monthly P&amp;L'!AN$2),3,IF(AND('Financing - Injection 2'!J531&gt;='5-Year Monthly P&amp;L'!AN$2,'Financing - Injection 2'!J531&lt;'5-Year Monthly P&amp;L'!AZ$2),4,IF('Financing - Injection 2'!J531&gt;='5-Year Monthly P&amp;L'!AZ$2,5)))))</f>
        <v>5</v>
      </c>
      <c r="R531" s="215" t="str">
        <f t="shared" si="94"/>
        <v>0</v>
      </c>
      <c r="S531" s="215" t="str">
        <f t="shared" si="95"/>
        <v>0</v>
      </c>
    </row>
    <row r="532" spans="1:19" x14ac:dyDescent="0.2">
      <c r="A532" s="12">
        <v>521</v>
      </c>
      <c r="B532" s="228" t="str">
        <f>IF(I532&gt;($B$4*$B$6),"0",PMT(H532/$B$6,COUNT(I532:$I$1000),-E531))</f>
        <v>0</v>
      </c>
      <c r="C532" s="228">
        <f t="shared" si="96"/>
        <v>0</v>
      </c>
      <c r="D532" s="228" t="str">
        <f t="shared" si="92"/>
        <v>0</v>
      </c>
      <c r="E532" s="225" t="str">
        <f t="shared" si="90"/>
        <v/>
      </c>
      <c r="F532" s="228" t="str">
        <f t="shared" si="88"/>
        <v/>
      </c>
      <c r="G532" s="228" t="str">
        <f t="shared" si="89"/>
        <v/>
      </c>
      <c r="H532" s="230">
        <f t="shared" si="97"/>
        <v>0.12</v>
      </c>
      <c r="I532" s="226" t="str">
        <f t="shared" si="91"/>
        <v/>
      </c>
      <c r="J532" s="227">
        <f t="shared" si="98"/>
        <v>60845</v>
      </c>
      <c r="K532" s="231" t="str">
        <f t="shared" si="93"/>
        <v>0</v>
      </c>
      <c r="Q532" s="11">
        <f>IF(J532&lt;'5-Year Monthly P&amp;L'!P$2,1,IF(AND('Financing - Injection 2'!J532&gt;='5-Year Monthly P&amp;L'!P$2,'Financing - Injection 2'!J532&lt;'5-Year Monthly P&amp;L'!AB$2),2,IF(AND('Financing - Injection 2'!J532&gt;='5-Year Monthly P&amp;L'!AB$2,'Financing - Injection 2'!J532&lt;'5-Year Monthly P&amp;L'!AN$2),3,IF(AND('Financing - Injection 2'!J532&gt;='5-Year Monthly P&amp;L'!AN$2,'Financing - Injection 2'!J532&lt;'5-Year Monthly P&amp;L'!AZ$2),4,IF('Financing - Injection 2'!J532&gt;='5-Year Monthly P&amp;L'!AZ$2,5)))))</f>
        <v>5</v>
      </c>
      <c r="R532" s="215" t="str">
        <f t="shared" si="94"/>
        <v>0</v>
      </c>
      <c r="S532" s="215" t="str">
        <f t="shared" si="95"/>
        <v>0</v>
      </c>
    </row>
    <row r="533" spans="1:19" x14ac:dyDescent="0.2">
      <c r="A533" s="12">
        <v>522</v>
      </c>
      <c r="B533" s="228" t="str">
        <f>IF(I533&gt;($B$4*$B$6),"0",PMT(H533/$B$6,COUNT(I533:$I$1000),-E532))</f>
        <v>0</v>
      </c>
      <c r="C533" s="228">
        <f t="shared" si="96"/>
        <v>0</v>
      </c>
      <c r="D533" s="228" t="str">
        <f t="shared" si="92"/>
        <v>0</v>
      </c>
      <c r="E533" s="225" t="str">
        <f t="shared" si="90"/>
        <v/>
      </c>
      <c r="F533" s="228" t="str">
        <f t="shared" si="88"/>
        <v/>
      </c>
      <c r="G533" s="228" t="str">
        <f t="shared" si="89"/>
        <v/>
      </c>
      <c r="H533" s="230">
        <f t="shared" si="97"/>
        <v>0.12</v>
      </c>
      <c r="I533" s="226" t="str">
        <f t="shared" si="91"/>
        <v/>
      </c>
      <c r="J533" s="227">
        <f t="shared" si="98"/>
        <v>60876</v>
      </c>
      <c r="K533" s="231" t="str">
        <f t="shared" si="93"/>
        <v>0</v>
      </c>
      <c r="Q533" s="11">
        <f>IF(J533&lt;'5-Year Monthly P&amp;L'!P$2,1,IF(AND('Financing - Injection 2'!J533&gt;='5-Year Monthly P&amp;L'!P$2,'Financing - Injection 2'!J533&lt;'5-Year Monthly P&amp;L'!AB$2),2,IF(AND('Financing - Injection 2'!J533&gt;='5-Year Monthly P&amp;L'!AB$2,'Financing - Injection 2'!J533&lt;'5-Year Monthly P&amp;L'!AN$2),3,IF(AND('Financing - Injection 2'!J533&gt;='5-Year Monthly P&amp;L'!AN$2,'Financing - Injection 2'!J533&lt;'5-Year Monthly P&amp;L'!AZ$2),4,IF('Financing - Injection 2'!J533&gt;='5-Year Monthly P&amp;L'!AZ$2,5)))))</f>
        <v>5</v>
      </c>
      <c r="R533" s="215" t="str">
        <f t="shared" si="94"/>
        <v>0</v>
      </c>
      <c r="S533" s="215" t="str">
        <f t="shared" si="95"/>
        <v>0</v>
      </c>
    </row>
    <row r="534" spans="1:19" x14ac:dyDescent="0.2">
      <c r="A534" s="12">
        <v>523</v>
      </c>
      <c r="B534" s="228" t="str">
        <f>IF(I534&gt;($B$4*$B$6),"0",PMT(H534/$B$6,COUNT(I534:$I$1000),-E533))</f>
        <v>0</v>
      </c>
      <c r="C534" s="228">
        <f t="shared" si="96"/>
        <v>0</v>
      </c>
      <c r="D534" s="228" t="str">
        <f t="shared" si="92"/>
        <v>0</v>
      </c>
      <c r="E534" s="225" t="str">
        <f t="shared" si="90"/>
        <v/>
      </c>
      <c r="F534" s="228" t="str">
        <f t="shared" si="88"/>
        <v/>
      </c>
      <c r="G534" s="228" t="str">
        <f t="shared" si="89"/>
        <v/>
      </c>
      <c r="H534" s="230">
        <f t="shared" si="97"/>
        <v>0.12</v>
      </c>
      <c r="I534" s="226" t="str">
        <f t="shared" si="91"/>
        <v/>
      </c>
      <c r="J534" s="227">
        <f t="shared" si="98"/>
        <v>60906</v>
      </c>
      <c r="K534" s="231" t="str">
        <f t="shared" si="93"/>
        <v>0</v>
      </c>
      <c r="Q534" s="11">
        <f>IF(J534&lt;'5-Year Monthly P&amp;L'!P$2,1,IF(AND('Financing - Injection 2'!J534&gt;='5-Year Monthly P&amp;L'!P$2,'Financing - Injection 2'!J534&lt;'5-Year Monthly P&amp;L'!AB$2),2,IF(AND('Financing - Injection 2'!J534&gt;='5-Year Monthly P&amp;L'!AB$2,'Financing - Injection 2'!J534&lt;'5-Year Monthly P&amp;L'!AN$2),3,IF(AND('Financing - Injection 2'!J534&gt;='5-Year Monthly P&amp;L'!AN$2,'Financing - Injection 2'!J534&lt;'5-Year Monthly P&amp;L'!AZ$2),4,IF('Financing - Injection 2'!J534&gt;='5-Year Monthly P&amp;L'!AZ$2,5)))))</f>
        <v>5</v>
      </c>
      <c r="R534" s="215" t="str">
        <f t="shared" si="94"/>
        <v>0</v>
      </c>
      <c r="S534" s="215" t="str">
        <f t="shared" si="95"/>
        <v>0</v>
      </c>
    </row>
    <row r="535" spans="1:19" x14ac:dyDescent="0.2">
      <c r="A535" s="12">
        <v>524</v>
      </c>
      <c r="B535" s="228" t="str">
        <f>IF(I535&gt;($B$4*$B$6),"0",PMT(H535/$B$6,COUNT(I535:$I$1000),-E534))</f>
        <v>0</v>
      </c>
      <c r="C535" s="228">
        <f t="shared" si="96"/>
        <v>0</v>
      </c>
      <c r="D535" s="228" t="str">
        <f t="shared" si="92"/>
        <v>0</v>
      </c>
      <c r="E535" s="225" t="str">
        <f t="shared" si="90"/>
        <v/>
      </c>
      <c r="F535" s="228" t="str">
        <f t="shared" si="88"/>
        <v/>
      </c>
      <c r="G535" s="228" t="str">
        <f t="shared" si="89"/>
        <v/>
      </c>
      <c r="H535" s="230">
        <f t="shared" si="97"/>
        <v>0.12</v>
      </c>
      <c r="I535" s="226" t="str">
        <f t="shared" si="91"/>
        <v/>
      </c>
      <c r="J535" s="227">
        <f t="shared" si="98"/>
        <v>60937</v>
      </c>
      <c r="K535" s="231" t="str">
        <f t="shared" si="93"/>
        <v>0</v>
      </c>
      <c r="Q535" s="11">
        <f>IF(J535&lt;'5-Year Monthly P&amp;L'!P$2,1,IF(AND('Financing - Injection 2'!J535&gt;='5-Year Monthly P&amp;L'!P$2,'Financing - Injection 2'!J535&lt;'5-Year Monthly P&amp;L'!AB$2),2,IF(AND('Financing - Injection 2'!J535&gt;='5-Year Monthly P&amp;L'!AB$2,'Financing - Injection 2'!J535&lt;'5-Year Monthly P&amp;L'!AN$2),3,IF(AND('Financing - Injection 2'!J535&gt;='5-Year Monthly P&amp;L'!AN$2,'Financing - Injection 2'!J535&lt;'5-Year Monthly P&amp;L'!AZ$2),4,IF('Financing - Injection 2'!J535&gt;='5-Year Monthly P&amp;L'!AZ$2,5)))))</f>
        <v>5</v>
      </c>
      <c r="R535" s="215" t="str">
        <f t="shared" si="94"/>
        <v>0</v>
      </c>
      <c r="S535" s="215" t="str">
        <f t="shared" si="95"/>
        <v>0</v>
      </c>
    </row>
    <row r="536" spans="1:19" x14ac:dyDescent="0.2">
      <c r="A536" s="12">
        <v>525</v>
      </c>
      <c r="B536" s="228" t="str">
        <f>IF(I536&gt;($B$4*$B$6),"0",PMT(H536/$B$6,COUNT(I536:$I$1000),-E535))</f>
        <v>0</v>
      </c>
      <c r="C536" s="228">
        <f t="shared" si="96"/>
        <v>0</v>
      </c>
      <c r="D536" s="228" t="str">
        <f t="shared" si="92"/>
        <v>0</v>
      </c>
      <c r="E536" s="225" t="str">
        <f t="shared" si="90"/>
        <v/>
      </c>
      <c r="F536" s="228" t="str">
        <f t="shared" si="88"/>
        <v/>
      </c>
      <c r="G536" s="228" t="str">
        <f t="shared" si="89"/>
        <v/>
      </c>
      <c r="H536" s="230">
        <f t="shared" si="97"/>
        <v>0.12</v>
      </c>
      <c r="I536" s="226" t="str">
        <f t="shared" si="91"/>
        <v/>
      </c>
      <c r="J536" s="227">
        <f t="shared" si="98"/>
        <v>60967</v>
      </c>
      <c r="K536" s="231" t="str">
        <f t="shared" si="93"/>
        <v>0</v>
      </c>
      <c r="Q536" s="11">
        <f>IF(J536&lt;'5-Year Monthly P&amp;L'!P$2,1,IF(AND('Financing - Injection 2'!J536&gt;='5-Year Monthly P&amp;L'!P$2,'Financing - Injection 2'!J536&lt;'5-Year Monthly P&amp;L'!AB$2),2,IF(AND('Financing - Injection 2'!J536&gt;='5-Year Monthly P&amp;L'!AB$2,'Financing - Injection 2'!J536&lt;'5-Year Monthly P&amp;L'!AN$2),3,IF(AND('Financing - Injection 2'!J536&gt;='5-Year Monthly P&amp;L'!AN$2,'Financing - Injection 2'!J536&lt;'5-Year Monthly P&amp;L'!AZ$2),4,IF('Financing - Injection 2'!J536&gt;='5-Year Monthly P&amp;L'!AZ$2,5)))))</f>
        <v>5</v>
      </c>
      <c r="R536" s="215" t="str">
        <f t="shared" si="94"/>
        <v>0</v>
      </c>
      <c r="S536" s="215" t="str">
        <f t="shared" si="95"/>
        <v>0</v>
      </c>
    </row>
    <row r="537" spans="1:19" x14ac:dyDescent="0.2">
      <c r="A537" s="12">
        <v>526</v>
      </c>
      <c r="B537" s="228" t="str">
        <f>IF(I537&gt;($B$4*$B$6),"0",PMT(H537/$B$6,COUNT(I537:$I$1000),-E536))</f>
        <v>0</v>
      </c>
      <c r="C537" s="228">
        <f t="shared" si="96"/>
        <v>0</v>
      </c>
      <c r="D537" s="228" t="str">
        <f t="shared" si="92"/>
        <v>0</v>
      </c>
      <c r="E537" s="225" t="str">
        <f t="shared" si="90"/>
        <v/>
      </c>
      <c r="F537" s="228" t="str">
        <f t="shared" si="88"/>
        <v/>
      </c>
      <c r="G537" s="228" t="str">
        <f t="shared" si="89"/>
        <v/>
      </c>
      <c r="H537" s="230">
        <f t="shared" si="97"/>
        <v>0.12</v>
      </c>
      <c r="I537" s="226" t="str">
        <f t="shared" si="91"/>
        <v/>
      </c>
      <c r="J537" s="227">
        <f t="shared" si="98"/>
        <v>60998</v>
      </c>
      <c r="K537" s="231" t="str">
        <f t="shared" si="93"/>
        <v>0</v>
      </c>
      <c r="Q537" s="11">
        <f>IF(J537&lt;'5-Year Monthly P&amp;L'!P$2,1,IF(AND('Financing - Injection 2'!J537&gt;='5-Year Monthly P&amp;L'!P$2,'Financing - Injection 2'!J537&lt;'5-Year Monthly P&amp;L'!AB$2),2,IF(AND('Financing - Injection 2'!J537&gt;='5-Year Monthly P&amp;L'!AB$2,'Financing - Injection 2'!J537&lt;'5-Year Monthly P&amp;L'!AN$2),3,IF(AND('Financing - Injection 2'!J537&gt;='5-Year Monthly P&amp;L'!AN$2,'Financing - Injection 2'!J537&lt;'5-Year Monthly P&amp;L'!AZ$2),4,IF('Financing - Injection 2'!J537&gt;='5-Year Monthly P&amp;L'!AZ$2,5)))))</f>
        <v>5</v>
      </c>
      <c r="R537" s="215" t="str">
        <f t="shared" si="94"/>
        <v>0</v>
      </c>
      <c r="S537" s="215" t="str">
        <f t="shared" si="95"/>
        <v>0</v>
      </c>
    </row>
    <row r="538" spans="1:19" x14ac:dyDescent="0.2">
      <c r="A538" s="12">
        <v>527</v>
      </c>
      <c r="B538" s="228" t="str">
        <f>IF(I538&gt;($B$4*$B$6),"0",PMT(H538/$B$6,COUNT(I538:$I$1000),-E537))</f>
        <v>0</v>
      </c>
      <c r="C538" s="228">
        <f t="shared" si="96"/>
        <v>0</v>
      </c>
      <c r="D538" s="228" t="str">
        <f t="shared" si="92"/>
        <v>0</v>
      </c>
      <c r="E538" s="225" t="str">
        <f t="shared" si="90"/>
        <v/>
      </c>
      <c r="F538" s="228" t="str">
        <f t="shared" si="88"/>
        <v/>
      </c>
      <c r="G538" s="228" t="str">
        <f t="shared" si="89"/>
        <v/>
      </c>
      <c r="H538" s="230">
        <f t="shared" si="97"/>
        <v>0.12</v>
      </c>
      <c r="I538" s="226" t="str">
        <f t="shared" si="91"/>
        <v/>
      </c>
      <c r="J538" s="227">
        <f t="shared" si="98"/>
        <v>61029</v>
      </c>
      <c r="K538" s="231" t="str">
        <f t="shared" si="93"/>
        <v>0</v>
      </c>
      <c r="Q538" s="11">
        <f>IF(J538&lt;'5-Year Monthly P&amp;L'!P$2,1,IF(AND('Financing - Injection 2'!J538&gt;='5-Year Monthly P&amp;L'!P$2,'Financing - Injection 2'!J538&lt;'5-Year Monthly P&amp;L'!AB$2),2,IF(AND('Financing - Injection 2'!J538&gt;='5-Year Monthly P&amp;L'!AB$2,'Financing - Injection 2'!J538&lt;'5-Year Monthly P&amp;L'!AN$2),3,IF(AND('Financing - Injection 2'!J538&gt;='5-Year Monthly P&amp;L'!AN$2,'Financing - Injection 2'!J538&lt;'5-Year Monthly P&amp;L'!AZ$2),4,IF('Financing - Injection 2'!J538&gt;='5-Year Monthly P&amp;L'!AZ$2,5)))))</f>
        <v>5</v>
      </c>
      <c r="R538" s="215" t="str">
        <f t="shared" si="94"/>
        <v>0</v>
      </c>
      <c r="S538" s="215" t="str">
        <f t="shared" si="95"/>
        <v>0</v>
      </c>
    </row>
    <row r="539" spans="1:19" x14ac:dyDescent="0.2">
      <c r="A539" s="12">
        <v>528</v>
      </c>
      <c r="B539" s="228" t="str">
        <f>IF(I539&gt;($B$4*$B$6),"0",PMT(H539/$B$6,COUNT(I539:$I$1000),-E538))</f>
        <v>0</v>
      </c>
      <c r="C539" s="228">
        <f t="shared" si="96"/>
        <v>0</v>
      </c>
      <c r="D539" s="228" t="str">
        <f t="shared" si="92"/>
        <v>0</v>
      </c>
      <c r="E539" s="225" t="str">
        <f t="shared" si="90"/>
        <v/>
      </c>
      <c r="F539" s="228" t="str">
        <f t="shared" si="88"/>
        <v/>
      </c>
      <c r="G539" s="228" t="str">
        <f t="shared" si="89"/>
        <v/>
      </c>
      <c r="H539" s="230">
        <f t="shared" si="97"/>
        <v>0.12</v>
      </c>
      <c r="I539" s="226" t="str">
        <f t="shared" si="91"/>
        <v/>
      </c>
      <c r="J539" s="227">
        <f t="shared" si="98"/>
        <v>61057</v>
      </c>
      <c r="K539" s="231" t="str">
        <f t="shared" si="93"/>
        <v>0</v>
      </c>
      <c r="Q539" s="11">
        <f>IF(J539&lt;'5-Year Monthly P&amp;L'!P$2,1,IF(AND('Financing - Injection 2'!J539&gt;='5-Year Monthly P&amp;L'!P$2,'Financing - Injection 2'!J539&lt;'5-Year Monthly P&amp;L'!AB$2),2,IF(AND('Financing - Injection 2'!J539&gt;='5-Year Monthly P&amp;L'!AB$2,'Financing - Injection 2'!J539&lt;'5-Year Monthly P&amp;L'!AN$2),3,IF(AND('Financing - Injection 2'!J539&gt;='5-Year Monthly P&amp;L'!AN$2,'Financing - Injection 2'!J539&lt;'5-Year Monthly P&amp;L'!AZ$2),4,IF('Financing - Injection 2'!J539&gt;='5-Year Monthly P&amp;L'!AZ$2,5)))))</f>
        <v>5</v>
      </c>
      <c r="R539" s="215" t="str">
        <f t="shared" si="94"/>
        <v>0</v>
      </c>
      <c r="S539" s="215" t="str">
        <f t="shared" si="95"/>
        <v>0</v>
      </c>
    </row>
    <row r="540" spans="1:19" x14ac:dyDescent="0.2">
      <c r="A540" s="12">
        <v>529</v>
      </c>
      <c r="B540" s="228" t="str">
        <f>IF(I540&gt;($B$4*$B$6),"0",PMT(H540/$B$6,COUNT(I540:$I$1000),-E539))</f>
        <v>0</v>
      </c>
      <c r="C540" s="228">
        <f t="shared" si="96"/>
        <v>0</v>
      </c>
      <c r="D540" s="228" t="str">
        <f t="shared" si="92"/>
        <v>0</v>
      </c>
      <c r="E540" s="225" t="str">
        <f t="shared" si="90"/>
        <v/>
      </c>
      <c r="F540" s="228" t="str">
        <f t="shared" si="88"/>
        <v/>
      </c>
      <c r="G540" s="228" t="str">
        <f t="shared" si="89"/>
        <v/>
      </c>
      <c r="H540" s="230">
        <f t="shared" si="97"/>
        <v>0.12</v>
      </c>
      <c r="I540" s="226" t="str">
        <f t="shared" si="91"/>
        <v/>
      </c>
      <c r="J540" s="227">
        <f t="shared" si="98"/>
        <v>61088</v>
      </c>
      <c r="K540" s="231" t="str">
        <f t="shared" si="93"/>
        <v>0</v>
      </c>
      <c r="Q540" s="11">
        <f>IF(J540&lt;'5-Year Monthly P&amp;L'!P$2,1,IF(AND('Financing - Injection 2'!J540&gt;='5-Year Monthly P&amp;L'!P$2,'Financing - Injection 2'!J540&lt;'5-Year Monthly P&amp;L'!AB$2),2,IF(AND('Financing - Injection 2'!J540&gt;='5-Year Monthly P&amp;L'!AB$2,'Financing - Injection 2'!J540&lt;'5-Year Monthly P&amp;L'!AN$2),3,IF(AND('Financing - Injection 2'!J540&gt;='5-Year Monthly P&amp;L'!AN$2,'Financing - Injection 2'!J540&lt;'5-Year Monthly P&amp;L'!AZ$2),4,IF('Financing - Injection 2'!J540&gt;='5-Year Monthly P&amp;L'!AZ$2,5)))))</f>
        <v>5</v>
      </c>
      <c r="R540" s="215" t="str">
        <f t="shared" si="94"/>
        <v>0</v>
      </c>
      <c r="S540" s="215" t="str">
        <f t="shared" si="95"/>
        <v>0</v>
      </c>
    </row>
    <row r="541" spans="1:19" x14ac:dyDescent="0.2">
      <c r="A541" s="12">
        <v>530</v>
      </c>
      <c r="B541" s="228" t="str">
        <f>IF(I541&gt;($B$4*$B$6),"0",PMT(H541/$B$6,COUNT(I541:$I$1000),-E540))</f>
        <v>0</v>
      </c>
      <c r="C541" s="228">
        <f t="shared" si="96"/>
        <v>0</v>
      </c>
      <c r="D541" s="228" t="str">
        <f t="shared" si="92"/>
        <v>0</v>
      </c>
      <c r="E541" s="225" t="str">
        <f t="shared" si="90"/>
        <v/>
      </c>
      <c r="F541" s="228" t="str">
        <f t="shared" si="88"/>
        <v/>
      </c>
      <c r="G541" s="228" t="str">
        <f t="shared" si="89"/>
        <v/>
      </c>
      <c r="H541" s="230">
        <f t="shared" si="97"/>
        <v>0.12</v>
      </c>
      <c r="I541" s="226" t="str">
        <f t="shared" si="91"/>
        <v/>
      </c>
      <c r="J541" s="227">
        <f t="shared" si="98"/>
        <v>61118</v>
      </c>
      <c r="K541" s="231" t="str">
        <f t="shared" si="93"/>
        <v>0</v>
      </c>
      <c r="Q541" s="11">
        <f>IF(J541&lt;'5-Year Monthly P&amp;L'!P$2,1,IF(AND('Financing - Injection 2'!J541&gt;='5-Year Monthly P&amp;L'!P$2,'Financing - Injection 2'!J541&lt;'5-Year Monthly P&amp;L'!AB$2),2,IF(AND('Financing - Injection 2'!J541&gt;='5-Year Monthly P&amp;L'!AB$2,'Financing - Injection 2'!J541&lt;'5-Year Monthly P&amp;L'!AN$2),3,IF(AND('Financing - Injection 2'!J541&gt;='5-Year Monthly P&amp;L'!AN$2,'Financing - Injection 2'!J541&lt;'5-Year Monthly P&amp;L'!AZ$2),4,IF('Financing - Injection 2'!J541&gt;='5-Year Monthly P&amp;L'!AZ$2,5)))))</f>
        <v>5</v>
      </c>
      <c r="R541" s="215" t="str">
        <f t="shared" si="94"/>
        <v>0</v>
      </c>
      <c r="S541" s="215" t="str">
        <f t="shared" si="95"/>
        <v>0</v>
      </c>
    </row>
    <row r="542" spans="1:19" x14ac:dyDescent="0.2">
      <c r="A542" s="12">
        <v>531</v>
      </c>
      <c r="B542" s="228" t="str">
        <f>IF(I542&gt;($B$4*$B$6),"0",PMT(H542/$B$6,COUNT(I542:$I$1000),-E541))</f>
        <v>0</v>
      </c>
      <c r="C542" s="228">
        <f t="shared" si="96"/>
        <v>0</v>
      </c>
      <c r="D542" s="228" t="str">
        <f t="shared" si="92"/>
        <v>0</v>
      </c>
      <c r="E542" s="225" t="str">
        <f t="shared" si="90"/>
        <v/>
      </c>
      <c r="F542" s="228" t="str">
        <f t="shared" si="88"/>
        <v/>
      </c>
      <c r="G542" s="228" t="str">
        <f t="shared" si="89"/>
        <v/>
      </c>
      <c r="H542" s="230">
        <f t="shared" si="97"/>
        <v>0.12</v>
      </c>
      <c r="I542" s="226" t="str">
        <f t="shared" si="91"/>
        <v/>
      </c>
      <c r="J542" s="227">
        <f t="shared" si="98"/>
        <v>61149</v>
      </c>
      <c r="K542" s="231" t="str">
        <f t="shared" si="93"/>
        <v>0</v>
      </c>
      <c r="Q542" s="11">
        <f>IF(J542&lt;'5-Year Monthly P&amp;L'!P$2,1,IF(AND('Financing - Injection 2'!J542&gt;='5-Year Monthly P&amp;L'!P$2,'Financing - Injection 2'!J542&lt;'5-Year Monthly P&amp;L'!AB$2),2,IF(AND('Financing - Injection 2'!J542&gt;='5-Year Monthly P&amp;L'!AB$2,'Financing - Injection 2'!J542&lt;'5-Year Monthly P&amp;L'!AN$2),3,IF(AND('Financing - Injection 2'!J542&gt;='5-Year Monthly P&amp;L'!AN$2,'Financing - Injection 2'!J542&lt;'5-Year Monthly P&amp;L'!AZ$2),4,IF('Financing - Injection 2'!J542&gt;='5-Year Monthly P&amp;L'!AZ$2,5)))))</f>
        <v>5</v>
      </c>
      <c r="R542" s="215" t="str">
        <f t="shared" si="94"/>
        <v>0</v>
      </c>
      <c r="S542" s="215" t="str">
        <f t="shared" si="95"/>
        <v>0</v>
      </c>
    </row>
    <row r="543" spans="1:19" x14ac:dyDescent="0.2">
      <c r="A543" s="12">
        <v>532</v>
      </c>
      <c r="B543" s="228" t="str">
        <f>IF(I543&gt;($B$4*$B$6),"0",PMT(H543/$B$6,COUNT(I543:$I$1000),-E542))</f>
        <v>0</v>
      </c>
      <c r="C543" s="228">
        <f t="shared" si="96"/>
        <v>0</v>
      </c>
      <c r="D543" s="228" t="str">
        <f t="shared" si="92"/>
        <v>0</v>
      </c>
      <c r="E543" s="225" t="str">
        <f t="shared" si="90"/>
        <v/>
      </c>
      <c r="F543" s="228" t="str">
        <f t="shared" si="88"/>
        <v/>
      </c>
      <c r="G543" s="228" t="str">
        <f t="shared" si="89"/>
        <v/>
      </c>
      <c r="H543" s="230">
        <f t="shared" si="97"/>
        <v>0.12</v>
      </c>
      <c r="I543" s="226" t="str">
        <f t="shared" si="91"/>
        <v/>
      </c>
      <c r="J543" s="227">
        <f t="shared" si="98"/>
        <v>61179</v>
      </c>
      <c r="K543" s="231" t="str">
        <f t="shared" si="93"/>
        <v>0</v>
      </c>
      <c r="Q543" s="11">
        <f>IF(J543&lt;'5-Year Monthly P&amp;L'!P$2,1,IF(AND('Financing - Injection 2'!J543&gt;='5-Year Monthly P&amp;L'!P$2,'Financing - Injection 2'!J543&lt;'5-Year Monthly P&amp;L'!AB$2),2,IF(AND('Financing - Injection 2'!J543&gt;='5-Year Monthly P&amp;L'!AB$2,'Financing - Injection 2'!J543&lt;'5-Year Monthly P&amp;L'!AN$2),3,IF(AND('Financing - Injection 2'!J543&gt;='5-Year Monthly P&amp;L'!AN$2,'Financing - Injection 2'!J543&lt;'5-Year Monthly P&amp;L'!AZ$2),4,IF('Financing - Injection 2'!J543&gt;='5-Year Monthly P&amp;L'!AZ$2,5)))))</f>
        <v>5</v>
      </c>
      <c r="R543" s="215" t="str">
        <f t="shared" si="94"/>
        <v>0</v>
      </c>
      <c r="S543" s="215" t="str">
        <f t="shared" si="95"/>
        <v>0</v>
      </c>
    </row>
    <row r="544" spans="1:19" x14ac:dyDescent="0.2">
      <c r="A544" s="12">
        <v>533</v>
      </c>
      <c r="B544" s="228" t="str">
        <f>IF(I544&gt;($B$4*$B$6),"0",PMT(H544/$B$6,COUNT(I544:$I$1000),-E543))</f>
        <v>0</v>
      </c>
      <c r="C544" s="228">
        <f t="shared" si="96"/>
        <v>0</v>
      </c>
      <c r="D544" s="228" t="str">
        <f t="shared" si="92"/>
        <v>0</v>
      </c>
      <c r="E544" s="225" t="str">
        <f t="shared" si="90"/>
        <v/>
      </c>
      <c r="F544" s="228" t="str">
        <f t="shared" si="88"/>
        <v/>
      </c>
      <c r="G544" s="228" t="str">
        <f t="shared" si="89"/>
        <v/>
      </c>
      <c r="H544" s="230">
        <f t="shared" si="97"/>
        <v>0.12</v>
      </c>
      <c r="I544" s="226" t="str">
        <f t="shared" si="91"/>
        <v/>
      </c>
      <c r="J544" s="227">
        <f t="shared" si="98"/>
        <v>61210</v>
      </c>
      <c r="K544" s="231" t="str">
        <f t="shared" si="93"/>
        <v>0</v>
      </c>
      <c r="Q544" s="11">
        <f>IF(J544&lt;'5-Year Monthly P&amp;L'!P$2,1,IF(AND('Financing - Injection 2'!J544&gt;='5-Year Monthly P&amp;L'!P$2,'Financing - Injection 2'!J544&lt;'5-Year Monthly P&amp;L'!AB$2),2,IF(AND('Financing - Injection 2'!J544&gt;='5-Year Monthly P&amp;L'!AB$2,'Financing - Injection 2'!J544&lt;'5-Year Monthly P&amp;L'!AN$2),3,IF(AND('Financing - Injection 2'!J544&gt;='5-Year Monthly P&amp;L'!AN$2,'Financing - Injection 2'!J544&lt;'5-Year Monthly P&amp;L'!AZ$2),4,IF('Financing - Injection 2'!J544&gt;='5-Year Monthly P&amp;L'!AZ$2,5)))))</f>
        <v>5</v>
      </c>
      <c r="R544" s="215" t="str">
        <f t="shared" si="94"/>
        <v>0</v>
      </c>
      <c r="S544" s="215" t="str">
        <f t="shared" si="95"/>
        <v>0</v>
      </c>
    </row>
    <row r="545" spans="1:19" x14ac:dyDescent="0.2">
      <c r="A545" s="12">
        <v>534</v>
      </c>
      <c r="B545" s="228" t="str">
        <f>IF(I545&gt;($B$4*$B$6),"0",PMT(H545/$B$6,COUNT(I545:$I$1000),-E544))</f>
        <v>0</v>
      </c>
      <c r="C545" s="228">
        <f t="shared" si="96"/>
        <v>0</v>
      </c>
      <c r="D545" s="228" t="str">
        <f t="shared" si="92"/>
        <v>0</v>
      </c>
      <c r="E545" s="225" t="str">
        <f t="shared" si="90"/>
        <v/>
      </c>
      <c r="F545" s="228" t="str">
        <f t="shared" si="88"/>
        <v/>
      </c>
      <c r="G545" s="228" t="str">
        <f t="shared" si="89"/>
        <v/>
      </c>
      <c r="H545" s="230">
        <f t="shared" si="97"/>
        <v>0.12</v>
      </c>
      <c r="I545" s="226" t="str">
        <f t="shared" si="91"/>
        <v/>
      </c>
      <c r="J545" s="227">
        <f t="shared" si="98"/>
        <v>61241</v>
      </c>
      <c r="K545" s="231" t="str">
        <f t="shared" si="93"/>
        <v>0</v>
      </c>
      <c r="Q545" s="11">
        <f>IF(J545&lt;'5-Year Monthly P&amp;L'!P$2,1,IF(AND('Financing - Injection 2'!J545&gt;='5-Year Monthly P&amp;L'!P$2,'Financing - Injection 2'!J545&lt;'5-Year Monthly P&amp;L'!AB$2),2,IF(AND('Financing - Injection 2'!J545&gt;='5-Year Monthly P&amp;L'!AB$2,'Financing - Injection 2'!J545&lt;'5-Year Monthly P&amp;L'!AN$2),3,IF(AND('Financing - Injection 2'!J545&gt;='5-Year Monthly P&amp;L'!AN$2,'Financing - Injection 2'!J545&lt;'5-Year Monthly P&amp;L'!AZ$2),4,IF('Financing - Injection 2'!J545&gt;='5-Year Monthly P&amp;L'!AZ$2,5)))))</f>
        <v>5</v>
      </c>
      <c r="R545" s="215" t="str">
        <f t="shared" si="94"/>
        <v>0</v>
      </c>
      <c r="S545" s="215" t="str">
        <f t="shared" si="95"/>
        <v>0</v>
      </c>
    </row>
    <row r="546" spans="1:19" x14ac:dyDescent="0.2">
      <c r="A546" s="12">
        <v>535</v>
      </c>
      <c r="B546" s="228" t="str">
        <f>IF(I546&gt;($B$4*$B$6),"0",PMT(H546/$B$6,COUNT(I546:$I$1000),-E545))</f>
        <v>0</v>
      </c>
      <c r="C546" s="228">
        <f t="shared" si="96"/>
        <v>0</v>
      </c>
      <c r="D546" s="228" t="str">
        <f t="shared" si="92"/>
        <v>0</v>
      </c>
      <c r="E546" s="225" t="str">
        <f t="shared" si="90"/>
        <v/>
      </c>
      <c r="F546" s="228" t="str">
        <f t="shared" si="88"/>
        <v/>
      </c>
      <c r="G546" s="228" t="str">
        <f t="shared" si="89"/>
        <v/>
      </c>
      <c r="H546" s="230">
        <f t="shared" si="97"/>
        <v>0.12</v>
      </c>
      <c r="I546" s="226" t="str">
        <f t="shared" si="91"/>
        <v/>
      </c>
      <c r="J546" s="227">
        <f t="shared" si="98"/>
        <v>61271</v>
      </c>
      <c r="K546" s="231" t="str">
        <f t="shared" si="93"/>
        <v>0</v>
      </c>
      <c r="Q546" s="11">
        <f>IF(J546&lt;'5-Year Monthly P&amp;L'!P$2,1,IF(AND('Financing - Injection 2'!J546&gt;='5-Year Monthly P&amp;L'!P$2,'Financing - Injection 2'!J546&lt;'5-Year Monthly P&amp;L'!AB$2),2,IF(AND('Financing - Injection 2'!J546&gt;='5-Year Monthly P&amp;L'!AB$2,'Financing - Injection 2'!J546&lt;'5-Year Monthly P&amp;L'!AN$2),3,IF(AND('Financing - Injection 2'!J546&gt;='5-Year Monthly P&amp;L'!AN$2,'Financing - Injection 2'!J546&lt;'5-Year Monthly P&amp;L'!AZ$2),4,IF('Financing - Injection 2'!J546&gt;='5-Year Monthly P&amp;L'!AZ$2,5)))))</f>
        <v>5</v>
      </c>
      <c r="R546" s="215" t="str">
        <f t="shared" si="94"/>
        <v>0</v>
      </c>
      <c r="S546" s="215" t="str">
        <f t="shared" si="95"/>
        <v>0</v>
      </c>
    </row>
    <row r="547" spans="1:19" x14ac:dyDescent="0.2">
      <c r="A547" s="12">
        <v>536</v>
      </c>
      <c r="B547" s="228" t="str">
        <f>IF(I547&gt;($B$4*$B$6),"0",PMT(H547/$B$6,COUNT(I547:$I$1000),-E546))</f>
        <v>0</v>
      </c>
      <c r="C547" s="228">
        <f t="shared" si="96"/>
        <v>0</v>
      </c>
      <c r="D547" s="228" t="str">
        <f t="shared" si="92"/>
        <v>0</v>
      </c>
      <c r="E547" s="225" t="str">
        <f t="shared" si="90"/>
        <v/>
      </c>
      <c r="F547" s="228" t="str">
        <f t="shared" si="88"/>
        <v/>
      </c>
      <c r="G547" s="228" t="str">
        <f t="shared" si="89"/>
        <v/>
      </c>
      <c r="H547" s="230">
        <f t="shared" si="97"/>
        <v>0.12</v>
      </c>
      <c r="I547" s="226" t="str">
        <f t="shared" si="91"/>
        <v/>
      </c>
      <c r="J547" s="227">
        <f t="shared" si="98"/>
        <v>61302</v>
      </c>
      <c r="K547" s="231" t="str">
        <f t="shared" si="93"/>
        <v>0</v>
      </c>
      <c r="Q547" s="11">
        <f>IF(J547&lt;'5-Year Monthly P&amp;L'!P$2,1,IF(AND('Financing - Injection 2'!J547&gt;='5-Year Monthly P&amp;L'!P$2,'Financing - Injection 2'!J547&lt;'5-Year Monthly P&amp;L'!AB$2),2,IF(AND('Financing - Injection 2'!J547&gt;='5-Year Monthly P&amp;L'!AB$2,'Financing - Injection 2'!J547&lt;'5-Year Monthly P&amp;L'!AN$2),3,IF(AND('Financing - Injection 2'!J547&gt;='5-Year Monthly P&amp;L'!AN$2,'Financing - Injection 2'!J547&lt;'5-Year Monthly P&amp;L'!AZ$2),4,IF('Financing - Injection 2'!J547&gt;='5-Year Monthly P&amp;L'!AZ$2,5)))))</f>
        <v>5</v>
      </c>
      <c r="R547" s="215" t="str">
        <f t="shared" si="94"/>
        <v>0</v>
      </c>
      <c r="S547" s="215" t="str">
        <f t="shared" si="95"/>
        <v>0</v>
      </c>
    </row>
    <row r="548" spans="1:19" x14ac:dyDescent="0.2">
      <c r="A548" s="12">
        <v>537</v>
      </c>
      <c r="B548" s="228" t="str">
        <f>IF(I548&gt;($B$4*$B$6),"0",PMT(H548/$B$6,COUNT(I548:$I$1000),-E547))</f>
        <v>0</v>
      </c>
      <c r="C548" s="228">
        <f t="shared" si="96"/>
        <v>0</v>
      </c>
      <c r="D548" s="228" t="str">
        <f t="shared" si="92"/>
        <v>0</v>
      </c>
      <c r="E548" s="225" t="str">
        <f t="shared" si="90"/>
        <v/>
      </c>
      <c r="F548" s="228" t="str">
        <f t="shared" si="88"/>
        <v/>
      </c>
      <c r="G548" s="228" t="str">
        <f t="shared" si="89"/>
        <v/>
      </c>
      <c r="H548" s="230">
        <f t="shared" si="97"/>
        <v>0.12</v>
      </c>
      <c r="I548" s="226" t="str">
        <f t="shared" si="91"/>
        <v/>
      </c>
      <c r="J548" s="227">
        <f t="shared" si="98"/>
        <v>61332</v>
      </c>
      <c r="K548" s="231" t="str">
        <f t="shared" si="93"/>
        <v>0</v>
      </c>
      <c r="Q548" s="11">
        <f>IF(J548&lt;'5-Year Monthly P&amp;L'!P$2,1,IF(AND('Financing - Injection 2'!J548&gt;='5-Year Monthly P&amp;L'!P$2,'Financing - Injection 2'!J548&lt;'5-Year Monthly P&amp;L'!AB$2),2,IF(AND('Financing - Injection 2'!J548&gt;='5-Year Monthly P&amp;L'!AB$2,'Financing - Injection 2'!J548&lt;'5-Year Monthly P&amp;L'!AN$2),3,IF(AND('Financing - Injection 2'!J548&gt;='5-Year Monthly P&amp;L'!AN$2,'Financing - Injection 2'!J548&lt;'5-Year Monthly P&amp;L'!AZ$2),4,IF('Financing - Injection 2'!J548&gt;='5-Year Monthly P&amp;L'!AZ$2,5)))))</f>
        <v>5</v>
      </c>
      <c r="R548" s="215" t="str">
        <f t="shared" si="94"/>
        <v>0</v>
      </c>
      <c r="S548" s="215" t="str">
        <f t="shared" si="95"/>
        <v>0</v>
      </c>
    </row>
    <row r="549" spans="1:19" x14ac:dyDescent="0.2">
      <c r="A549" s="12">
        <v>538</v>
      </c>
      <c r="B549" s="228" t="str">
        <f>IF(I549&gt;($B$4*$B$6),"0",PMT(H549/$B$6,COUNT(I549:$I$1000),-E548))</f>
        <v>0</v>
      </c>
      <c r="C549" s="228">
        <f t="shared" si="96"/>
        <v>0</v>
      </c>
      <c r="D549" s="228" t="str">
        <f t="shared" si="92"/>
        <v>0</v>
      </c>
      <c r="E549" s="225" t="str">
        <f t="shared" si="90"/>
        <v/>
      </c>
      <c r="F549" s="228" t="str">
        <f t="shared" si="88"/>
        <v/>
      </c>
      <c r="G549" s="228" t="str">
        <f t="shared" si="89"/>
        <v/>
      </c>
      <c r="H549" s="230">
        <f t="shared" si="97"/>
        <v>0.12</v>
      </c>
      <c r="I549" s="226" t="str">
        <f t="shared" si="91"/>
        <v/>
      </c>
      <c r="J549" s="227">
        <f t="shared" si="98"/>
        <v>61363</v>
      </c>
      <c r="K549" s="231" t="str">
        <f t="shared" si="93"/>
        <v>0</v>
      </c>
      <c r="Q549" s="11">
        <f>IF(J549&lt;'5-Year Monthly P&amp;L'!P$2,1,IF(AND('Financing - Injection 2'!J549&gt;='5-Year Monthly P&amp;L'!P$2,'Financing - Injection 2'!J549&lt;'5-Year Monthly P&amp;L'!AB$2),2,IF(AND('Financing - Injection 2'!J549&gt;='5-Year Monthly P&amp;L'!AB$2,'Financing - Injection 2'!J549&lt;'5-Year Monthly P&amp;L'!AN$2),3,IF(AND('Financing - Injection 2'!J549&gt;='5-Year Monthly P&amp;L'!AN$2,'Financing - Injection 2'!J549&lt;'5-Year Monthly P&amp;L'!AZ$2),4,IF('Financing - Injection 2'!J549&gt;='5-Year Monthly P&amp;L'!AZ$2,5)))))</f>
        <v>5</v>
      </c>
      <c r="R549" s="215" t="str">
        <f t="shared" si="94"/>
        <v>0</v>
      </c>
      <c r="S549" s="215" t="str">
        <f t="shared" si="95"/>
        <v>0</v>
      </c>
    </row>
    <row r="550" spans="1:19" x14ac:dyDescent="0.2">
      <c r="A550" s="12">
        <v>539</v>
      </c>
      <c r="B550" s="228" t="str">
        <f>IF(I550&gt;($B$4*$B$6),"0",PMT(H550/$B$6,COUNT(I550:$I$1000),-E549))</f>
        <v>0</v>
      </c>
      <c r="C550" s="228">
        <f t="shared" si="96"/>
        <v>0</v>
      </c>
      <c r="D550" s="228" t="str">
        <f t="shared" si="92"/>
        <v>0</v>
      </c>
      <c r="E550" s="225" t="str">
        <f t="shared" si="90"/>
        <v/>
      </c>
      <c r="F550" s="228" t="str">
        <f t="shared" si="88"/>
        <v/>
      </c>
      <c r="G550" s="228" t="str">
        <f t="shared" si="89"/>
        <v/>
      </c>
      <c r="H550" s="230">
        <f t="shared" si="97"/>
        <v>0.12</v>
      </c>
      <c r="I550" s="226" t="str">
        <f t="shared" si="91"/>
        <v/>
      </c>
      <c r="J550" s="227">
        <f t="shared" si="98"/>
        <v>61394</v>
      </c>
      <c r="K550" s="231" t="str">
        <f t="shared" si="93"/>
        <v>0</v>
      </c>
      <c r="Q550" s="11">
        <f>IF(J550&lt;'5-Year Monthly P&amp;L'!P$2,1,IF(AND('Financing - Injection 2'!J550&gt;='5-Year Monthly P&amp;L'!P$2,'Financing - Injection 2'!J550&lt;'5-Year Monthly P&amp;L'!AB$2),2,IF(AND('Financing - Injection 2'!J550&gt;='5-Year Monthly P&amp;L'!AB$2,'Financing - Injection 2'!J550&lt;'5-Year Monthly P&amp;L'!AN$2),3,IF(AND('Financing - Injection 2'!J550&gt;='5-Year Monthly P&amp;L'!AN$2,'Financing - Injection 2'!J550&lt;'5-Year Monthly P&amp;L'!AZ$2),4,IF('Financing - Injection 2'!J550&gt;='5-Year Monthly P&amp;L'!AZ$2,5)))))</f>
        <v>5</v>
      </c>
      <c r="R550" s="215" t="str">
        <f t="shared" si="94"/>
        <v>0</v>
      </c>
      <c r="S550" s="215" t="str">
        <f t="shared" si="95"/>
        <v>0</v>
      </c>
    </row>
    <row r="551" spans="1:19" x14ac:dyDescent="0.2">
      <c r="A551" s="12">
        <v>540</v>
      </c>
      <c r="B551" s="228" t="str">
        <f>IF(I551&gt;($B$4*$B$6),"0",PMT(H551/$B$6,COUNT(I551:$I$1000),-E550))</f>
        <v>0</v>
      </c>
      <c r="C551" s="228">
        <f t="shared" si="96"/>
        <v>0</v>
      </c>
      <c r="D551" s="228" t="str">
        <f t="shared" si="92"/>
        <v>0</v>
      </c>
      <c r="E551" s="225" t="str">
        <f t="shared" si="90"/>
        <v/>
      </c>
      <c r="F551" s="228" t="str">
        <f t="shared" si="88"/>
        <v/>
      </c>
      <c r="G551" s="228" t="str">
        <f t="shared" si="89"/>
        <v/>
      </c>
      <c r="H551" s="230">
        <f t="shared" si="97"/>
        <v>0.12</v>
      </c>
      <c r="I551" s="226" t="str">
        <f t="shared" si="91"/>
        <v/>
      </c>
      <c r="J551" s="227">
        <f t="shared" si="98"/>
        <v>61423</v>
      </c>
      <c r="K551" s="231" t="str">
        <f t="shared" si="93"/>
        <v>0</v>
      </c>
      <c r="Q551" s="11">
        <f>IF(J551&lt;'5-Year Monthly P&amp;L'!P$2,1,IF(AND('Financing - Injection 2'!J551&gt;='5-Year Monthly P&amp;L'!P$2,'Financing - Injection 2'!J551&lt;'5-Year Monthly P&amp;L'!AB$2),2,IF(AND('Financing - Injection 2'!J551&gt;='5-Year Monthly P&amp;L'!AB$2,'Financing - Injection 2'!J551&lt;'5-Year Monthly P&amp;L'!AN$2),3,IF(AND('Financing - Injection 2'!J551&gt;='5-Year Monthly P&amp;L'!AN$2,'Financing - Injection 2'!J551&lt;'5-Year Monthly P&amp;L'!AZ$2),4,IF('Financing - Injection 2'!J551&gt;='5-Year Monthly P&amp;L'!AZ$2,5)))))</f>
        <v>5</v>
      </c>
      <c r="R551" s="215" t="str">
        <f t="shared" si="94"/>
        <v>0</v>
      </c>
      <c r="S551" s="215" t="str">
        <f t="shared" si="95"/>
        <v>0</v>
      </c>
    </row>
    <row r="552" spans="1:19" x14ac:dyDescent="0.2">
      <c r="A552" s="12">
        <v>541</v>
      </c>
      <c r="B552" s="228" t="str">
        <f>IF(I552&gt;($B$4*$B$6),"0",PMT(H552/$B$6,COUNT(I552:$I$1000),-E551))</f>
        <v>0</v>
      </c>
      <c r="C552" s="228">
        <f t="shared" si="96"/>
        <v>0</v>
      </c>
      <c r="D552" s="228" t="str">
        <f t="shared" si="92"/>
        <v>0</v>
      </c>
      <c r="E552" s="225" t="str">
        <f t="shared" si="90"/>
        <v/>
      </c>
      <c r="F552" s="228" t="str">
        <f t="shared" si="88"/>
        <v/>
      </c>
      <c r="G552" s="228" t="str">
        <f t="shared" si="89"/>
        <v/>
      </c>
      <c r="H552" s="230">
        <f t="shared" si="97"/>
        <v>0.12</v>
      </c>
      <c r="I552" s="226" t="str">
        <f t="shared" si="91"/>
        <v/>
      </c>
      <c r="J552" s="227">
        <f t="shared" si="98"/>
        <v>61454</v>
      </c>
      <c r="K552" s="231" t="str">
        <f t="shared" si="93"/>
        <v>0</v>
      </c>
      <c r="Q552" s="11">
        <f>IF(J552&lt;'5-Year Monthly P&amp;L'!P$2,1,IF(AND('Financing - Injection 2'!J552&gt;='5-Year Monthly P&amp;L'!P$2,'Financing - Injection 2'!J552&lt;'5-Year Monthly P&amp;L'!AB$2),2,IF(AND('Financing - Injection 2'!J552&gt;='5-Year Monthly P&amp;L'!AB$2,'Financing - Injection 2'!J552&lt;'5-Year Monthly P&amp;L'!AN$2),3,IF(AND('Financing - Injection 2'!J552&gt;='5-Year Monthly P&amp;L'!AN$2,'Financing - Injection 2'!J552&lt;'5-Year Monthly P&amp;L'!AZ$2),4,IF('Financing - Injection 2'!J552&gt;='5-Year Monthly P&amp;L'!AZ$2,5)))))</f>
        <v>5</v>
      </c>
      <c r="R552" s="215" t="str">
        <f t="shared" si="94"/>
        <v>0</v>
      </c>
      <c r="S552" s="215" t="str">
        <f t="shared" si="95"/>
        <v>0</v>
      </c>
    </row>
    <row r="553" spans="1:19" x14ac:dyDescent="0.2">
      <c r="A553" s="12">
        <v>542</v>
      </c>
      <c r="B553" s="228" t="str">
        <f>IF(I553&gt;($B$4*$B$6),"0",PMT(H553/$B$6,COUNT(I553:$I$1000),-E552))</f>
        <v>0</v>
      </c>
      <c r="C553" s="228">
        <f t="shared" si="96"/>
        <v>0</v>
      </c>
      <c r="D553" s="228" t="str">
        <f t="shared" si="92"/>
        <v>0</v>
      </c>
      <c r="E553" s="225" t="str">
        <f t="shared" si="90"/>
        <v/>
      </c>
      <c r="F553" s="228" t="str">
        <f t="shared" si="88"/>
        <v/>
      </c>
      <c r="G553" s="228" t="str">
        <f t="shared" si="89"/>
        <v/>
      </c>
      <c r="H553" s="230">
        <f t="shared" si="97"/>
        <v>0.12</v>
      </c>
      <c r="I553" s="226" t="str">
        <f t="shared" si="91"/>
        <v/>
      </c>
      <c r="J553" s="227">
        <f t="shared" si="98"/>
        <v>61484</v>
      </c>
      <c r="K553" s="231" t="str">
        <f t="shared" si="93"/>
        <v>0</v>
      </c>
      <c r="Q553" s="11">
        <f>IF(J553&lt;'5-Year Monthly P&amp;L'!P$2,1,IF(AND('Financing - Injection 2'!J553&gt;='5-Year Monthly P&amp;L'!P$2,'Financing - Injection 2'!J553&lt;'5-Year Monthly P&amp;L'!AB$2),2,IF(AND('Financing - Injection 2'!J553&gt;='5-Year Monthly P&amp;L'!AB$2,'Financing - Injection 2'!J553&lt;'5-Year Monthly P&amp;L'!AN$2),3,IF(AND('Financing - Injection 2'!J553&gt;='5-Year Monthly P&amp;L'!AN$2,'Financing - Injection 2'!J553&lt;'5-Year Monthly P&amp;L'!AZ$2),4,IF('Financing - Injection 2'!J553&gt;='5-Year Monthly P&amp;L'!AZ$2,5)))))</f>
        <v>5</v>
      </c>
      <c r="R553" s="215" t="str">
        <f t="shared" si="94"/>
        <v>0</v>
      </c>
      <c r="S553" s="215" t="str">
        <f t="shared" si="95"/>
        <v>0</v>
      </c>
    </row>
    <row r="554" spans="1:19" x14ac:dyDescent="0.2">
      <c r="A554" s="12">
        <v>543</v>
      </c>
      <c r="B554" s="228" t="str">
        <f>IF(I554&gt;($B$4*$B$6),"0",PMT(H554/$B$6,COUNT(I554:$I$1000),-E553))</f>
        <v>0</v>
      </c>
      <c r="C554" s="228">
        <f t="shared" si="96"/>
        <v>0</v>
      </c>
      <c r="D554" s="228" t="str">
        <f t="shared" si="92"/>
        <v>0</v>
      </c>
      <c r="E554" s="225" t="str">
        <f t="shared" si="90"/>
        <v/>
      </c>
      <c r="F554" s="228" t="str">
        <f t="shared" si="88"/>
        <v/>
      </c>
      <c r="G554" s="228" t="str">
        <f t="shared" si="89"/>
        <v/>
      </c>
      <c r="H554" s="230">
        <f t="shared" si="97"/>
        <v>0.12</v>
      </c>
      <c r="I554" s="226" t="str">
        <f t="shared" si="91"/>
        <v/>
      </c>
      <c r="J554" s="227">
        <f t="shared" si="98"/>
        <v>61515</v>
      </c>
      <c r="K554" s="231" t="str">
        <f t="shared" si="93"/>
        <v>0</v>
      </c>
      <c r="Q554" s="11">
        <f>IF(J554&lt;'5-Year Monthly P&amp;L'!P$2,1,IF(AND('Financing - Injection 2'!J554&gt;='5-Year Monthly P&amp;L'!P$2,'Financing - Injection 2'!J554&lt;'5-Year Monthly P&amp;L'!AB$2),2,IF(AND('Financing - Injection 2'!J554&gt;='5-Year Monthly P&amp;L'!AB$2,'Financing - Injection 2'!J554&lt;'5-Year Monthly P&amp;L'!AN$2),3,IF(AND('Financing - Injection 2'!J554&gt;='5-Year Monthly P&amp;L'!AN$2,'Financing - Injection 2'!J554&lt;'5-Year Monthly P&amp;L'!AZ$2),4,IF('Financing - Injection 2'!J554&gt;='5-Year Monthly P&amp;L'!AZ$2,5)))))</f>
        <v>5</v>
      </c>
      <c r="R554" s="215" t="str">
        <f t="shared" si="94"/>
        <v>0</v>
      </c>
      <c r="S554" s="215" t="str">
        <f t="shared" si="95"/>
        <v>0</v>
      </c>
    </row>
    <row r="555" spans="1:19" x14ac:dyDescent="0.2">
      <c r="A555" s="12">
        <v>544</v>
      </c>
      <c r="B555" s="228" t="str">
        <f>IF(I555&gt;($B$4*$B$6),"0",PMT(H555/$B$6,COUNT(I555:$I$1000),-E554))</f>
        <v>0</v>
      </c>
      <c r="C555" s="228">
        <f t="shared" si="96"/>
        <v>0</v>
      </c>
      <c r="D555" s="228" t="str">
        <f t="shared" si="92"/>
        <v>0</v>
      </c>
      <c r="E555" s="225" t="str">
        <f t="shared" si="90"/>
        <v/>
      </c>
      <c r="F555" s="228" t="str">
        <f t="shared" si="88"/>
        <v/>
      </c>
      <c r="G555" s="228" t="str">
        <f t="shared" si="89"/>
        <v/>
      </c>
      <c r="H555" s="230">
        <f t="shared" si="97"/>
        <v>0.12</v>
      </c>
      <c r="I555" s="226" t="str">
        <f t="shared" si="91"/>
        <v/>
      </c>
      <c r="J555" s="227">
        <f t="shared" si="98"/>
        <v>61545</v>
      </c>
      <c r="K555" s="231" t="str">
        <f t="shared" si="93"/>
        <v>0</v>
      </c>
      <c r="Q555" s="11">
        <f>IF(J555&lt;'5-Year Monthly P&amp;L'!P$2,1,IF(AND('Financing - Injection 2'!J555&gt;='5-Year Monthly P&amp;L'!P$2,'Financing - Injection 2'!J555&lt;'5-Year Monthly P&amp;L'!AB$2),2,IF(AND('Financing - Injection 2'!J555&gt;='5-Year Monthly P&amp;L'!AB$2,'Financing - Injection 2'!J555&lt;'5-Year Monthly P&amp;L'!AN$2),3,IF(AND('Financing - Injection 2'!J555&gt;='5-Year Monthly P&amp;L'!AN$2,'Financing - Injection 2'!J555&lt;'5-Year Monthly P&amp;L'!AZ$2),4,IF('Financing - Injection 2'!J555&gt;='5-Year Monthly P&amp;L'!AZ$2,5)))))</f>
        <v>5</v>
      </c>
      <c r="R555" s="215" t="str">
        <f t="shared" si="94"/>
        <v>0</v>
      </c>
      <c r="S555" s="215" t="str">
        <f t="shared" si="95"/>
        <v>0</v>
      </c>
    </row>
    <row r="556" spans="1:19" x14ac:dyDescent="0.2">
      <c r="A556" s="12">
        <v>545</v>
      </c>
      <c r="B556" s="228" t="str">
        <f>IF(I556&gt;($B$4*$B$6),"0",PMT(H556/$B$6,COUNT(I556:$I$1000),-E555))</f>
        <v>0</v>
      </c>
      <c r="C556" s="228">
        <f t="shared" si="96"/>
        <v>0</v>
      </c>
      <c r="D556" s="228" t="str">
        <f t="shared" si="92"/>
        <v>0</v>
      </c>
      <c r="E556" s="225" t="str">
        <f t="shared" si="90"/>
        <v/>
      </c>
      <c r="F556" s="228" t="str">
        <f t="shared" si="88"/>
        <v/>
      </c>
      <c r="G556" s="228" t="str">
        <f t="shared" si="89"/>
        <v/>
      </c>
      <c r="H556" s="230">
        <f t="shared" si="97"/>
        <v>0.12</v>
      </c>
      <c r="I556" s="226" t="str">
        <f t="shared" si="91"/>
        <v/>
      </c>
      <c r="J556" s="227">
        <f t="shared" si="98"/>
        <v>61576</v>
      </c>
      <c r="K556" s="231" t="str">
        <f t="shared" si="93"/>
        <v>0</v>
      </c>
      <c r="Q556" s="11">
        <f>IF(J556&lt;'5-Year Monthly P&amp;L'!P$2,1,IF(AND('Financing - Injection 2'!J556&gt;='5-Year Monthly P&amp;L'!P$2,'Financing - Injection 2'!J556&lt;'5-Year Monthly P&amp;L'!AB$2),2,IF(AND('Financing - Injection 2'!J556&gt;='5-Year Monthly P&amp;L'!AB$2,'Financing - Injection 2'!J556&lt;'5-Year Monthly P&amp;L'!AN$2),3,IF(AND('Financing - Injection 2'!J556&gt;='5-Year Monthly P&amp;L'!AN$2,'Financing - Injection 2'!J556&lt;'5-Year Monthly P&amp;L'!AZ$2),4,IF('Financing - Injection 2'!J556&gt;='5-Year Monthly P&amp;L'!AZ$2,5)))))</f>
        <v>5</v>
      </c>
      <c r="R556" s="215" t="str">
        <f t="shared" si="94"/>
        <v>0</v>
      </c>
      <c r="S556" s="215" t="str">
        <f t="shared" si="95"/>
        <v>0</v>
      </c>
    </row>
    <row r="557" spans="1:19" x14ac:dyDescent="0.2">
      <c r="A557" s="12">
        <v>546</v>
      </c>
      <c r="B557" s="228" t="str">
        <f>IF(I557&gt;($B$4*$B$6),"0",PMT(H557/$B$6,COUNT(I557:$I$1000),-E556))</f>
        <v>0</v>
      </c>
      <c r="C557" s="228">
        <f t="shared" si="96"/>
        <v>0</v>
      </c>
      <c r="D557" s="228" t="str">
        <f t="shared" si="92"/>
        <v>0</v>
      </c>
      <c r="E557" s="225" t="str">
        <f t="shared" si="90"/>
        <v/>
      </c>
      <c r="F557" s="228" t="str">
        <f t="shared" si="88"/>
        <v/>
      </c>
      <c r="G557" s="228" t="str">
        <f t="shared" si="89"/>
        <v/>
      </c>
      <c r="H557" s="230">
        <f t="shared" si="97"/>
        <v>0.12</v>
      </c>
      <c r="I557" s="226" t="str">
        <f t="shared" si="91"/>
        <v/>
      </c>
      <c r="J557" s="227">
        <f t="shared" si="98"/>
        <v>61607</v>
      </c>
      <c r="K557" s="231" t="str">
        <f t="shared" si="93"/>
        <v>0</v>
      </c>
      <c r="Q557" s="11">
        <f>IF(J557&lt;'5-Year Monthly P&amp;L'!P$2,1,IF(AND('Financing - Injection 2'!J557&gt;='5-Year Monthly P&amp;L'!P$2,'Financing - Injection 2'!J557&lt;'5-Year Monthly P&amp;L'!AB$2),2,IF(AND('Financing - Injection 2'!J557&gt;='5-Year Monthly P&amp;L'!AB$2,'Financing - Injection 2'!J557&lt;'5-Year Monthly P&amp;L'!AN$2),3,IF(AND('Financing - Injection 2'!J557&gt;='5-Year Monthly P&amp;L'!AN$2,'Financing - Injection 2'!J557&lt;'5-Year Monthly P&amp;L'!AZ$2),4,IF('Financing - Injection 2'!J557&gt;='5-Year Monthly P&amp;L'!AZ$2,5)))))</f>
        <v>5</v>
      </c>
      <c r="R557" s="215" t="str">
        <f t="shared" si="94"/>
        <v>0</v>
      </c>
      <c r="S557" s="215" t="str">
        <f t="shared" si="95"/>
        <v>0</v>
      </c>
    </row>
    <row r="558" spans="1:19" x14ac:dyDescent="0.2">
      <c r="A558" s="12">
        <v>547</v>
      </c>
      <c r="B558" s="228" t="str">
        <f>IF(I558&gt;($B$4*$B$6),"0",PMT(H558/$B$6,COUNT(I558:$I$1000),-E557))</f>
        <v>0</v>
      </c>
      <c r="C558" s="228">
        <f t="shared" si="96"/>
        <v>0</v>
      </c>
      <c r="D558" s="228" t="str">
        <f t="shared" si="92"/>
        <v>0</v>
      </c>
      <c r="E558" s="225" t="str">
        <f t="shared" si="90"/>
        <v/>
      </c>
      <c r="F558" s="228" t="str">
        <f t="shared" si="88"/>
        <v/>
      </c>
      <c r="G558" s="228" t="str">
        <f t="shared" si="89"/>
        <v/>
      </c>
      <c r="H558" s="230">
        <f t="shared" si="97"/>
        <v>0.12</v>
      </c>
      <c r="I558" s="226" t="str">
        <f t="shared" si="91"/>
        <v/>
      </c>
      <c r="J558" s="227">
        <f t="shared" si="98"/>
        <v>61637</v>
      </c>
      <c r="K558" s="231" t="str">
        <f t="shared" si="93"/>
        <v>0</v>
      </c>
      <c r="Q558" s="11">
        <f>IF(J558&lt;'5-Year Monthly P&amp;L'!P$2,1,IF(AND('Financing - Injection 2'!J558&gt;='5-Year Monthly P&amp;L'!P$2,'Financing - Injection 2'!J558&lt;'5-Year Monthly P&amp;L'!AB$2),2,IF(AND('Financing - Injection 2'!J558&gt;='5-Year Monthly P&amp;L'!AB$2,'Financing - Injection 2'!J558&lt;'5-Year Monthly P&amp;L'!AN$2),3,IF(AND('Financing - Injection 2'!J558&gt;='5-Year Monthly P&amp;L'!AN$2,'Financing - Injection 2'!J558&lt;'5-Year Monthly P&amp;L'!AZ$2),4,IF('Financing - Injection 2'!J558&gt;='5-Year Monthly P&amp;L'!AZ$2,5)))))</f>
        <v>5</v>
      </c>
      <c r="R558" s="215" t="str">
        <f t="shared" si="94"/>
        <v>0</v>
      </c>
      <c r="S558" s="215" t="str">
        <f t="shared" si="95"/>
        <v>0</v>
      </c>
    </row>
    <row r="559" spans="1:19" x14ac:dyDescent="0.2">
      <c r="A559" s="12">
        <v>548</v>
      </c>
      <c r="B559" s="228" t="str">
        <f>IF(I559&gt;($B$4*$B$6),"0",PMT(H559/$B$6,COUNT(I559:$I$1000),-E558))</f>
        <v>0</v>
      </c>
      <c r="C559" s="228">
        <f t="shared" si="96"/>
        <v>0</v>
      </c>
      <c r="D559" s="228" t="str">
        <f t="shared" si="92"/>
        <v>0</v>
      </c>
      <c r="E559" s="225" t="str">
        <f t="shared" si="90"/>
        <v/>
      </c>
      <c r="F559" s="228" t="str">
        <f t="shared" si="88"/>
        <v/>
      </c>
      <c r="G559" s="228" t="str">
        <f t="shared" si="89"/>
        <v/>
      </c>
      <c r="H559" s="230">
        <f t="shared" si="97"/>
        <v>0.12</v>
      </c>
      <c r="I559" s="226" t="str">
        <f t="shared" si="91"/>
        <v/>
      </c>
      <c r="J559" s="227">
        <f t="shared" si="98"/>
        <v>61668</v>
      </c>
      <c r="K559" s="231" t="str">
        <f t="shared" si="93"/>
        <v>0</v>
      </c>
      <c r="Q559" s="11">
        <f>IF(J559&lt;'5-Year Monthly P&amp;L'!P$2,1,IF(AND('Financing - Injection 2'!J559&gt;='5-Year Monthly P&amp;L'!P$2,'Financing - Injection 2'!J559&lt;'5-Year Monthly P&amp;L'!AB$2),2,IF(AND('Financing - Injection 2'!J559&gt;='5-Year Monthly P&amp;L'!AB$2,'Financing - Injection 2'!J559&lt;'5-Year Monthly P&amp;L'!AN$2),3,IF(AND('Financing - Injection 2'!J559&gt;='5-Year Monthly P&amp;L'!AN$2,'Financing - Injection 2'!J559&lt;'5-Year Monthly P&amp;L'!AZ$2),4,IF('Financing - Injection 2'!J559&gt;='5-Year Monthly P&amp;L'!AZ$2,5)))))</f>
        <v>5</v>
      </c>
      <c r="R559" s="215" t="str">
        <f t="shared" si="94"/>
        <v>0</v>
      </c>
      <c r="S559" s="215" t="str">
        <f t="shared" si="95"/>
        <v>0</v>
      </c>
    </row>
    <row r="560" spans="1:19" x14ac:dyDescent="0.2">
      <c r="A560" s="12">
        <v>549</v>
      </c>
      <c r="B560" s="228" t="str">
        <f>IF(I560&gt;($B$4*$B$6),"0",PMT(H560/$B$6,COUNT(I560:$I$1000),-E559))</f>
        <v>0</v>
      </c>
      <c r="C560" s="228">
        <f t="shared" si="96"/>
        <v>0</v>
      </c>
      <c r="D560" s="228" t="str">
        <f t="shared" si="92"/>
        <v>0</v>
      </c>
      <c r="E560" s="225" t="str">
        <f t="shared" si="90"/>
        <v/>
      </c>
      <c r="F560" s="228" t="str">
        <f t="shared" si="88"/>
        <v/>
      </c>
      <c r="G560" s="228" t="str">
        <f t="shared" si="89"/>
        <v/>
      </c>
      <c r="H560" s="230">
        <f t="shared" si="97"/>
        <v>0.12</v>
      </c>
      <c r="I560" s="226" t="str">
        <f t="shared" si="91"/>
        <v/>
      </c>
      <c r="J560" s="227">
        <f t="shared" si="98"/>
        <v>61698</v>
      </c>
      <c r="K560" s="231" t="str">
        <f t="shared" si="93"/>
        <v>0</v>
      </c>
      <c r="Q560" s="11">
        <f>IF(J560&lt;'5-Year Monthly P&amp;L'!P$2,1,IF(AND('Financing - Injection 2'!J560&gt;='5-Year Monthly P&amp;L'!P$2,'Financing - Injection 2'!J560&lt;'5-Year Monthly P&amp;L'!AB$2),2,IF(AND('Financing - Injection 2'!J560&gt;='5-Year Monthly P&amp;L'!AB$2,'Financing - Injection 2'!J560&lt;'5-Year Monthly P&amp;L'!AN$2),3,IF(AND('Financing - Injection 2'!J560&gt;='5-Year Monthly P&amp;L'!AN$2,'Financing - Injection 2'!J560&lt;'5-Year Monthly P&amp;L'!AZ$2),4,IF('Financing - Injection 2'!J560&gt;='5-Year Monthly P&amp;L'!AZ$2,5)))))</f>
        <v>5</v>
      </c>
      <c r="R560" s="215" t="str">
        <f t="shared" si="94"/>
        <v>0</v>
      </c>
      <c r="S560" s="215" t="str">
        <f t="shared" si="95"/>
        <v>0</v>
      </c>
    </row>
    <row r="561" spans="1:19" x14ac:dyDescent="0.2">
      <c r="A561" s="12">
        <v>550</v>
      </c>
      <c r="B561" s="228" t="str">
        <f>IF(I561&gt;($B$4*$B$6),"0",PMT(H561/$B$6,COUNT(I561:$I$1000),-E560))</f>
        <v>0</v>
      </c>
      <c r="C561" s="228">
        <f t="shared" si="96"/>
        <v>0</v>
      </c>
      <c r="D561" s="228" t="str">
        <f t="shared" si="92"/>
        <v>0</v>
      </c>
      <c r="E561" s="225" t="str">
        <f t="shared" si="90"/>
        <v/>
      </c>
      <c r="F561" s="228" t="str">
        <f t="shared" si="88"/>
        <v/>
      </c>
      <c r="G561" s="228" t="str">
        <f t="shared" si="89"/>
        <v/>
      </c>
      <c r="H561" s="230">
        <f t="shared" si="97"/>
        <v>0.12</v>
      </c>
      <c r="I561" s="226" t="str">
        <f t="shared" si="91"/>
        <v/>
      </c>
      <c r="J561" s="227">
        <f t="shared" si="98"/>
        <v>61729</v>
      </c>
      <c r="K561" s="231" t="str">
        <f t="shared" si="93"/>
        <v>0</v>
      </c>
      <c r="Q561" s="11">
        <f>IF(J561&lt;'5-Year Monthly P&amp;L'!P$2,1,IF(AND('Financing - Injection 2'!J561&gt;='5-Year Monthly P&amp;L'!P$2,'Financing - Injection 2'!J561&lt;'5-Year Monthly P&amp;L'!AB$2),2,IF(AND('Financing - Injection 2'!J561&gt;='5-Year Monthly P&amp;L'!AB$2,'Financing - Injection 2'!J561&lt;'5-Year Monthly P&amp;L'!AN$2),3,IF(AND('Financing - Injection 2'!J561&gt;='5-Year Monthly P&amp;L'!AN$2,'Financing - Injection 2'!J561&lt;'5-Year Monthly P&amp;L'!AZ$2),4,IF('Financing - Injection 2'!J561&gt;='5-Year Monthly P&amp;L'!AZ$2,5)))))</f>
        <v>5</v>
      </c>
      <c r="R561" s="215" t="str">
        <f t="shared" si="94"/>
        <v>0</v>
      </c>
      <c r="S561" s="215" t="str">
        <f t="shared" si="95"/>
        <v>0</v>
      </c>
    </row>
    <row r="562" spans="1:19" x14ac:dyDescent="0.2">
      <c r="A562" s="12">
        <v>551</v>
      </c>
      <c r="B562" s="228" t="str">
        <f>IF(I562&gt;($B$4*$B$6),"0",PMT(H562/$B$6,COUNT(I562:$I$1000),-E561))</f>
        <v>0</v>
      </c>
      <c r="C562" s="228">
        <f t="shared" si="96"/>
        <v>0</v>
      </c>
      <c r="D562" s="228" t="str">
        <f t="shared" si="92"/>
        <v>0</v>
      </c>
      <c r="E562" s="225" t="str">
        <f t="shared" si="90"/>
        <v/>
      </c>
      <c r="F562" s="228" t="str">
        <f t="shared" si="88"/>
        <v/>
      </c>
      <c r="G562" s="228" t="str">
        <f t="shared" si="89"/>
        <v/>
      </c>
      <c r="H562" s="230">
        <f t="shared" si="97"/>
        <v>0.12</v>
      </c>
      <c r="I562" s="226" t="str">
        <f t="shared" si="91"/>
        <v/>
      </c>
      <c r="J562" s="227">
        <f t="shared" si="98"/>
        <v>61760</v>
      </c>
      <c r="K562" s="231" t="str">
        <f t="shared" si="93"/>
        <v>0</v>
      </c>
      <c r="Q562" s="11">
        <f>IF(J562&lt;'5-Year Monthly P&amp;L'!P$2,1,IF(AND('Financing - Injection 2'!J562&gt;='5-Year Monthly P&amp;L'!P$2,'Financing - Injection 2'!J562&lt;'5-Year Monthly P&amp;L'!AB$2),2,IF(AND('Financing - Injection 2'!J562&gt;='5-Year Monthly P&amp;L'!AB$2,'Financing - Injection 2'!J562&lt;'5-Year Monthly P&amp;L'!AN$2),3,IF(AND('Financing - Injection 2'!J562&gt;='5-Year Monthly P&amp;L'!AN$2,'Financing - Injection 2'!J562&lt;'5-Year Monthly P&amp;L'!AZ$2),4,IF('Financing - Injection 2'!J562&gt;='5-Year Monthly P&amp;L'!AZ$2,5)))))</f>
        <v>5</v>
      </c>
      <c r="R562" s="215" t="str">
        <f t="shared" si="94"/>
        <v>0</v>
      </c>
      <c r="S562" s="215" t="str">
        <f t="shared" si="95"/>
        <v>0</v>
      </c>
    </row>
    <row r="563" spans="1:19" x14ac:dyDescent="0.2">
      <c r="A563" s="12">
        <v>552</v>
      </c>
      <c r="B563" s="228" t="str">
        <f>IF(I563&gt;($B$4*$B$6),"0",PMT(H563/$B$6,COUNT(I563:$I$1000),-E562))</f>
        <v>0</v>
      </c>
      <c r="C563" s="228">
        <f t="shared" si="96"/>
        <v>0</v>
      </c>
      <c r="D563" s="228" t="str">
        <f t="shared" si="92"/>
        <v>0</v>
      </c>
      <c r="E563" s="225" t="str">
        <f t="shared" si="90"/>
        <v/>
      </c>
      <c r="F563" s="228" t="str">
        <f t="shared" si="88"/>
        <v/>
      </c>
      <c r="G563" s="228" t="str">
        <f t="shared" si="89"/>
        <v/>
      </c>
      <c r="H563" s="230">
        <f t="shared" si="97"/>
        <v>0.12</v>
      </c>
      <c r="I563" s="226" t="str">
        <f t="shared" si="91"/>
        <v/>
      </c>
      <c r="J563" s="227">
        <f t="shared" si="98"/>
        <v>61788</v>
      </c>
      <c r="K563" s="231" t="str">
        <f t="shared" si="93"/>
        <v>0</v>
      </c>
      <c r="Q563" s="11">
        <f>IF(J563&lt;'5-Year Monthly P&amp;L'!P$2,1,IF(AND('Financing - Injection 2'!J563&gt;='5-Year Monthly P&amp;L'!P$2,'Financing - Injection 2'!J563&lt;'5-Year Monthly P&amp;L'!AB$2),2,IF(AND('Financing - Injection 2'!J563&gt;='5-Year Monthly P&amp;L'!AB$2,'Financing - Injection 2'!J563&lt;'5-Year Monthly P&amp;L'!AN$2),3,IF(AND('Financing - Injection 2'!J563&gt;='5-Year Monthly P&amp;L'!AN$2,'Financing - Injection 2'!J563&lt;'5-Year Monthly P&amp;L'!AZ$2),4,IF('Financing - Injection 2'!J563&gt;='5-Year Monthly P&amp;L'!AZ$2,5)))))</f>
        <v>5</v>
      </c>
      <c r="R563" s="215" t="str">
        <f t="shared" si="94"/>
        <v>0</v>
      </c>
      <c r="S563" s="215" t="str">
        <f t="shared" si="95"/>
        <v>0</v>
      </c>
    </row>
    <row r="564" spans="1:19" x14ac:dyDescent="0.2">
      <c r="A564" s="12">
        <v>553</v>
      </c>
      <c r="B564" s="228" t="str">
        <f>IF(I564&gt;($B$4*$B$6),"0",PMT(H564/$B$6,COUNT(I564:$I$1000),-E563))</f>
        <v>0</v>
      </c>
      <c r="C564" s="228">
        <f t="shared" si="96"/>
        <v>0</v>
      </c>
      <c r="D564" s="228" t="str">
        <f t="shared" si="92"/>
        <v>0</v>
      </c>
      <c r="E564" s="225" t="str">
        <f t="shared" si="90"/>
        <v/>
      </c>
      <c r="F564" s="228" t="str">
        <f t="shared" si="88"/>
        <v/>
      </c>
      <c r="G564" s="228" t="str">
        <f t="shared" si="89"/>
        <v/>
      </c>
      <c r="H564" s="230">
        <f t="shared" si="97"/>
        <v>0.12</v>
      </c>
      <c r="I564" s="226" t="str">
        <f t="shared" si="91"/>
        <v/>
      </c>
      <c r="J564" s="227">
        <f t="shared" si="98"/>
        <v>61819</v>
      </c>
      <c r="K564" s="231" t="str">
        <f t="shared" si="93"/>
        <v>0</v>
      </c>
      <c r="Q564" s="11">
        <f>IF(J564&lt;'5-Year Monthly P&amp;L'!P$2,1,IF(AND('Financing - Injection 2'!J564&gt;='5-Year Monthly P&amp;L'!P$2,'Financing - Injection 2'!J564&lt;'5-Year Monthly P&amp;L'!AB$2),2,IF(AND('Financing - Injection 2'!J564&gt;='5-Year Monthly P&amp;L'!AB$2,'Financing - Injection 2'!J564&lt;'5-Year Monthly P&amp;L'!AN$2),3,IF(AND('Financing - Injection 2'!J564&gt;='5-Year Monthly P&amp;L'!AN$2,'Financing - Injection 2'!J564&lt;'5-Year Monthly P&amp;L'!AZ$2),4,IF('Financing - Injection 2'!J564&gt;='5-Year Monthly P&amp;L'!AZ$2,5)))))</f>
        <v>5</v>
      </c>
      <c r="R564" s="215" t="str">
        <f t="shared" si="94"/>
        <v>0</v>
      </c>
      <c r="S564" s="215" t="str">
        <f t="shared" si="95"/>
        <v>0</v>
      </c>
    </row>
    <row r="565" spans="1:19" x14ac:dyDescent="0.2">
      <c r="A565" s="12">
        <v>554</v>
      </c>
      <c r="B565" s="228" t="str">
        <f>IF(I565&gt;($B$4*$B$6),"0",PMT(H565/$B$6,COUNT(I565:$I$1000),-E564))</f>
        <v>0</v>
      </c>
      <c r="C565" s="228">
        <f t="shared" si="96"/>
        <v>0</v>
      </c>
      <c r="D565" s="228" t="str">
        <f t="shared" si="92"/>
        <v>0</v>
      </c>
      <c r="E565" s="225" t="str">
        <f t="shared" si="90"/>
        <v/>
      </c>
      <c r="F565" s="228" t="str">
        <f t="shared" si="88"/>
        <v/>
      </c>
      <c r="G565" s="228" t="str">
        <f t="shared" si="89"/>
        <v/>
      </c>
      <c r="H565" s="230">
        <f t="shared" si="97"/>
        <v>0.12</v>
      </c>
      <c r="I565" s="226" t="str">
        <f t="shared" si="91"/>
        <v/>
      </c>
      <c r="J565" s="227">
        <f t="shared" si="98"/>
        <v>61849</v>
      </c>
      <c r="K565" s="231" t="str">
        <f t="shared" si="93"/>
        <v>0</v>
      </c>
      <c r="Q565" s="11">
        <f>IF(J565&lt;'5-Year Monthly P&amp;L'!P$2,1,IF(AND('Financing - Injection 2'!J565&gt;='5-Year Monthly P&amp;L'!P$2,'Financing - Injection 2'!J565&lt;'5-Year Monthly P&amp;L'!AB$2),2,IF(AND('Financing - Injection 2'!J565&gt;='5-Year Monthly P&amp;L'!AB$2,'Financing - Injection 2'!J565&lt;'5-Year Monthly P&amp;L'!AN$2),3,IF(AND('Financing - Injection 2'!J565&gt;='5-Year Monthly P&amp;L'!AN$2,'Financing - Injection 2'!J565&lt;'5-Year Monthly P&amp;L'!AZ$2),4,IF('Financing - Injection 2'!J565&gt;='5-Year Monthly P&amp;L'!AZ$2,5)))))</f>
        <v>5</v>
      </c>
      <c r="R565" s="215" t="str">
        <f t="shared" si="94"/>
        <v>0</v>
      </c>
      <c r="S565" s="215" t="str">
        <f t="shared" si="95"/>
        <v>0</v>
      </c>
    </row>
    <row r="566" spans="1:19" x14ac:dyDescent="0.2">
      <c r="A566" s="12">
        <v>555</v>
      </c>
      <c r="B566" s="228" t="str">
        <f>IF(I566&gt;($B$4*$B$6),"0",PMT(H566/$B$6,COUNT(I566:$I$1000),-E565))</f>
        <v>0</v>
      </c>
      <c r="C566" s="228">
        <f t="shared" si="96"/>
        <v>0</v>
      </c>
      <c r="D566" s="228" t="str">
        <f t="shared" si="92"/>
        <v>0</v>
      </c>
      <c r="E566" s="225" t="str">
        <f t="shared" si="90"/>
        <v/>
      </c>
      <c r="F566" s="228" t="str">
        <f t="shared" si="88"/>
        <v/>
      </c>
      <c r="G566" s="228" t="str">
        <f t="shared" si="89"/>
        <v/>
      </c>
      <c r="H566" s="230">
        <f t="shared" si="97"/>
        <v>0.12</v>
      </c>
      <c r="I566" s="226" t="str">
        <f t="shared" si="91"/>
        <v/>
      </c>
      <c r="J566" s="227">
        <f t="shared" si="98"/>
        <v>61880</v>
      </c>
      <c r="K566" s="231" t="str">
        <f t="shared" si="93"/>
        <v>0</v>
      </c>
      <c r="Q566" s="11">
        <f>IF(J566&lt;'5-Year Monthly P&amp;L'!P$2,1,IF(AND('Financing - Injection 2'!J566&gt;='5-Year Monthly P&amp;L'!P$2,'Financing - Injection 2'!J566&lt;'5-Year Monthly P&amp;L'!AB$2),2,IF(AND('Financing - Injection 2'!J566&gt;='5-Year Monthly P&amp;L'!AB$2,'Financing - Injection 2'!J566&lt;'5-Year Monthly P&amp;L'!AN$2),3,IF(AND('Financing - Injection 2'!J566&gt;='5-Year Monthly P&amp;L'!AN$2,'Financing - Injection 2'!J566&lt;'5-Year Monthly P&amp;L'!AZ$2),4,IF('Financing - Injection 2'!J566&gt;='5-Year Monthly P&amp;L'!AZ$2,5)))))</f>
        <v>5</v>
      </c>
      <c r="R566" s="215" t="str">
        <f t="shared" si="94"/>
        <v>0</v>
      </c>
      <c r="S566" s="215" t="str">
        <f t="shared" si="95"/>
        <v>0</v>
      </c>
    </row>
    <row r="567" spans="1:19" x14ac:dyDescent="0.2">
      <c r="A567" s="12">
        <v>556</v>
      </c>
      <c r="B567" s="228" t="str">
        <f>IF(I567&gt;($B$4*$B$6),"0",PMT(H567/$B$6,COUNT(I567:$I$1000),-E566))</f>
        <v>0</v>
      </c>
      <c r="C567" s="228">
        <f t="shared" si="96"/>
        <v>0</v>
      </c>
      <c r="D567" s="228" t="str">
        <f t="shared" si="92"/>
        <v>0</v>
      </c>
      <c r="E567" s="225" t="str">
        <f t="shared" si="90"/>
        <v/>
      </c>
      <c r="F567" s="228" t="str">
        <f t="shared" si="88"/>
        <v/>
      </c>
      <c r="G567" s="228" t="str">
        <f t="shared" si="89"/>
        <v/>
      </c>
      <c r="H567" s="230">
        <f t="shared" si="97"/>
        <v>0.12</v>
      </c>
      <c r="I567" s="226" t="str">
        <f t="shared" si="91"/>
        <v/>
      </c>
      <c r="J567" s="227">
        <f t="shared" si="98"/>
        <v>61910</v>
      </c>
      <c r="K567" s="231" t="str">
        <f t="shared" si="93"/>
        <v>0</v>
      </c>
      <c r="Q567" s="11">
        <f>IF(J567&lt;'5-Year Monthly P&amp;L'!P$2,1,IF(AND('Financing - Injection 2'!J567&gt;='5-Year Monthly P&amp;L'!P$2,'Financing - Injection 2'!J567&lt;'5-Year Monthly P&amp;L'!AB$2),2,IF(AND('Financing - Injection 2'!J567&gt;='5-Year Monthly P&amp;L'!AB$2,'Financing - Injection 2'!J567&lt;'5-Year Monthly P&amp;L'!AN$2),3,IF(AND('Financing - Injection 2'!J567&gt;='5-Year Monthly P&amp;L'!AN$2,'Financing - Injection 2'!J567&lt;'5-Year Monthly P&amp;L'!AZ$2),4,IF('Financing - Injection 2'!J567&gt;='5-Year Monthly P&amp;L'!AZ$2,5)))))</f>
        <v>5</v>
      </c>
      <c r="R567" s="215" t="str">
        <f t="shared" si="94"/>
        <v>0</v>
      </c>
      <c r="S567" s="215" t="str">
        <f t="shared" si="95"/>
        <v>0</v>
      </c>
    </row>
    <row r="568" spans="1:19" x14ac:dyDescent="0.2">
      <c r="A568" s="12">
        <v>557</v>
      </c>
      <c r="B568" s="228" t="str">
        <f>IF(I568&gt;($B$4*$B$6),"0",PMT(H568/$B$6,COUNT(I568:$I$1000),-E567))</f>
        <v>0</v>
      </c>
      <c r="C568" s="228">
        <f t="shared" si="96"/>
        <v>0</v>
      </c>
      <c r="D568" s="228" t="str">
        <f t="shared" si="92"/>
        <v>0</v>
      </c>
      <c r="E568" s="225" t="str">
        <f t="shared" si="90"/>
        <v/>
      </c>
      <c r="F568" s="228" t="str">
        <f t="shared" si="88"/>
        <v/>
      </c>
      <c r="G568" s="228" t="str">
        <f t="shared" si="89"/>
        <v/>
      </c>
      <c r="H568" s="230">
        <f t="shared" si="97"/>
        <v>0.12</v>
      </c>
      <c r="I568" s="226" t="str">
        <f t="shared" si="91"/>
        <v/>
      </c>
      <c r="J568" s="227">
        <f t="shared" si="98"/>
        <v>61941</v>
      </c>
      <c r="K568" s="231" t="str">
        <f t="shared" si="93"/>
        <v>0</v>
      </c>
      <c r="Q568" s="11">
        <f>IF(J568&lt;'5-Year Monthly P&amp;L'!P$2,1,IF(AND('Financing - Injection 2'!J568&gt;='5-Year Monthly P&amp;L'!P$2,'Financing - Injection 2'!J568&lt;'5-Year Monthly P&amp;L'!AB$2),2,IF(AND('Financing - Injection 2'!J568&gt;='5-Year Monthly P&amp;L'!AB$2,'Financing - Injection 2'!J568&lt;'5-Year Monthly P&amp;L'!AN$2),3,IF(AND('Financing - Injection 2'!J568&gt;='5-Year Monthly P&amp;L'!AN$2,'Financing - Injection 2'!J568&lt;'5-Year Monthly P&amp;L'!AZ$2),4,IF('Financing - Injection 2'!J568&gt;='5-Year Monthly P&amp;L'!AZ$2,5)))))</f>
        <v>5</v>
      </c>
      <c r="R568" s="215" t="str">
        <f t="shared" si="94"/>
        <v>0</v>
      </c>
      <c r="S568" s="215" t="str">
        <f t="shared" si="95"/>
        <v>0</v>
      </c>
    </row>
    <row r="569" spans="1:19" x14ac:dyDescent="0.2">
      <c r="A569" s="12">
        <v>558</v>
      </c>
      <c r="B569" s="228" t="str">
        <f>IF(I569&gt;($B$4*$B$6),"0",PMT(H569/$B$6,COUNT(I569:$I$1000),-E568))</f>
        <v>0</v>
      </c>
      <c r="C569" s="228">
        <f t="shared" si="96"/>
        <v>0</v>
      </c>
      <c r="D569" s="228" t="str">
        <f t="shared" si="92"/>
        <v>0</v>
      </c>
      <c r="E569" s="225" t="str">
        <f t="shared" si="90"/>
        <v/>
      </c>
      <c r="F569" s="228" t="str">
        <f t="shared" ref="F569:F632" si="99">IF(A568&gt;=($B$4*$B$6),"",F568+C569)</f>
        <v/>
      </c>
      <c r="G569" s="228" t="str">
        <f t="shared" ref="G569:G632" si="100">IF(A568&gt;=($B$4*$B$6),"",G568+B569)</f>
        <v/>
      </c>
      <c r="H569" s="230">
        <f t="shared" si="97"/>
        <v>0.12</v>
      </c>
      <c r="I569" s="226" t="str">
        <f t="shared" si="91"/>
        <v/>
      </c>
      <c r="J569" s="227">
        <f t="shared" si="98"/>
        <v>61972</v>
      </c>
      <c r="K569" s="231" t="str">
        <f t="shared" si="93"/>
        <v>0</v>
      </c>
      <c r="Q569" s="11">
        <f>IF(J569&lt;'5-Year Monthly P&amp;L'!P$2,1,IF(AND('Financing - Injection 2'!J569&gt;='5-Year Monthly P&amp;L'!P$2,'Financing - Injection 2'!J569&lt;'5-Year Monthly P&amp;L'!AB$2),2,IF(AND('Financing - Injection 2'!J569&gt;='5-Year Monthly P&amp;L'!AB$2,'Financing - Injection 2'!J569&lt;'5-Year Monthly P&amp;L'!AN$2),3,IF(AND('Financing - Injection 2'!J569&gt;='5-Year Monthly P&amp;L'!AN$2,'Financing - Injection 2'!J569&lt;'5-Year Monthly P&amp;L'!AZ$2),4,IF('Financing - Injection 2'!J569&gt;='5-Year Monthly P&amp;L'!AZ$2,5)))))</f>
        <v>5</v>
      </c>
      <c r="R569" s="215" t="str">
        <f t="shared" si="94"/>
        <v>0</v>
      </c>
      <c r="S569" s="215" t="str">
        <f t="shared" si="95"/>
        <v>0</v>
      </c>
    </row>
    <row r="570" spans="1:19" x14ac:dyDescent="0.2">
      <c r="A570" s="12">
        <v>559</v>
      </c>
      <c r="B570" s="228" t="str">
        <f>IF(I570&gt;($B$4*$B$6),"0",PMT(H570/$B$6,COUNT(I570:$I$1000),-E569))</f>
        <v>0</v>
      </c>
      <c r="C570" s="228">
        <f t="shared" si="96"/>
        <v>0</v>
      </c>
      <c r="D570" s="228" t="str">
        <f t="shared" si="92"/>
        <v>0</v>
      </c>
      <c r="E570" s="225" t="str">
        <f t="shared" si="90"/>
        <v/>
      </c>
      <c r="F570" s="228" t="str">
        <f t="shared" si="99"/>
        <v/>
      </c>
      <c r="G570" s="228" t="str">
        <f t="shared" si="100"/>
        <v/>
      </c>
      <c r="H570" s="230">
        <f t="shared" si="97"/>
        <v>0.12</v>
      </c>
      <c r="I570" s="226" t="str">
        <f t="shared" si="91"/>
        <v/>
      </c>
      <c r="J570" s="227">
        <f t="shared" si="98"/>
        <v>62002</v>
      </c>
      <c r="K570" s="231" t="str">
        <f t="shared" si="93"/>
        <v>0</v>
      </c>
      <c r="Q570" s="11">
        <f>IF(J570&lt;'5-Year Monthly P&amp;L'!P$2,1,IF(AND('Financing - Injection 2'!J570&gt;='5-Year Monthly P&amp;L'!P$2,'Financing - Injection 2'!J570&lt;'5-Year Monthly P&amp;L'!AB$2),2,IF(AND('Financing - Injection 2'!J570&gt;='5-Year Monthly P&amp;L'!AB$2,'Financing - Injection 2'!J570&lt;'5-Year Monthly P&amp;L'!AN$2),3,IF(AND('Financing - Injection 2'!J570&gt;='5-Year Monthly P&amp;L'!AN$2,'Financing - Injection 2'!J570&lt;'5-Year Monthly P&amp;L'!AZ$2),4,IF('Financing - Injection 2'!J570&gt;='5-Year Monthly P&amp;L'!AZ$2,5)))))</f>
        <v>5</v>
      </c>
      <c r="R570" s="215" t="str">
        <f t="shared" si="94"/>
        <v>0</v>
      </c>
      <c r="S570" s="215" t="str">
        <f t="shared" si="95"/>
        <v>0</v>
      </c>
    </row>
    <row r="571" spans="1:19" x14ac:dyDescent="0.2">
      <c r="A571" s="12">
        <v>560</v>
      </c>
      <c r="B571" s="228" t="str">
        <f>IF(I571&gt;($B$4*$B$6),"0",PMT(H571/$B$6,COUNT(I571:$I$1000),-E570))</f>
        <v>0</v>
      </c>
      <c r="C571" s="228">
        <f t="shared" si="96"/>
        <v>0</v>
      </c>
      <c r="D571" s="228" t="str">
        <f t="shared" si="92"/>
        <v>0</v>
      </c>
      <c r="E571" s="225" t="str">
        <f t="shared" si="90"/>
        <v/>
      </c>
      <c r="F571" s="228" t="str">
        <f t="shared" si="99"/>
        <v/>
      </c>
      <c r="G571" s="228" t="str">
        <f t="shared" si="100"/>
        <v/>
      </c>
      <c r="H571" s="230">
        <f t="shared" si="97"/>
        <v>0.12</v>
      </c>
      <c r="I571" s="226" t="str">
        <f t="shared" si="91"/>
        <v/>
      </c>
      <c r="J571" s="227">
        <f t="shared" si="98"/>
        <v>62033</v>
      </c>
      <c r="K571" s="231" t="str">
        <f t="shared" si="93"/>
        <v>0</v>
      </c>
      <c r="Q571" s="11">
        <f>IF(J571&lt;'5-Year Monthly P&amp;L'!P$2,1,IF(AND('Financing - Injection 2'!J571&gt;='5-Year Monthly P&amp;L'!P$2,'Financing - Injection 2'!J571&lt;'5-Year Monthly P&amp;L'!AB$2),2,IF(AND('Financing - Injection 2'!J571&gt;='5-Year Monthly P&amp;L'!AB$2,'Financing - Injection 2'!J571&lt;'5-Year Monthly P&amp;L'!AN$2),3,IF(AND('Financing - Injection 2'!J571&gt;='5-Year Monthly P&amp;L'!AN$2,'Financing - Injection 2'!J571&lt;'5-Year Monthly P&amp;L'!AZ$2),4,IF('Financing - Injection 2'!J571&gt;='5-Year Monthly P&amp;L'!AZ$2,5)))))</f>
        <v>5</v>
      </c>
      <c r="R571" s="215" t="str">
        <f t="shared" si="94"/>
        <v>0</v>
      </c>
      <c r="S571" s="215" t="str">
        <f t="shared" si="95"/>
        <v>0</v>
      </c>
    </row>
    <row r="572" spans="1:19" x14ac:dyDescent="0.2">
      <c r="A572" s="12">
        <v>561</v>
      </c>
      <c r="B572" s="228" t="str">
        <f>IF(I572&gt;($B$4*$B$6),"0",PMT(H572/$B$6,COUNT(I572:$I$1000),-E571))</f>
        <v>0</v>
      </c>
      <c r="C572" s="228">
        <f t="shared" si="96"/>
        <v>0</v>
      </c>
      <c r="D572" s="228" t="str">
        <f t="shared" si="92"/>
        <v>0</v>
      </c>
      <c r="E572" s="225" t="str">
        <f t="shared" si="90"/>
        <v/>
      </c>
      <c r="F572" s="228" t="str">
        <f t="shared" si="99"/>
        <v/>
      </c>
      <c r="G572" s="228" t="str">
        <f t="shared" si="100"/>
        <v/>
      </c>
      <c r="H572" s="230">
        <f t="shared" si="97"/>
        <v>0.12</v>
      </c>
      <c r="I572" s="226" t="str">
        <f t="shared" si="91"/>
        <v/>
      </c>
      <c r="J572" s="227">
        <f t="shared" si="98"/>
        <v>62063</v>
      </c>
      <c r="K572" s="231" t="str">
        <f t="shared" si="93"/>
        <v>0</v>
      </c>
      <c r="Q572" s="11">
        <f>IF(J572&lt;'5-Year Monthly P&amp;L'!P$2,1,IF(AND('Financing - Injection 2'!J572&gt;='5-Year Monthly P&amp;L'!P$2,'Financing - Injection 2'!J572&lt;'5-Year Monthly P&amp;L'!AB$2),2,IF(AND('Financing - Injection 2'!J572&gt;='5-Year Monthly P&amp;L'!AB$2,'Financing - Injection 2'!J572&lt;'5-Year Monthly P&amp;L'!AN$2),3,IF(AND('Financing - Injection 2'!J572&gt;='5-Year Monthly P&amp;L'!AN$2,'Financing - Injection 2'!J572&lt;'5-Year Monthly P&amp;L'!AZ$2),4,IF('Financing - Injection 2'!J572&gt;='5-Year Monthly P&amp;L'!AZ$2,5)))))</f>
        <v>5</v>
      </c>
      <c r="R572" s="215" t="str">
        <f t="shared" si="94"/>
        <v>0</v>
      </c>
      <c r="S572" s="215" t="str">
        <f t="shared" si="95"/>
        <v>0</v>
      </c>
    </row>
    <row r="573" spans="1:19" x14ac:dyDescent="0.2">
      <c r="A573" s="12">
        <v>562</v>
      </c>
      <c r="B573" s="228" t="str">
        <f>IF(I573&gt;($B$4*$B$6),"0",PMT(H573/$B$6,COUNT(I573:$I$1000),-E572))</f>
        <v>0</v>
      </c>
      <c r="C573" s="228">
        <f t="shared" si="96"/>
        <v>0</v>
      </c>
      <c r="D573" s="228" t="str">
        <f t="shared" si="92"/>
        <v>0</v>
      </c>
      <c r="E573" s="225" t="str">
        <f t="shared" si="90"/>
        <v/>
      </c>
      <c r="F573" s="228" t="str">
        <f t="shared" si="99"/>
        <v/>
      </c>
      <c r="G573" s="228" t="str">
        <f t="shared" si="100"/>
        <v/>
      </c>
      <c r="H573" s="230">
        <f t="shared" si="97"/>
        <v>0.12</v>
      </c>
      <c r="I573" s="226" t="str">
        <f t="shared" si="91"/>
        <v/>
      </c>
      <c r="J573" s="227">
        <f t="shared" si="98"/>
        <v>62094</v>
      </c>
      <c r="K573" s="231" t="str">
        <f t="shared" si="93"/>
        <v>0</v>
      </c>
      <c r="Q573" s="11">
        <f>IF(J573&lt;'5-Year Monthly P&amp;L'!P$2,1,IF(AND('Financing - Injection 2'!J573&gt;='5-Year Monthly P&amp;L'!P$2,'Financing - Injection 2'!J573&lt;'5-Year Monthly P&amp;L'!AB$2),2,IF(AND('Financing - Injection 2'!J573&gt;='5-Year Monthly P&amp;L'!AB$2,'Financing - Injection 2'!J573&lt;'5-Year Monthly P&amp;L'!AN$2),3,IF(AND('Financing - Injection 2'!J573&gt;='5-Year Monthly P&amp;L'!AN$2,'Financing - Injection 2'!J573&lt;'5-Year Monthly P&amp;L'!AZ$2),4,IF('Financing - Injection 2'!J573&gt;='5-Year Monthly P&amp;L'!AZ$2,5)))))</f>
        <v>5</v>
      </c>
      <c r="R573" s="215" t="str">
        <f t="shared" si="94"/>
        <v>0</v>
      </c>
      <c r="S573" s="215" t="str">
        <f t="shared" si="95"/>
        <v>0</v>
      </c>
    </row>
    <row r="574" spans="1:19" x14ac:dyDescent="0.2">
      <c r="A574" s="12">
        <v>563</v>
      </c>
      <c r="B574" s="228" t="str">
        <f>IF(I574&gt;($B$4*$B$6),"0",PMT(H574/$B$6,COUNT(I574:$I$1000),-E573))</f>
        <v>0</v>
      </c>
      <c r="C574" s="228">
        <f t="shared" si="96"/>
        <v>0</v>
      </c>
      <c r="D574" s="228" t="str">
        <f t="shared" si="92"/>
        <v>0</v>
      </c>
      <c r="E574" s="225" t="str">
        <f t="shared" si="90"/>
        <v/>
      </c>
      <c r="F574" s="228" t="str">
        <f t="shared" si="99"/>
        <v/>
      </c>
      <c r="G574" s="228" t="str">
        <f t="shared" si="100"/>
        <v/>
      </c>
      <c r="H574" s="230">
        <f t="shared" si="97"/>
        <v>0.12</v>
      </c>
      <c r="I574" s="226" t="str">
        <f t="shared" si="91"/>
        <v/>
      </c>
      <c r="J574" s="227">
        <f t="shared" si="98"/>
        <v>62125</v>
      </c>
      <c r="K574" s="231" t="str">
        <f t="shared" si="93"/>
        <v>0</v>
      </c>
      <c r="Q574" s="11">
        <f>IF(J574&lt;'5-Year Monthly P&amp;L'!P$2,1,IF(AND('Financing - Injection 2'!J574&gt;='5-Year Monthly P&amp;L'!P$2,'Financing - Injection 2'!J574&lt;'5-Year Monthly P&amp;L'!AB$2),2,IF(AND('Financing - Injection 2'!J574&gt;='5-Year Monthly P&amp;L'!AB$2,'Financing - Injection 2'!J574&lt;'5-Year Monthly P&amp;L'!AN$2),3,IF(AND('Financing - Injection 2'!J574&gt;='5-Year Monthly P&amp;L'!AN$2,'Financing - Injection 2'!J574&lt;'5-Year Monthly P&amp;L'!AZ$2),4,IF('Financing - Injection 2'!J574&gt;='5-Year Monthly P&amp;L'!AZ$2,5)))))</f>
        <v>5</v>
      </c>
      <c r="R574" s="215" t="str">
        <f t="shared" si="94"/>
        <v>0</v>
      </c>
      <c r="S574" s="215" t="str">
        <f t="shared" si="95"/>
        <v>0</v>
      </c>
    </row>
    <row r="575" spans="1:19" x14ac:dyDescent="0.2">
      <c r="A575" s="12">
        <v>564</v>
      </c>
      <c r="B575" s="228" t="str">
        <f>IF(I575&gt;($B$4*$B$6),"0",PMT(H575/$B$6,COUNT(I575:$I$1000),-E574))</f>
        <v>0</v>
      </c>
      <c r="C575" s="228">
        <f t="shared" si="96"/>
        <v>0</v>
      </c>
      <c r="D575" s="228" t="str">
        <f t="shared" si="92"/>
        <v>0</v>
      </c>
      <c r="E575" s="225" t="str">
        <f t="shared" si="90"/>
        <v/>
      </c>
      <c r="F575" s="228" t="str">
        <f t="shared" si="99"/>
        <v/>
      </c>
      <c r="G575" s="228" t="str">
        <f t="shared" si="100"/>
        <v/>
      </c>
      <c r="H575" s="230">
        <f t="shared" si="97"/>
        <v>0.12</v>
      </c>
      <c r="I575" s="226" t="str">
        <f t="shared" si="91"/>
        <v/>
      </c>
      <c r="J575" s="227">
        <f t="shared" si="98"/>
        <v>62153</v>
      </c>
      <c r="K575" s="231" t="str">
        <f t="shared" si="93"/>
        <v>0</v>
      </c>
      <c r="Q575" s="11">
        <f>IF(J575&lt;'5-Year Monthly P&amp;L'!P$2,1,IF(AND('Financing - Injection 2'!J575&gt;='5-Year Monthly P&amp;L'!P$2,'Financing - Injection 2'!J575&lt;'5-Year Monthly P&amp;L'!AB$2),2,IF(AND('Financing - Injection 2'!J575&gt;='5-Year Monthly P&amp;L'!AB$2,'Financing - Injection 2'!J575&lt;'5-Year Monthly P&amp;L'!AN$2),3,IF(AND('Financing - Injection 2'!J575&gt;='5-Year Monthly P&amp;L'!AN$2,'Financing - Injection 2'!J575&lt;'5-Year Monthly P&amp;L'!AZ$2),4,IF('Financing - Injection 2'!J575&gt;='5-Year Monthly P&amp;L'!AZ$2,5)))))</f>
        <v>5</v>
      </c>
      <c r="R575" s="215" t="str">
        <f t="shared" si="94"/>
        <v>0</v>
      </c>
      <c r="S575" s="215" t="str">
        <f t="shared" si="95"/>
        <v>0</v>
      </c>
    </row>
    <row r="576" spans="1:19" x14ac:dyDescent="0.2">
      <c r="A576" s="12">
        <v>565</v>
      </c>
      <c r="B576" s="228" t="str">
        <f>IF(I576&gt;($B$4*$B$6),"0",PMT(H576/$B$6,COUNT(I576:$I$1000),-E575))</f>
        <v>0</v>
      </c>
      <c r="C576" s="228">
        <f t="shared" si="96"/>
        <v>0</v>
      </c>
      <c r="D576" s="228" t="str">
        <f t="shared" si="92"/>
        <v>0</v>
      </c>
      <c r="E576" s="225" t="str">
        <f t="shared" si="90"/>
        <v/>
      </c>
      <c r="F576" s="228" t="str">
        <f t="shared" si="99"/>
        <v/>
      </c>
      <c r="G576" s="228" t="str">
        <f t="shared" si="100"/>
        <v/>
      </c>
      <c r="H576" s="230">
        <f t="shared" si="97"/>
        <v>0.12</v>
      </c>
      <c r="I576" s="226" t="str">
        <f t="shared" si="91"/>
        <v/>
      </c>
      <c r="J576" s="227">
        <f t="shared" si="98"/>
        <v>62184</v>
      </c>
      <c r="K576" s="231" t="str">
        <f t="shared" si="93"/>
        <v>0</v>
      </c>
      <c r="Q576" s="11">
        <f>IF(J576&lt;'5-Year Monthly P&amp;L'!P$2,1,IF(AND('Financing - Injection 2'!J576&gt;='5-Year Monthly P&amp;L'!P$2,'Financing - Injection 2'!J576&lt;'5-Year Monthly P&amp;L'!AB$2),2,IF(AND('Financing - Injection 2'!J576&gt;='5-Year Monthly P&amp;L'!AB$2,'Financing - Injection 2'!J576&lt;'5-Year Monthly P&amp;L'!AN$2),3,IF(AND('Financing - Injection 2'!J576&gt;='5-Year Monthly P&amp;L'!AN$2,'Financing - Injection 2'!J576&lt;'5-Year Monthly P&amp;L'!AZ$2),4,IF('Financing - Injection 2'!J576&gt;='5-Year Monthly P&amp;L'!AZ$2,5)))))</f>
        <v>5</v>
      </c>
      <c r="R576" s="215" t="str">
        <f t="shared" si="94"/>
        <v>0</v>
      </c>
      <c r="S576" s="215" t="str">
        <f t="shared" si="95"/>
        <v>0</v>
      </c>
    </row>
    <row r="577" spans="1:19" x14ac:dyDescent="0.2">
      <c r="A577" s="12">
        <v>566</v>
      </c>
      <c r="B577" s="228" t="str">
        <f>IF(I577&gt;($B$4*$B$6),"0",PMT(H577/$B$6,COUNT(I577:$I$1000),-E576))</f>
        <v>0</v>
      </c>
      <c r="C577" s="228">
        <f t="shared" si="96"/>
        <v>0</v>
      </c>
      <c r="D577" s="228" t="str">
        <f t="shared" si="92"/>
        <v>0</v>
      </c>
      <c r="E577" s="225" t="str">
        <f t="shared" si="90"/>
        <v/>
      </c>
      <c r="F577" s="228" t="str">
        <f t="shared" si="99"/>
        <v/>
      </c>
      <c r="G577" s="228" t="str">
        <f t="shared" si="100"/>
        <v/>
      </c>
      <c r="H577" s="230">
        <f t="shared" si="97"/>
        <v>0.12</v>
      </c>
      <c r="I577" s="226" t="str">
        <f t="shared" si="91"/>
        <v/>
      </c>
      <c r="J577" s="227">
        <f t="shared" si="98"/>
        <v>62214</v>
      </c>
      <c r="K577" s="231" t="str">
        <f t="shared" si="93"/>
        <v>0</v>
      </c>
      <c r="Q577" s="11">
        <f>IF(J577&lt;'5-Year Monthly P&amp;L'!P$2,1,IF(AND('Financing - Injection 2'!J577&gt;='5-Year Monthly P&amp;L'!P$2,'Financing - Injection 2'!J577&lt;'5-Year Monthly P&amp;L'!AB$2),2,IF(AND('Financing - Injection 2'!J577&gt;='5-Year Monthly P&amp;L'!AB$2,'Financing - Injection 2'!J577&lt;'5-Year Monthly P&amp;L'!AN$2),3,IF(AND('Financing - Injection 2'!J577&gt;='5-Year Monthly P&amp;L'!AN$2,'Financing - Injection 2'!J577&lt;'5-Year Monthly P&amp;L'!AZ$2),4,IF('Financing - Injection 2'!J577&gt;='5-Year Monthly P&amp;L'!AZ$2,5)))))</f>
        <v>5</v>
      </c>
      <c r="R577" s="215" t="str">
        <f t="shared" si="94"/>
        <v>0</v>
      </c>
      <c r="S577" s="215" t="str">
        <f t="shared" si="95"/>
        <v>0</v>
      </c>
    </row>
    <row r="578" spans="1:19" x14ac:dyDescent="0.2">
      <c r="A578" s="12">
        <v>567</v>
      </c>
      <c r="B578" s="228" t="str">
        <f>IF(I578&gt;($B$4*$B$6),"0",PMT(H578/$B$6,COUNT(I578:$I$1000),-E577))</f>
        <v>0</v>
      </c>
      <c r="C578" s="228">
        <f t="shared" si="96"/>
        <v>0</v>
      </c>
      <c r="D578" s="228" t="str">
        <f t="shared" si="92"/>
        <v>0</v>
      </c>
      <c r="E578" s="225" t="str">
        <f t="shared" si="90"/>
        <v/>
      </c>
      <c r="F578" s="228" t="str">
        <f t="shared" si="99"/>
        <v/>
      </c>
      <c r="G578" s="228" t="str">
        <f t="shared" si="100"/>
        <v/>
      </c>
      <c r="H578" s="230">
        <f t="shared" si="97"/>
        <v>0.12</v>
      </c>
      <c r="I578" s="226" t="str">
        <f t="shared" si="91"/>
        <v/>
      </c>
      <c r="J578" s="227">
        <f t="shared" si="98"/>
        <v>62245</v>
      </c>
      <c r="K578" s="231" t="str">
        <f t="shared" si="93"/>
        <v>0</v>
      </c>
      <c r="Q578" s="11">
        <f>IF(J578&lt;'5-Year Monthly P&amp;L'!P$2,1,IF(AND('Financing - Injection 2'!J578&gt;='5-Year Monthly P&amp;L'!P$2,'Financing - Injection 2'!J578&lt;'5-Year Monthly P&amp;L'!AB$2),2,IF(AND('Financing - Injection 2'!J578&gt;='5-Year Monthly P&amp;L'!AB$2,'Financing - Injection 2'!J578&lt;'5-Year Monthly P&amp;L'!AN$2),3,IF(AND('Financing - Injection 2'!J578&gt;='5-Year Monthly P&amp;L'!AN$2,'Financing - Injection 2'!J578&lt;'5-Year Monthly P&amp;L'!AZ$2),4,IF('Financing - Injection 2'!J578&gt;='5-Year Monthly P&amp;L'!AZ$2,5)))))</f>
        <v>5</v>
      </c>
      <c r="R578" s="215" t="str">
        <f t="shared" si="94"/>
        <v>0</v>
      </c>
      <c r="S578" s="215" t="str">
        <f t="shared" si="95"/>
        <v>0</v>
      </c>
    </row>
    <row r="579" spans="1:19" x14ac:dyDescent="0.2">
      <c r="A579" s="12">
        <v>568</v>
      </c>
      <c r="B579" s="228" t="str">
        <f>IF(I579&gt;($B$4*$B$6),"0",PMT(H579/$B$6,COUNT(I579:$I$1000),-E578))</f>
        <v>0</v>
      </c>
      <c r="C579" s="228">
        <f t="shared" si="96"/>
        <v>0</v>
      </c>
      <c r="D579" s="228" t="str">
        <f t="shared" si="92"/>
        <v>0</v>
      </c>
      <c r="E579" s="225" t="str">
        <f t="shared" si="90"/>
        <v/>
      </c>
      <c r="F579" s="228" t="str">
        <f t="shared" si="99"/>
        <v/>
      </c>
      <c r="G579" s="228" t="str">
        <f t="shared" si="100"/>
        <v/>
      </c>
      <c r="H579" s="230">
        <f t="shared" si="97"/>
        <v>0.12</v>
      </c>
      <c r="I579" s="226" t="str">
        <f t="shared" si="91"/>
        <v/>
      </c>
      <c r="J579" s="227">
        <f t="shared" si="98"/>
        <v>62275</v>
      </c>
      <c r="K579" s="231" t="str">
        <f t="shared" si="93"/>
        <v>0</v>
      </c>
      <c r="Q579" s="11">
        <f>IF(J579&lt;'5-Year Monthly P&amp;L'!P$2,1,IF(AND('Financing - Injection 2'!J579&gt;='5-Year Monthly P&amp;L'!P$2,'Financing - Injection 2'!J579&lt;'5-Year Monthly P&amp;L'!AB$2),2,IF(AND('Financing - Injection 2'!J579&gt;='5-Year Monthly P&amp;L'!AB$2,'Financing - Injection 2'!J579&lt;'5-Year Monthly P&amp;L'!AN$2),3,IF(AND('Financing - Injection 2'!J579&gt;='5-Year Monthly P&amp;L'!AN$2,'Financing - Injection 2'!J579&lt;'5-Year Monthly P&amp;L'!AZ$2),4,IF('Financing - Injection 2'!J579&gt;='5-Year Monthly P&amp;L'!AZ$2,5)))))</f>
        <v>5</v>
      </c>
      <c r="R579" s="215" t="str">
        <f t="shared" si="94"/>
        <v>0</v>
      </c>
      <c r="S579" s="215" t="str">
        <f t="shared" si="95"/>
        <v>0</v>
      </c>
    </row>
    <row r="580" spans="1:19" x14ac:dyDescent="0.2">
      <c r="A580" s="12">
        <v>569</v>
      </c>
      <c r="B580" s="228" t="str">
        <f>IF(I580&gt;($B$4*$B$6),"0",PMT(H580/$B$6,COUNT(I580:$I$1000),-E579))</f>
        <v>0</v>
      </c>
      <c r="C580" s="228">
        <f t="shared" si="96"/>
        <v>0</v>
      </c>
      <c r="D580" s="228" t="str">
        <f t="shared" si="92"/>
        <v>0</v>
      </c>
      <c r="E580" s="225" t="str">
        <f t="shared" si="90"/>
        <v/>
      </c>
      <c r="F580" s="228" t="str">
        <f t="shared" si="99"/>
        <v/>
      </c>
      <c r="G580" s="228" t="str">
        <f t="shared" si="100"/>
        <v/>
      </c>
      <c r="H580" s="230">
        <f t="shared" si="97"/>
        <v>0.12</v>
      </c>
      <c r="I580" s="226" t="str">
        <f t="shared" si="91"/>
        <v/>
      </c>
      <c r="J580" s="227">
        <f t="shared" si="98"/>
        <v>62306</v>
      </c>
      <c r="K580" s="231" t="str">
        <f t="shared" si="93"/>
        <v>0</v>
      </c>
      <c r="Q580" s="11">
        <f>IF(J580&lt;'5-Year Monthly P&amp;L'!P$2,1,IF(AND('Financing - Injection 2'!J580&gt;='5-Year Monthly P&amp;L'!P$2,'Financing - Injection 2'!J580&lt;'5-Year Monthly P&amp;L'!AB$2),2,IF(AND('Financing - Injection 2'!J580&gt;='5-Year Monthly P&amp;L'!AB$2,'Financing - Injection 2'!J580&lt;'5-Year Monthly P&amp;L'!AN$2),3,IF(AND('Financing - Injection 2'!J580&gt;='5-Year Monthly P&amp;L'!AN$2,'Financing - Injection 2'!J580&lt;'5-Year Monthly P&amp;L'!AZ$2),4,IF('Financing - Injection 2'!J580&gt;='5-Year Monthly P&amp;L'!AZ$2,5)))))</f>
        <v>5</v>
      </c>
      <c r="R580" s="215" t="str">
        <f t="shared" si="94"/>
        <v>0</v>
      </c>
      <c r="S580" s="215" t="str">
        <f t="shared" si="95"/>
        <v>0</v>
      </c>
    </row>
    <row r="581" spans="1:19" x14ac:dyDescent="0.2">
      <c r="A581" s="12">
        <v>570</v>
      </c>
      <c r="B581" s="228" t="str">
        <f>IF(I581&gt;($B$4*$B$6),"0",PMT(H581/$B$6,COUNT(I581:$I$1000),-E580))</f>
        <v>0</v>
      </c>
      <c r="C581" s="228">
        <f t="shared" si="96"/>
        <v>0</v>
      </c>
      <c r="D581" s="228" t="str">
        <f t="shared" si="92"/>
        <v>0</v>
      </c>
      <c r="E581" s="225" t="str">
        <f t="shared" si="90"/>
        <v/>
      </c>
      <c r="F581" s="228" t="str">
        <f t="shared" si="99"/>
        <v/>
      </c>
      <c r="G581" s="228" t="str">
        <f t="shared" si="100"/>
        <v/>
      </c>
      <c r="H581" s="230">
        <f t="shared" si="97"/>
        <v>0.12</v>
      </c>
      <c r="I581" s="226" t="str">
        <f t="shared" si="91"/>
        <v/>
      </c>
      <c r="J581" s="227">
        <f t="shared" si="98"/>
        <v>62337</v>
      </c>
      <c r="K581" s="231" t="str">
        <f t="shared" si="93"/>
        <v>0</v>
      </c>
      <c r="Q581" s="11">
        <f>IF(J581&lt;'5-Year Monthly P&amp;L'!P$2,1,IF(AND('Financing - Injection 2'!J581&gt;='5-Year Monthly P&amp;L'!P$2,'Financing - Injection 2'!J581&lt;'5-Year Monthly P&amp;L'!AB$2),2,IF(AND('Financing - Injection 2'!J581&gt;='5-Year Monthly P&amp;L'!AB$2,'Financing - Injection 2'!J581&lt;'5-Year Monthly P&amp;L'!AN$2),3,IF(AND('Financing - Injection 2'!J581&gt;='5-Year Monthly P&amp;L'!AN$2,'Financing - Injection 2'!J581&lt;'5-Year Monthly P&amp;L'!AZ$2),4,IF('Financing - Injection 2'!J581&gt;='5-Year Monthly P&amp;L'!AZ$2,5)))))</f>
        <v>5</v>
      </c>
      <c r="R581" s="215" t="str">
        <f t="shared" si="94"/>
        <v>0</v>
      </c>
      <c r="S581" s="215" t="str">
        <f t="shared" si="95"/>
        <v>0</v>
      </c>
    </row>
    <row r="582" spans="1:19" x14ac:dyDescent="0.2">
      <c r="A582" s="12">
        <v>571</v>
      </c>
      <c r="B582" s="228" t="str">
        <f>IF(I582&gt;($B$4*$B$6),"0",PMT(H582/$B$6,COUNT(I582:$I$1000),-E581))</f>
        <v>0</v>
      </c>
      <c r="C582" s="228">
        <f t="shared" si="96"/>
        <v>0</v>
      </c>
      <c r="D582" s="228" t="str">
        <f t="shared" si="92"/>
        <v>0</v>
      </c>
      <c r="E582" s="225" t="str">
        <f t="shared" si="90"/>
        <v/>
      </c>
      <c r="F582" s="228" t="str">
        <f t="shared" si="99"/>
        <v/>
      </c>
      <c r="G582" s="228" t="str">
        <f t="shared" si="100"/>
        <v/>
      </c>
      <c r="H582" s="230">
        <f t="shared" si="97"/>
        <v>0.12</v>
      </c>
      <c r="I582" s="226" t="str">
        <f t="shared" si="91"/>
        <v/>
      </c>
      <c r="J582" s="227">
        <f t="shared" si="98"/>
        <v>62367</v>
      </c>
      <c r="K582" s="231" t="str">
        <f t="shared" si="93"/>
        <v>0</v>
      </c>
      <c r="Q582" s="11">
        <f>IF(J582&lt;'5-Year Monthly P&amp;L'!P$2,1,IF(AND('Financing - Injection 2'!J582&gt;='5-Year Monthly P&amp;L'!P$2,'Financing - Injection 2'!J582&lt;'5-Year Monthly P&amp;L'!AB$2),2,IF(AND('Financing - Injection 2'!J582&gt;='5-Year Monthly P&amp;L'!AB$2,'Financing - Injection 2'!J582&lt;'5-Year Monthly P&amp;L'!AN$2),3,IF(AND('Financing - Injection 2'!J582&gt;='5-Year Monthly P&amp;L'!AN$2,'Financing - Injection 2'!J582&lt;'5-Year Monthly P&amp;L'!AZ$2),4,IF('Financing - Injection 2'!J582&gt;='5-Year Monthly P&amp;L'!AZ$2,5)))))</f>
        <v>5</v>
      </c>
      <c r="R582" s="215" t="str">
        <f t="shared" si="94"/>
        <v>0</v>
      </c>
      <c r="S582" s="215" t="str">
        <f t="shared" si="95"/>
        <v>0</v>
      </c>
    </row>
    <row r="583" spans="1:19" x14ac:dyDescent="0.2">
      <c r="A583" s="12">
        <v>572</v>
      </c>
      <c r="B583" s="228" t="str">
        <f>IF(I583&gt;($B$4*$B$6),"0",PMT(H583/$B$6,COUNT(I583:$I$1000),-E582))</f>
        <v>0</v>
      </c>
      <c r="C583" s="228">
        <f t="shared" si="96"/>
        <v>0</v>
      </c>
      <c r="D583" s="228" t="str">
        <f t="shared" si="92"/>
        <v>0</v>
      </c>
      <c r="E583" s="225" t="str">
        <f t="shared" si="90"/>
        <v/>
      </c>
      <c r="F583" s="228" t="str">
        <f t="shared" si="99"/>
        <v/>
      </c>
      <c r="G583" s="228" t="str">
        <f t="shared" si="100"/>
        <v/>
      </c>
      <c r="H583" s="230">
        <f t="shared" si="97"/>
        <v>0.12</v>
      </c>
      <c r="I583" s="226" t="str">
        <f t="shared" si="91"/>
        <v/>
      </c>
      <c r="J583" s="227">
        <f t="shared" si="98"/>
        <v>62398</v>
      </c>
      <c r="K583" s="231" t="str">
        <f t="shared" si="93"/>
        <v>0</v>
      </c>
      <c r="Q583" s="11">
        <f>IF(J583&lt;'5-Year Monthly P&amp;L'!P$2,1,IF(AND('Financing - Injection 2'!J583&gt;='5-Year Monthly P&amp;L'!P$2,'Financing - Injection 2'!J583&lt;'5-Year Monthly P&amp;L'!AB$2),2,IF(AND('Financing - Injection 2'!J583&gt;='5-Year Monthly P&amp;L'!AB$2,'Financing - Injection 2'!J583&lt;'5-Year Monthly P&amp;L'!AN$2),3,IF(AND('Financing - Injection 2'!J583&gt;='5-Year Monthly P&amp;L'!AN$2,'Financing - Injection 2'!J583&lt;'5-Year Monthly P&amp;L'!AZ$2),4,IF('Financing - Injection 2'!J583&gt;='5-Year Monthly P&amp;L'!AZ$2,5)))))</f>
        <v>5</v>
      </c>
      <c r="R583" s="215" t="str">
        <f t="shared" si="94"/>
        <v>0</v>
      </c>
      <c r="S583" s="215" t="str">
        <f t="shared" si="95"/>
        <v>0</v>
      </c>
    </row>
    <row r="584" spans="1:19" x14ac:dyDescent="0.2">
      <c r="A584" s="12">
        <v>573</v>
      </c>
      <c r="B584" s="228" t="str">
        <f>IF(I584&gt;($B$4*$B$6),"0",PMT(H584/$B$6,COUNT(I584:$I$1000),-E583))</f>
        <v>0</v>
      </c>
      <c r="C584" s="228">
        <f t="shared" si="96"/>
        <v>0</v>
      </c>
      <c r="D584" s="228" t="str">
        <f t="shared" si="92"/>
        <v>0</v>
      </c>
      <c r="E584" s="225" t="str">
        <f t="shared" si="90"/>
        <v/>
      </c>
      <c r="F584" s="228" t="str">
        <f t="shared" si="99"/>
        <v/>
      </c>
      <c r="G584" s="228" t="str">
        <f t="shared" si="100"/>
        <v/>
      </c>
      <c r="H584" s="230">
        <f t="shared" si="97"/>
        <v>0.12</v>
      </c>
      <c r="I584" s="226" t="str">
        <f t="shared" si="91"/>
        <v/>
      </c>
      <c r="J584" s="227">
        <f t="shared" si="98"/>
        <v>62428</v>
      </c>
      <c r="K584" s="231" t="str">
        <f t="shared" si="93"/>
        <v>0</v>
      </c>
      <c r="Q584" s="11">
        <f>IF(J584&lt;'5-Year Monthly P&amp;L'!P$2,1,IF(AND('Financing - Injection 2'!J584&gt;='5-Year Monthly P&amp;L'!P$2,'Financing - Injection 2'!J584&lt;'5-Year Monthly P&amp;L'!AB$2),2,IF(AND('Financing - Injection 2'!J584&gt;='5-Year Monthly P&amp;L'!AB$2,'Financing - Injection 2'!J584&lt;'5-Year Monthly P&amp;L'!AN$2),3,IF(AND('Financing - Injection 2'!J584&gt;='5-Year Monthly P&amp;L'!AN$2,'Financing - Injection 2'!J584&lt;'5-Year Monthly P&amp;L'!AZ$2),4,IF('Financing - Injection 2'!J584&gt;='5-Year Monthly P&amp;L'!AZ$2,5)))))</f>
        <v>5</v>
      </c>
      <c r="R584" s="215" t="str">
        <f t="shared" si="94"/>
        <v>0</v>
      </c>
      <c r="S584" s="215" t="str">
        <f t="shared" si="95"/>
        <v>0</v>
      </c>
    </row>
    <row r="585" spans="1:19" x14ac:dyDescent="0.2">
      <c r="A585" s="12">
        <v>574</v>
      </c>
      <c r="B585" s="228" t="str">
        <f>IF(I585&gt;($B$4*$B$6),"0",PMT(H585/$B$6,COUNT(I585:$I$1000),-E584))</f>
        <v>0</v>
      </c>
      <c r="C585" s="228">
        <f t="shared" si="96"/>
        <v>0</v>
      </c>
      <c r="D585" s="228" t="str">
        <f t="shared" si="92"/>
        <v>0</v>
      </c>
      <c r="E585" s="225" t="str">
        <f t="shared" si="90"/>
        <v/>
      </c>
      <c r="F585" s="228" t="str">
        <f t="shared" si="99"/>
        <v/>
      </c>
      <c r="G585" s="228" t="str">
        <f t="shared" si="100"/>
        <v/>
      </c>
      <c r="H585" s="230">
        <f t="shared" si="97"/>
        <v>0.12</v>
      </c>
      <c r="I585" s="226" t="str">
        <f t="shared" si="91"/>
        <v/>
      </c>
      <c r="J585" s="227">
        <f t="shared" si="98"/>
        <v>62459</v>
      </c>
      <c r="K585" s="231" t="str">
        <f t="shared" si="93"/>
        <v>0</v>
      </c>
      <c r="Q585" s="11">
        <f>IF(J585&lt;'5-Year Monthly P&amp;L'!P$2,1,IF(AND('Financing - Injection 2'!J585&gt;='5-Year Monthly P&amp;L'!P$2,'Financing - Injection 2'!J585&lt;'5-Year Monthly P&amp;L'!AB$2),2,IF(AND('Financing - Injection 2'!J585&gt;='5-Year Monthly P&amp;L'!AB$2,'Financing - Injection 2'!J585&lt;'5-Year Monthly P&amp;L'!AN$2),3,IF(AND('Financing - Injection 2'!J585&gt;='5-Year Monthly P&amp;L'!AN$2,'Financing - Injection 2'!J585&lt;'5-Year Monthly P&amp;L'!AZ$2),4,IF('Financing - Injection 2'!J585&gt;='5-Year Monthly P&amp;L'!AZ$2,5)))))</f>
        <v>5</v>
      </c>
      <c r="R585" s="215" t="str">
        <f t="shared" si="94"/>
        <v>0</v>
      </c>
      <c r="S585" s="215" t="str">
        <f t="shared" si="95"/>
        <v>0</v>
      </c>
    </row>
    <row r="586" spans="1:19" x14ac:dyDescent="0.2">
      <c r="A586" s="12">
        <v>575</v>
      </c>
      <c r="B586" s="228" t="str">
        <f>IF(I586&gt;($B$4*$B$6),"0",PMT(H586/$B$6,COUNT(I586:$I$1000),-E585))</f>
        <v>0</v>
      </c>
      <c r="C586" s="228">
        <f t="shared" si="96"/>
        <v>0</v>
      </c>
      <c r="D586" s="228" t="str">
        <f t="shared" si="92"/>
        <v>0</v>
      </c>
      <c r="E586" s="225" t="str">
        <f t="shared" si="90"/>
        <v/>
      </c>
      <c r="F586" s="228" t="str">
        <f t="shared" si="99"/>
        <v/>
      </c>
      <c r="G586" s="228" t="str">
        <f t="shared" si="100"/>
        <v/>
      </c>
      <c r="H586" s="230">
        <f t="shared" si="97"/>
        <v>0.12</v>
      </c>
      <c r="I586" s="226" t="str">
        <f t="shared" si="91"/>
        <v/>
      </c>
      <c r="J586" s="227">
        <f t="shared" si="98"/>
        <v>62490</v>
      </c>
      <c r="K586" s="231" t="str">
        <f t="shared" si="93"/>
        <v>0</v>
      </c>
      <c r="Q586" s="11">
        <f>IF(J586&lt;'5-Year Monthly P&amp;L'!P$2,1,IF(AND('Financing - Injection 2'!J586&gt;='5-Year Monthly P&amp;L'!P$2,'Financing - Injection 2'!J586&lt;'5-Year Monthly P&amp;L'!AB$2),2,IF(AND('Financing - Injection 2'!J586&gt;='5-Year Monthly P&amp;L'!AB$2,'Financing - Injection 2'!J586&lt;'5-Year Monthly P&amp;L'!AN$2),3,IF(AND('Financing - Injection 2'!J586&gt;='5-Year Monthly P&amp;L'!AN$2,'Financing - Injection 2'!J586&lt;'5-Year Monthly P&amp;L'!AZ$2),4,IF('Financing - Injection 2'!J586&gt;='5-Year Monthly P&amp;L'!AZ$2,5)))))</f>
        <v>5</v>
      </c>
      <c r="R586" s="215" t="str">
        <f t="shared" si="94"/>
        <v>0</v>
      </c>
      <c r="S586" s="215" t="str">
        <f t="shared" si="95"/>
        <v>0</v>
      </c>
    </row>
    <row r="587" spans="1:19" x14ac:dyDescent="0.2">
      <c r="A587" s="12">
        <v>576</v>
      </c>
      <c r="B587" s="228" t="str">
        <f>IF(I587&gt;($B$4*$B$6),"0",PMT(H587/$B$6,COUNT(I587:$I$1000),-E586))</f>
        <v>0</v>
      </c>
      <c r="C587" s="228">
        <f t="shared" si="96"/>
        <v>0</v>
      </c>
      <c r="D587" s="228" t="str">
        <f t="shared" si="92"/>
        <v>0</v>
      </c>
      <c r="E587" s="225" t="str">
        <f t="shared" si="90"/>
        <v/>
      </c>
      <c r="F587" s="228" t="str">
        <f t="shared" si="99"/>
        <v/>
      </c>
      <c r="G587" s="228" t="str">
        <f t="shared" si="100"/>
        <v/>
      </c>
      <c r="H587" s="230">
        <f t="shared" si="97"/>
        <v>0.12</v>
      </c>
      <c r="I587" s="226" t="str">
        <f t="shared" si="91"/>
        <v/>
      </c>
      <c r="J587" s="227">
        <f t="shared" si="98"/>
        <v>62518</v>
      </c>
      <c r="K587" s="231" t="str">
        <f t="shared" si="93"/>
        <v>0</v>
      </c>
      <c r="Q587" s="11">
        <f>IF(J587&lt;'5-Year Monthly P&amp;L'!P$2,1,IF(AND('Financing - Injection 2'!J587&gt;='5-Year Monthly P&amp;L'!P$2,'Financing - Injection 2'!J587&lt;'5-Year Monthly P&amp;L'!AB$2),2,IF(AND('Financing - Injection 2'!J587&gt;='5-Year Monthly P&amp;L'!AB$2,'Financing - Injection 2'!J587&lt;'5-Year Monthly P&amp;L'!AN$2),3,IF(AND('Financing - Injection 2'!J587&gt;='5-Year Monthly P&amp;L'!AN$2,'Financing - Injection 2'!J587&lt;'5-Year Monthly P&amp;L'!AZ$2),4,IF('Financing - Injection 2'!J587&gt;='5-Year Monthly P&amp;L'!AZ$2,5)))))</f>
        <v>5</v>
      </c>
      <c r="R587" s="215" t="str">
        <f t="shared" si="94"/>
        <v>0</v>
      </c>
      <c r="S587" s="215" t="str">
        <f t="shared" si="95"/>
        <v>0</v>
      </c>
    </row>
    <row r="588" spans="1:19" x14ac:dyDescent="0.2">
      <c r="A588" s="12">
        <v>577</v>
      </c>
      <c r="B588" s="228" t="str">
        <f>IF(I588&gt;($B$4*$B$6),"0",PMT(H588/$B$6,COUNT(I588:$I$1000),-E587))</f>
        <v>0</v>
      </c>
      <c r="C588" s="228">
        <f t="shared" si="96"/>
        <v>0</v>
      </c>
      <c r="D588" s="228" t="str">
        <f t="shared" si="92"/>
        <v>0</v>
      </c>
      <c r="E588" s="225" t="str">
        <f t="shared" ref="E588:E651" si="101">IF(A588&gt;($B$4*$B$6),"",E587-D588)</f>
        <v/>
      </c>
      <c r="F588" s="228" t="str">
        <f t="shared" si="99"/>
        <v/>
      </c>
      <c r="G588" s="228" t="str">
        <f t="shared" si="100"/>
        <v/>
      </c>
      <c r="H588" s="230">
        <f t="shared" si="97"/>
        <v>0.12</v>
      </c>
      <c r="I588" s="226" t="str">
        <f t="shared" ref="I588:I651" si="102">IF($B$4*$B$6&lt;A588,"",A588)</f>
        <v/>
      </c>
      <c r="J588" s="227">
        <f t="shared" si="98"/>
        <v>62549</v>
      </c>
      <c r="K588" s="231" t="str">
        <f t="shared" si="93"/>
        <v>0</v>
      </c>
      <c r="Q588" s="11">
        <f>IF(J588&lt;'5-Year Monthly P&amp;L'!P$2,1,IF(AND('Financing - Injection 2'!J588&gt;='5-Year Monthly P&amp;L'!P$2,'Financing - Injection 2'!J588&lt;'5-Year Monthly P&amp;L'!AB$2),2,IF(AND('Financing - Injection 2'!J588&gt;='5-Year Monthly P&amp;L'!AB$2,'Financing - Injection 2'!J588&lt;'5-Year Monthly P&amp;L'!AN$2),3,IF(AND('Financing - Injection 2'!J588&gt;='5-Year Monthly P&amp;L'!AN$2,'Financing - Injection 2'!J588&lt;'5-Year Monthly P&amp;L'!AZ$2),4,IF('Financing - Injection 2'!J588&gt;='5-Year Monthly P&amp;L'!AZ$2,5)))))</f>
        <v>5</v>
      </c>
      <c r="R588" s="215" t="str">
        <f t="shared" si="94"/>
        <v>0</v>
      </c>
      <c r="S588" s="215" t="str">
        <f t="shared" si="95"/>
        <v>0</v>
      </c>
    </row>
    <row r="589" spans="1:19" x14ac:dyDescent="0.2">
      <c r="A589" s="12">
        <v>578</v>
      </c>
      <c r="B589" s="228" t="str">
        <f>IF(I589&gt;($B$4*$B$6),"0",PMT(H589/$B$6,COUNT(I589:$I$1000),-E588))</f>
        <v>0</v>
      </c>
      <c r="C589" s="228">
        <f t="shared" si="96"/>
        <v>0</v>
      </c>
      <c r="D589" s="228" t="str">
        <f t="shared" ref="D589:D652" si="103">IF(A589&gt;($B$4*$B$6),"0",B589-C589)</f>
        <v>0</v>
      </c>
      <c r="E589" s="225" t="str">
        <f t="shared" si="101"/>
        <v/>
      </c>
      <c r="F589" s="228" t="str">
        <f t="shared" si="99"/>
        <v/>
      </c>
      <c r="G589" s="228" t="str">
        <f t="shared" si="100"/>
        <v/>
      </c>
      <c r="H589" s="230">
        <f t="shared" si="97"/>
        <v>0.12</v>
      </c>
      <c r="I589" s="226" t="str">
        <f t="shared" si="102"/>
        <v/>
      </c>
      <c r="J589" s="227">
        <f t="shared" si="98"/>
        <v>62579</v>
      </c>
      <c r="K589" s="231" t="str">
        <f t="shared" ref="K589:K652" si="104">B589</f>
        <v>0</v>
      </c>
      <c r="Q589" s="11">
        <f>IF(J589&lt;'5-Year Monthly P&amp;L'!P$2,1,IF(AND('Financing - Injection 2'!J589&gt;='5-Year Monthly P&amp;L'!P$2,'Financing - Injection 2'!J589&lt;'5-Year Monthly P&amp;L'!AB$2),2,IF(AND('Financing - Injection 2'!J589&gt;='5-Year Monthly P&amp;L'!AB$2,'Financing - Injection 2'!J589&lt;'5-Year Monthly P&amp;L'!AN$2),3,IF(AND('Financing - Injection 2'!J589&gt;='5-Year Monthly P&amp;L'!AN$2,'Financing - Injection 2'!J589&lt;'5-Year Monthly P&amp;L'!AZ$2),4,IF('Financing - Injection 2'!J589&gt;='5-Year Monthly P&amp;L'!AZ$2,5)))))</f>
        <v>5</v>
      </c>
      <c r="R589" s="215" t="str">
        <f t="shared" ref="R589:R652" si="105">D589</f>
        <v>0</v>
      </c>
      <c r="S589" s="215" t="str">
        <f t="shared" ref="S589:S652" si="106">B589</f>
        <v>0</v>
      </c>
    </row>
    <row r="590" spans="1:19" x14ac:dyDescent="0.2">
      <c r="A590" s="12">
        <v>579</v>
      </c>
      <c r="B590" s="228" t="str">
        <f>IF(I590&gt;($B$4*$B$6),"0",PMT(H590/$B$6,COUNT(I590:$I$1000),-E589))</f>
        <v>0</v>
      </c>
      <c r="C590" s="228">
        <f t="shared" ref="C590:C653" si="107">IFERROR(E589*H590/$B$6,0)</f>
        <v>0</v>
      </c>
      <c r="D590" s="228" t="str">
        <f t="shared" si="103"/>
        <v>0</v>
      </c>
      <c r="E590" s="225" t="str">
        <f t="shared" si="101"/>
        <v/>
      </c>
      <c r="F590" s="228" t="str">
        <f t="shared" si="99"/>
        <v/>
      </c>
      <c r="G590" s="228" t="str">
        <f t="shared" si="100"/>
        <v/>
      </c>
      <c r="H590" s="230">
        <f t="shared" ref="H590:H653" si="108">H589</f>
        <v>0.12</v>
      </c>
      <c r="I590" s="226" t="str">
        <f t="shared" si="102"/>
        <v/>
      </c>
      <c r="J590" s="227">
        <f t="shared" ref="J590:J653" si="109">EDATE(J589,1)</f>
        <v>62610</v>
      </c>
      <c r="K590" s="231" t="str">
        <f t="shared" si="104"/>
        <v>0</v>
      </c>
      <c r="Q590" s="11">
        <f>IF(J590&lt;'5-Year Monthly P&amp;L'!P$2,1,IF(AND('Financing - Injection 2'!J590&gt;='5-Year Monthly P&amp;L'!P$2,'Financing - Injection 2'!J590&lt;'5-Year Monthly P&amp;L'!AB$2),2,IF(AND('Financing - Injection 2'!J590&gt;='5-Year Monthly P&amp;L'!AB$2,'Financing - Injection 2'!J590&lt;'5-Year Monthly P&amp;L'!AN$2),3,IF(AND('Financing - Injection 2'!J590&gt;='5-Year Monthly P&amp;L'!AN$2,'Financing - Injection 2'!J590&lt;'5-Year Monthly P&amp;L'!AZ$2),4,IF('Financing - Injection 2'!J590&gt;='5-Year Monthly P&amp;L'!AZ$2,5)))))</f>
        <v>5</v>
      </c>
      <c r="R590" s="215" t="str">
        <f t="shared" si="105"/>
        <v>0</v>
      </c>
      <c r="S590" s="215" t="str">
        <f t="shared" si="106"/>
        <v>0</v>
      </c>
    </row>
    <row r="591" spans="1:19" x14ac:dyDescent="0.2">
      <c r="A591" s="12">
        <v>580</v>
      </c>
      <c r="B591" s="228" t="str">
        <f>IF(I591&gt;($B$4*$B$6),"0",PMT(H591/$B$6,COUNT(I591:$I$1000),-E590))</f>
        <v>0</v>
      </c>
      <c r="C591" s="228">
        <f t="shared" si="107"/>
        <v>0</v>
      </c>
      <c r="D591" s="228" t="str">
        <f t="shared" si="103"/>
        <v>0</v>
      </c>
      <c r="E591" s="225" t="str">
        <f t="shared" si="101"/>
        <v/>
      </c>
      <c r="F591" s="228" t="str">
        <f t="shared" si="99"/>
        <v/>
      </c>
      <c r="G591" s="228" t="str">
        <f t="shared" si="100"/>
        <v/>
      </c>
      <c r="H591" s="230">
        <f t="shared" si="108"/>
        <v>0.12</v>
      </c>
      <c r="I591" s="226" t="str">
        <f t="shared" si="102"/>
        <v/>
      </c>
      <c r="J591" s="227">
        <f t="shared" si="109"/>
        <v>62640</v>
      </c>
      <c r="K591" s="231" t="str">
        <f t="shared" si="104"/>
        <v>0</v>
      </c>
      <c r="Q591" s="11">
        <f>IF(J591&lt;'5-Year Monthly P&amp;L'!P$2,1,IF(AND('Financing - Injection 2'!J591&gt;='5-Year Monthly P&amp;L'!P$2,'Financing - Injection 2'!J591&lt;'5-Year Monthly P&amp;L'!AB$2),2,IF(AND('Financing - Injection 2'!J591&gt;='5-Year Monthly P&amp;L'!AB$2,'Financing - Injection 2'!J591&lt;'5-Year Monthly P&amp;L'!AN$2),3,IF(AND('Financing - Injection 2'!J591&gt;='5-Year Monthly P&amp;L'!AN$2,'Financing - Injection 2'!J591&lt;'5-Year Monthly P&amp;L'!AZ$2),4,IF('Financing - Injection 2'!J591&gt;='5-Year Monthly P&amp;L'!AZ$2,5)))))</f>
        <v>5</v>
      </c>
      <c r="R591" s="215" t="str">
        <f t="shared" si="105"/>
        <v>0</v>
      </c>
      <c r="S591" s="215" t="str">
        <f t="shared" si="106"/>
        <v>0</v>
      </c>
    </row>
    <row r="592" spans="1:19" x14ac:dyDescent="0.2">
      <c r="A592" s="12">
        <v>581</v>
      </c>
      <c r="B592" s="228" t="str">
        <f>IF(I592&gt;($B$4*$B$6),"0",PMT(H592/$B$6,COUNT(I592:$I$1000),-E591))</f>
        <v>0</v>
      </c>
      <c r="C592" s="228">
        <f t="shared" si="107"/>
        <v>0</v>
      </c>
      <c r="D592" s="228" t="str">
        <f t="shared" si="103"/>
        <v>0</v>
      </c>
      <c r="E592" s="225" t="str">
        <f t="shared" si="101"/>
        <v/>
      </c>
      <c r="F592" s="228" t="str">
        <f t="shared" si="99"/>
        <v/>
      </c>
      <c r="G592" s="228" t="str">
        <f t="shared" si="100"/>
        <v/>
      </c>
      <c r="H592" s="230">
        <f t="shared" si="108"/>
        <v>0.12</v>
      </c>
      <c r="I592" s="226" t="str">
        <f t="shared" si="102"/>
        <v/>
      </c>
      <c r="J592" s="227">
        <f t="shared" si="109"/>
        <v>62671</v>
      </c>
      <c r="K592" s="231" t="str">
        <f t="shared" si="104"/>
        <v>0</v>
      </c>
      <c r="Q592" s="11">
        <f>IF(J592&lt;'5-Year Monthly P&amp;L'!P$2,1,IF(AND('Financing - Injection 2'!J592&gt;='5-Year Monthly P&amp;L'!P$2,'Financing - Injection 2'!J592&lt;'5-Year Monthly P&amp;L'!AB$2),2,IF(AND('Financing - Injection 2'!J592&gt;='5-Year Monthly P&amp;L'!AB$2,'Financing - Injection 2'!J592&lt;'5-Year Monthly P&amp;L'!AN$2),3,IF(AND('Financing - Injection 2'!J592&gt;='5-Year Monthly P&amp;L'!AN$2,'Financing - Injection 2'!J592&lt;'5-Year Monthly P&amp;L'!AZ$2),4,IF('Financing - Injection 2'!J592&gt;='5-Year Monthly P&amp;L'!AZ$2,5)))))</f>
        <v>5</v>
      </c>
      <c r="R592" s="215" t="str">
        <f t="shared" si="105"/>
        <v>0</v>
      </c>
      <c r="S592" s="215" t="str">
        <f t="shared" si="106"/>
        <v>0</v>
      </c>
    </row>
    <row r="593" spans="1:19" x14ac:dyDescent="0.2">
      <c r="A593" s="12">
        <v>582</v>
      </c>
      <c r="B593" s="228" t="str">
        <f>IF(I593&gt;($B$4*$B$6),"0",PMT(H593/$B$6,COUNT(I593:$I$1000),-E592))</f>
        <v>0</v>
      </c>
      <c r="C593" s="228">
        <f t="shared" si="107"/>
        <v>0</v>
      </c>
      <c r="D593" s="228" t="str">
        <f t="shared" si="103"/>
        <v>0</v>
      </c>
      <c r="E593" s="225" t="str">
        <f t="shared" si="101"/>
        <v/>
      </c>
      <c r="F593" s="228" t="str">
        <f t="shared" si="99"/>
        <v/>
      </c>
      <c r="G593" s="228" t="str">
        <f t="shared" si="100"/>
        <v/>
      </c>
      <c r="H593" s="230">
        <f t="shared" si="108"/>
        <v>0.12</v>
      </c>
      <c r="I593" s="226" t="str">
        <f t="shared" si="102"/>
        <v/>
      </c>
      <c r="J593" s="227">
        <f t="shared" si="109"/>
        <v>62702</v>
      </c>
      <c r="K593" s="231" t="str">
        <f t="shared" si="104"/>
        <v>0</v>
      </c>
      <c r="Q593" s="11">
        <f>IF(J593&lt;'5-Year Monthly P&amp;L'!P$2,1,IF(AND('Financing - Injection 2'!J593&gt;='5-Year Monthly P&amp;L'!P$2,'Financing - Injection 2'!J593&lt;'5-Year Monthly P&amp;L'!AB$2),2,IF(AND('Financing - Injection 2'!J593&gt;='5-Year Monthly P&amp;L'!AB$2,'Financing - Injection 2'!J593&lt;'5-Year Monthly P&amp;L'!AN$2),3,IF(AND('Financing - Injection 2'!J593&gt;='5-Year Monthly P&amp;L'!AN$2,'Financing - Injection 2'!J593&lt;'5-Year Monthly P&amp;L'!AZ$2),4,IF('Financing - Injection 2'!J593&gt;='5-Year Monthly P&amp;L'!AZ$2,5)))))</f>
        <v>5</v>
      </c>
      <c r="R593" s="215" t="str">
        <f t="shared" si="105"/>
        <v>0</v>
      </c>
      <c r="S593" s="215" t="str">
        <f t="shared" si="106"/>
        <v>0</v>
      </c>
    </row>
    <row r="594" spans="1:19" x14ac:dyDescent="0.2">
      <c r="A594" s="12">
        <v>583</v>
      </c>
      <c r="B594" s="228" t="str">
        <f>IF(I594&gt;($B$4*$B$6),"0",PMT(H594/$B$6,COUNT(I594:$I$1000),-E593))</f>
        <v>0</v>
      </c>
      <c r="C594" s="228">
        <f t="shared" si="107"/>
        <v>0</v>
      </c>
      <c r="D594" s="228" t="str">
        <f t="shared" si="103"/>
        <v>0</v>
      </c>
      <c r="E594" s="225" t="str">
        <f t="shared" si="101"/>
        <v/>
      </c>
      <c r="F594" s="228" t="str">
        <f t="shared" si="99"/>
        <v/>
      </c>
      <c r="G594" s="228" t="str">
        <f t="shared" si="100"/>
        <v/>
      </c>
      <c r="H594" s="230">
        <f t="shared" si="108"/>
        <v>0.12</v>
      </c>
      <c r="I594" s="226" t="str">
        <f t="shared" si="102"/>
        <v/>
      </c>
      <c r="J594" s="227">
        <f t="shared" si="109"/>
        <v>62732</v>
      </c>
      <c r="K594" s="231" t="str">
        <f t="shared" si="104"/>
        <v>0</v>
      </c>
      <c r="Q594" s="11">
        <f>IF(J594&lt;'5-Year Monthly P&amp;L'!P$2,1,IF(AND('Financing - Injection 2'!J594&gt;='5-Year Monthly P&amp;L'!P$2,'Financing - Injection 2'!J594&lt;'5-Year Monthly P&amp;L'!AB$2),2,IF(AND('Financing - Injection 2'!J594&gt;='5-Year Monthly P&amp;L'!AB$2,'Financing - Injection 2'!J594&lt;'5-Year Monthly P&amp;L'!AN$2),3,IF(AND('Financing - Injection 2'!J594&gt;='5-Year Monthly P&amp;L'!AN$2,'Financing - Injection 2'!J594&lt;'5-Year Monthly P&amp;L'!AZ$2),4,IF('Financing - Injection 2'!J594&gt;='5-Year Monthly P&amp;L'!AZ$2,5)))))</f>
        <v>5</v>
      </c>
      <c r="R594" s="215" t="str">
        <f t="shared" si="105"/>
        <v>0</v>
      </c>
      <c r="S594" s="215" t="str">
        <f t="shared" si="106"/>
        <v>0</v>
      </c>
    </row>
    <row r="595" spans="1:19" x14ac:dyDescent="0.2">
      <c r="A595" s="12">
        <v>584</v>
      </c>
      <c r="B595" s="228" t="str">
        <f>IF(I595&gt;($B$4*$B$6),"0",PMT(H595/$B$6,COUNT(I595:$I$1000),-E594))</f>
        <v>0</v>
      </c>
      <c r="C595" s="228">
        <f t="shared" si="107"/>
        <v>0</v>
      </c>
      <c r="D595" s="228" t="str">
        <f t="shared" si="103"/>
        <v>0</v>
      </c>
      <c r="E595" s="225" t="str">
        <f t="shared" si="101"/>
        <v/>
      </c>
      <c r="F595" s="228" t="str">
        <f t="shared" si="99"/>
        <v/>
      </c>
      <c r="G595" s="228" t="str">
        <f t="shared" si="100"/>
        <v/>
      </c>
      <c r="H595" s="230">
        <f t="shared" si="108"/>
        <v>0.12</v>
      </c>
      <c r="I595" s="226" t="str">
        <f t="shared" si="102"/>
        <v/>
      </c>
      <c r="J595" s="227">
        <f t="shared" si="109"/>
        <v>62763</v>
      </c>
      <c r="K595" s="231" t="str">
        <f t="shared" si="104"/>
        <v>0</v>
      </c>
      <c r="Q595" s="11">
        <f>IF(J595&lt;'5-Year Monthly P&amp;L'!P$2,1,IF(AND('Financing - Injection 2'!J595&gt;='5-Year Monthly P&amp;L'!P$2,'Financing - Injection 2'!J595&lt;'5-Year Monthly P&amp;L'!AB$2),2,IF(AND('Financing - Injection 2'!J595&gt;='5-Year Monthly P&amp;L'!AB$2,'Financing - Injection 2'!J595&lt;'5-Year Monthly P&amp;L'!AN$2),3,IF(AND('Financing - Injection 2'!J595&gt;='5-Year Monthly P&amp;L'!AN$2,'Financing - Injection 2'!J595&lt;'5-Year Monthly P&amp;L'!AZ$2),4,IF('Financing - Injection 2'!J595&gt;='5-Year Monthly P&amp;L'!AZ$2,5)))))</f>
        <v>5</v>
      </c>
      <c r="R595" s="215" t="str">
        <f t="shared" si="105"/>
        <v>0</v>
      </c>
      <c r="S595" s="215" t="str">
        <f t="shared" si="106"/>
        <v>0</v>
      </c>
    </row>
    <row r="596" spans="1:19" x14ac:dyDescent="0.2">
      <c r="A596" s="12">
        <v>585</v>
      </c>
      <c r="B596" s="228" t="str">
        <f>IF(I596&gt;($B$4*$B$6),"0",PMT(H596/$B$6,COUNT(I596:$I$1000),-E595))</f>
        <v>0</v>
      </c>
      <c r="C596" s="228">
        <f t="shared" si="107"/>
        <v>0</v>
      </c>
      <c r="D596" s="228" t="str">
        <f t="shared" si="103"/>
        <v>0</v>
      </c>
      <c r="E596" s="225" t="str">
        <f t="shared" si="101"/>
        <v/>
      </c>
      <c r="F596" s="228" t="str">
        <f t="shared" si="99"/>
        <v/>
      </c>
      <c r="G596" s="228" t="str">
        <f t="shared" si="100"/>
        <v/>
      </c>
      <c r="H596" s="230">
        <f t="shared" si="108"/>
        <v>0.12</v>
      </c>
      <c r="I596" s="226" t="str">
        <f t="shared" si="102"/>
        <v/>
      </c>
      <c r="J596" s="227">
        <f t="shared" si="109"/>
        <v>62793</v>
      </c>
      <c r="K596" s="231" t="str">
        <f t="shared" si="104"/>
        <v>0</v>
      </c>
      <c r="Q596" s="11">
        <f>IF(J596&lt;'5-Year Monthly P&amp;L'!P$2,1,IF(AND('Financing - Injection 2'!J596&gt;='5-Year Monthly P&amp;L'!P$2,'Financing - Injection 2'!J596&lt;'5-Year Monthly P&amp;L'!AB$2),2,IF(AND('Financing - Injection 2'!J596&gt;='5-Year Monthly P&amp;L'!AB$2,'Financing - Injection 2'!J596&lt;'5-Year Monthly P&amp;L'!AN$2),3,IF(AND('Financing - Injection 2'!J596&gt;='5-Year Monthly P&amp;L'!AN$2,'Financing - Injection 2'!J596&lt;'5-Year Monthly P&amp;L'!AZ$2),4,IF('Financing - Injection 2'!J596&gt;='5-Year Monthly P&amp;L'!AZ$2,5)))))</f>
        <v>5</v>
      </c>
      <c r="R596" s="215" t="str">
        <f t="shared" si="105"/>
        <v>0</v>
      </c>
      <c r="S596" s="215" t="str">
        <f t="shared" si="106"/>
        <v>0</v>
      </c>
    </row>
    <row r="597" spans="1:19" x14ac:dyDescent="0.2">
      <c r="A597" s="12">
        <v>586</v>
      </c>
      <c r="B597" s="228" t="str">
        <f>IF(I597&gt;($B$4*$B$6),"0",PMT(H597/$B$6,COUNT(I597:$I$1000),-E596))</f>
        <v>0</v>
      </c>
      <c r="C597" s="228">
        <f t="shared" si="107"/>
        <v>0</v>
      </c>
      <c r="D597" s="228" t="str">
        <f t="shared" si="103"/>
        <v>0</v>
      </c>
      <c r="E597" s="225" t="str">
        <f t="shared" si="101"/>
        <v/>
      </c>
      <c r="F597" s="228" t="str">
        <f t="shared" si="99"/>
        <v/>
      </c>
      <c r="G597" s="228" t="str">
        <f t="shared" si="100"/>
        <v/>
      </c>
      <c r="H597" s="230">
        <f t="shared" si="108"/>
        <v>0.12</v>
      </c>
      <c r="I597" s="226" t="str">
        <f t="shared" si="102"/>
        <v/>
      </c>
      <c r="J597" s="227">
        <f t="shared" si="109"/>
        <v>62824</v>
      </c>
      <c r="K597" s="231" t="str">
        <f t="shared" si="104"/>
        <v>0</v>
      </c>
      <c r="Q597" s="11">
        <f>IF(J597&lt;'5-Year Monthly P&amp;L'!P$2,1,IF(AND('Financing - Injection 2'!J597&gt;='5-Year Monthly P&amp;L'!P$2,'Financing - Injection 2'!J597&lt;'5-Year Monthly P&amp;L'!AB$2),2,IF(AND('Financing - Injection 2'!J597&gt;='5-Year Monthly P&amp;L'!AB$2,'Financing - Injection 2'!J597&lt;'5-Year Monthly P&amp;L'!AN$2),3,IF(AND('Financing - Injection 2'!J597&gt;='5-Year Monthly P&amp;L'!AN$2,'Financing - Injection 2'!J597&lt;'5-Year Monthly P&amp;L'!AZ$2),4,IF('Financing - Injection 2'!J597&gt;='5-Year Monthly P&amp;L'!AZ$2,5)))))</f>
        <v>5</v>
      </c>
      <c r="R597" s="215" t="str">
        <f t="shared" si="105"/>
        <v>0</v>
      </c>
      <c r="S597" s="215" t="str">
        <f t="shared" si="106"/>
        <v>0</v>
      </c>
    </row>
    <row r="598" spans="1:19" x14ac:dyDescent="0.2">
      <c r="A598" s="12">
        <v>587</v>
      </c>
      <c r="B598" s="228" t="str">
        <f>IF(I598&gt;($B$4*$B$6),"0",PMT(H598/$B$6,COUNT(I598:$I$1000),-E597))</f>
        <v>0</v>
      </c>
      <c r="C598" s="228">
        <f t="shared" si="107"/>
        <v>0</v>
      </c>
      <c r="D598" s="228" t="str">
        <f t="shared" si="103"/>
        <v>0</v>
      </c>
      <c r="E598" s="225" t="str">
        <f t="shared" si="101"/>
        <v/>
      </c>
      <c r="F598" s="228" t="str">
        <f t="shared" si="99"/>
        <v/>
      </c>
      <c r="G598" s="228" t="str">
        <f t="shared" si="100"/>
        <v/>
      </c>
      <c r="H598" s="230">
        <f t="shared" si="108"/>
        <v>0.12</v>
      </c>
      <c r="I598" s="226" t="str">
        <f t="shared" si="102"/>
        <v/>
      </c>
      <c r="J598" s="227">
        <f t="shared" si="109"/>
        <v>62855</v>
      </c>
      <c r="K598" s="231" t="str">
        <f t="shared" si="104"/>
        <v>0</v>
      </c>
      <c r="Q598" s="11">
        <f>IF(J598&lt;'5-Year Monthly P&amp;L'!P$2,1,IF(AND('Financing - Injection 2'!J598&gt;='5-Year Monthly P&amp;L'!P$2,'Financing - Injection 2'!J598&lt;'5-Year Monthly P&amp;L'!AB$2),2,IF(AND('Financing - Injection 2'!J598&gt;='5-Year Monthly P&amp;L'!AB$2,'Financing - Injection 2'!J598&lt;'5-Year Monthly P&amp;L'!AN$2),3,IF(AND('Financing - Injection 2'!J598&gt;='5-Year Monthly P&amp;L'!AN$2,'Financing - Injection 2'!J598&lt;'5-Year Monthly P&amp;L'!AZ$2),4,IF('Financing - Injection 2'!J598&gt;='5-Year Monthly P&amp;L'!AZ$2,5)))))</f>
        <v>5</v>
      </c>
      <c r="R598" s="215" t="str">
        <f t="shared" si="105"/>
        <v>0</v>
      </c>
      <c r="S598" s="215" t="str">
        <f t="shared" si="106"/>
        <v>0</v>
      </c>
    </row>
    <row r="599" spans="1:19" x14ac:dyDescent="0.2">
      <c r="A599" s="12">
        <v>588</v>
      </c>
      <c r="B599" s="228" t="str">
        <f>IF(I599&gt;($B$4*$B$6),"0",PMT(H599/$B$6,COUNT(I599:$I$1000),-E598))</f>
        <v>0</v>
      </c>
      <c r="C599" s="228">
        <f t="shared" si="107"/>
        <v>0</v>
      </c>
      <c r="D599" s="228" t="str">
        <f t="shared" si="103"/>
        <v>0</v>
      </c>
      <c r="E599" s="225" t="str">
        <f t="shared" si="101"/>
        <v/>
      </c>
      <c r="F599" s="228" t="str">
        <f t="shared" si="99"/>
        <v/>
      </c>
      <c r="G599" s="228" t="str">
        <f t="shared" si="100"/>
        <v/>
      </c>
      <c r="H599" s="230">
        <f t="shared" si="108"/>
        <v>0.12</v>
      </c>
      <c r="I599" s="226" t="str">
        <f t="shared" si="102"/>
        <v/>
      </c>
      <c r="J599" s="227">
        <f t="shared" si="109"/>
        <v>62884</v>
      </c>
      <c r="K599" s="231" t="str">
        <f t="shared" si="104"/>
        <v>0</v>
      </c>
      <c r="Q599" s="11">
        <f>IF(J599&lt;'5-Year Monthly P&amp;L'!P$2,1,IF(AND('Financing - Injection 2'!J599&gt;='5-Year Monthly P&amp;L'!P$2,'Financing - Injection 2'!J599&lt;'5-Year Monthly P&amp;L'!AB$2),2,IF(AND('Financing - Injection 2'!J599&gt;='5-Year Monthly P&amp;L'!AB$2,'Financing - Injection 2'!J599&lt;'5-Year Monthly P&amp;L'!AN$2),3,IF(AND('Financing - Injection 2'!J599&gt;='5-Year Monthly P&amp;L'!AN$2,'Financing - Injection 2'!J599&lt;'5-Year Monthly P&amp;L'!AZ$2),4,IF('Financing - Injection 2'!J599&gt;='5-Year Monthly P&amp;L'!AZ$2,5)))))</f>
        <v>5</v>
      </c>
      <c r="R599" s="215" t="str">
        <f t="shared" si="105"/>
        <v>0</v>
      </c>
      <c r="S599" s="215" t="str">
        <f t="shared" si="106"/>
        <v>0</v>
      </c>
    </row>
    <row r="600" spans="1:19" x14ac:dyDescent="0.2">
      <c r="A600" s="12">
        <v>589</v>
      </c>
      <c r="B600" s="228" t="str">
        <f>IF(I600&gt;($B$4*$B$6),"0",PMT(H600/$B$6,COUNT(I600:$I$1000),-E599))</f>
        <v>0</v>
      </c>
      <c r="C600" s="228">
        <f t="shared" si="107"/>
        <v>0</v>
      </c>
      <c r="D600" s="228" t="str">
        <f t="shared" si="103"/>
        <v>0</v>
      </c>
      <c r="E600" s="225" t="str">
        <f t="shared" si="101"/>
        <v/>
      </c>
      <c r="F600" s="228" t="str">
        <f t="shared" si="99"/>
        <v/>
      </c>
      <c r="G600" s="228" t="str">
        <f t="shared" si="100"/>
        <v/>
      </c>
      <c r="H600" s="230">
        <f t="shared" si="108"/>
        <v>0.12</v>
      </c>
      <c r="I600" s="226" t="str">
        <f t="shared" si="102"/>
        <v/>
      </c>
      <c r="J600" s="227">
        <f t="shared" si="109"/>
        <v>62915</v>
      </c>
      <c r="K600" s="231" t="str">
        <f t="shared" si="104"/>
        <v>0</v>
      </c>
      <c r="Q600" s="11">
        <f>IF(J600&lt;'5-Year Monthly P&amp;L'!P$2,1,IF(AND('Financing - Injection 2'!J600&gt;='5-Year Monthly P&amp;L'!P$2,'Financing - Injection 2'!J600&lt;'5-Year Monthly P&amp;L'!AB$2),2,IF(AND('Financing - Injection 2'!J600&gt;='5-Year Monthly P&amp;L'!AB$2,'Financing - Injection 2'!J600&lt;'5-Year Monthly P&amp;L'!AN$2),3,IF(AND('Financing - Injection 2'!J600&gt;='5-Year Monthly P&amp;L'!AN$2,'Financing - Injection 2'!J600&lt;'5-Year Monthly P&amp;L'!AZ$2),4,IF('Financing - Injection 2'!J600&gt;='5-Year Monthly P&amp;L'!AZ$2,5)))))</f>
        <v>5</v>
      </c>
      <c r="R600" s="215" t="str">
        <f t="shared" si="105"/>
        <v>0</v>
      </c>
      <c r="S600" s="215" t="str">
        <f t="shared" si="106"/>
        <v>0</v>
      </c>
    </row>
    <row r="601" spans="1:19" x14ac:dyDescent="0.2">
      <c r="A601" s="12">
        <v>590</v>
      </c>
      <c r="B601" s="228" t="str">
        <f>IF(I601&gt;($B$4*$B$6),"0",PMT(H601/$B$6,COUNT(I601:$I$1000),-E600))</f>
        <v>0</v>
      </c>
      <c r="C601" s="228">
        <f t="shared" si="107"/>
        <v>0</v>
      </c>
      <c r="D601" s="228" t="str">
        <f t="shared" si="103"/>
        <v>0</v>
      </c>
      <c r="E601" s="225" t="str">
        <f t="shared" si="101"/>
        <v/>
      </c>
      <c r="F601" s="228" t="str">
        <f t="shared" si="99"/>
        <v/>
      </c>
      <c r="G601" s="228" t="str">
        <f t="shared" si="100"/>
        <v/>
      </c>
      <c r="H601" s="230">
        <f t="shared" si="108"/>
        <v>0.12</v>
      </c>
      <c r="I601" s="226" t="str">
        <f t="shared" si="102"/>
        <v/>
      </c>
      <c r="J601" s="227">
        <f t="shared" si="109"/>
        <v>62945</v>
      </c>
      <c r="K601" s="231" t="str">
        <f t="shared" si="104"/>
        <v>0</v>
      </c>
      <c r="Q601" s="11">
        <f>IF(J601&lt;'5-Year Monthly P&amp;L'!P$2,1,IF(AND('Financing - Injection 2'!J601&gt;='5-Year Monthly P&amp;L'!P$2,'Financing - Injection 2'!J601&lt;'5-Year Monthly P&amp;L'!AB$2),2,IF(AND('Financing - Injection 2'!J601&gt;='5-Year Monthly P&amp;L'!AB$2,'Financing - Injection 2'!J601&lt;'5-Year Monthly P&amp;L'!AN$2),3,IF(AND('Financing - Injection 2'!J601&gt;='5-Year Monthly P&amp;L'!AN$2,'Financing - Injection 2'!J601&lt;'5-Year Monthly P&amp;L'!AZ$2),4,IF('Financing - Injection 2'!J601&gt;='5-Year Monthly P&amp;L'!AZ$2,5)))))</f>
        <v>5</v>
      </c>
      <c r="R601" s="215" t="str">
        <f t="shared" si="105"/>
        <v>0</v>
      </c>
      <c r="S601" s="215" t="str">
        <f t="shared" si="106"/>
        <v>0</v>
      </c>
    </row>
    <row r="602" spans="1:19" x14ac:dyDescent="0.2">
      <c r="A602" s="12">
        <v>591</v>
      </c>
      <c r="B602" s="228" t="str">
        <f>IF(I602&gt;($B$4*$B$6),"0",PMT(H602/$B$6,COUNT(I602:$I$1000),-E601))</f>
        <v>0</v>
      </c>
      <c r="C602" s="228">
        <f t="shared" si="107"/>
        <v>0</v>
      </c>
      <c r="D602" s="228" t="str">
        <f t="shared" si="103"/>
        <v>0</v>
      </c>
      <c r="E602" s="225" t="str">
        <f t="shared" si="101"/>
        <v/>
      </c>
      <c r="F602" s="228" t="str">
        <f t="shared" si="99"/>
        <v/>
      </c>
      <c r="G602" s="228" t="str">
        <f t="shared" si="100"/>
        <v/>
      </c>
      <c r="H602" s="230">
        <f t="shared" si="108"/>
        <v>0.12</v>
      </c>
      <c r="I602" s="226" t="str">
        <f t="shared" si="102"/>
        <v/>
      </c>
      <c r="J602" s="227">
        <f t="shared" si="109"/>
        <v>62976</v>
      </c>
      <c r="K602" s="231" t="str">
        <f t="shared" si="104"/>
        <v>0</v>
      </c>
      <c r="Q602" s="11">
        <f>IF(J602&lt;'5-Year Monthly P&amp;L'!P$2,1,IF(AND('Financing - Injection 2'!J602&gt;='5-Year Monthly P&amp;L'!P$2,'Financing - Injection 2'!J602&lt;'5-Year Monthly P&amp;L'!AB$2),2,IF(AND('Financing - Injection 2'!J602&gt;='5-Year Monthly P&amp;L'!AB$2,'Financing - Injection 2'!J602&lt;'5-Year Monthly P&amp;L'!AN$2),3,IF(AND('Financing - Injection 2'!J602&gt;='5-Year Monthly P&amp;L'!AN$2,'Financing - Injection 2'!J602&lt;'5-Year Monthly P&amp;L'!AZ$2),4,IF('Financing - Injection 2'!J602&gt;='5-Year Monthly P&amp;L'!AZ$2,5)))))</f>
        <v>5</v>
      </c>
      <c r="R602" s="215" t="str">
        <f t="shared" si="105"/>
        <v>0</v>
      </c>
      <c r="S602" s="215" t="str">
        <f t="shared" si="106"/>
        <v>0</v>
      </c>
    </row>
    <row r="603" spans="1:19" x14ac:dyDescent="0.2">
      <c r="A603" s="12">
        <v>592</v>
      </c>
      <c r="B603" s="228" t="str">
        <f>IF(I603&gt;($B$4*$B$6),"0",PMT(H603/$B$6,COUNT(I603:$I$1000),-E602))</f>
        <v>0</v>
      </c>
      <c r="C603" s="228">
        <f t="shared" si="107"/>
        <v>0</v>
      </c>
      <c r="D603" s="228" t="str">
        <f t="shared" si="103"/>
        <v>0</v>
      </c>
      <c r="E603" s="225" t="str">
        <f t="shared" si="101"/>
        <v/>
      </c>
      <c r="F603" s="228" t="str">
        <f t="shared" si="99"/>
        <v/>
      </c>
      <c r="G603" s="228" t="str">
        <f t="shared" si="100"/>
        <v/>
      </c>
      <c r="H603" s="230">
        <f t="shared" si="108"/>
        <v>0.12</v>
      </c>
      <c r="I603" s="226" t="str">
        <f t="shared" si="102"/>
        <v/>
      </c>
      <c r="J603" s="227">
        <f t="shared" si="109"/>
        <v>63006</v>
      </c>
      <c r="K603" s="231" t="str">
        <f t="shared" si="104"/>
        <v>0</v>
      </c>
      <c r="Q603" s="11">
        <f>IF(J603&lt;'5-Year Monthly P&amp;L'!P$2,1,IF(AND('Financing - Injection 2'!J603&gt;='5-Year Monthly P&amp;L'!P$2,'Financing - Injection 2'!J603&lt;'5-Year Monthly P&amp;L'!AB$2),2,IF(AND('Financing - Injection 2'!J603&gt;='5-Year Monthly P&amp;L'!AB$2,'Financing - Injection 2'!J603&lt;'5-Year Monthly P&amp;L'!AN$2),3,IF(AND('Financing - Injection 2'!J603&gt;='5-Year Monthly P&amp;L'!AN$2,'Financing - Injection 2'!J603&lt;'5-Year Monthly P&amp;L'!AZ$2),4,IF('Financing - Injection 2'!J603&gt;='5-Year Monthly P&amp;L'!AZ$2,5)))))</f>
        <v>5</v>
      </c>
      <c r="R603" s="215" t="str">
        <f t="shared" si="105"/>
        <v>0</v>
      </c>
      <c r="S603" s="215" t="str">
        <f t="shared" si="106"/>
        <v>0</v>
      </c>
    </row>
    <row r="604" spans="1:19" x14ac:dyDescent="0.2">
      <c r="A604" s="12">
        <v>593</v>
      </c>
      <c r="B604" s="228" t="str">
        <f>IF(I604&gt;($B$4*$B$6),"0",PMT(H604/$B$6,COUNT(I604:$I$1000),-E603))</f>
        <v>0</v>
      </c>
      <c r="C604" s="228">
        <f t="shared" si="107"/>
        <v>0</v>
      </c>
      <c r="D604" s="228" t="str">
        <f t="shared" si="103"/>
        <v>0</v>
      </c>
      <c r="E604" s="225" t="str">
        <f t="shared" si="101"/>
        <v/>
      </c>
      <c r="F604" s="228" t="str">
        <f t="shared" si="99"/>
        <v/>
      </c>
      <c r="G604" s="228" t="str">
        <f t="shared" si="100"/>
        <v/>
      </c>
      <c r="H604" s="230">
        <f t="shared" si="108"/>
        <v>0.12</v>
      </c>
      <c r="I604" s="226" t="str">
        <f t="shared" si="102"/>
        <v/>
      </c>
      <c r="J604" s="227">
        <f t="shared" si="109"/>
        <v>63037</v>
      </c>
      <c r="K604" s="231" t="str">
        <f t="shared" si="104"/>
        <v>0</v>
      </c>
      <c r="Q604" s="11">
        <f>IF(J604&lt;'5-Year Monthly P&amp;L'!P$2,1,IF(AND('Financing - Injection 2'!J604&gt;='5-Year Monthly P&amp;L'!P$2,'Financing - Injection 2'!J604&lt;'5-Year Monthly P&amp;L'!AB$2),2,IF(AND('Financing - Injection 2'!J604&gt;='5-Year Monthly P&amp;L'!AB$2,'Financing - Injection 2'!J604&lt;'5-Year Monthly P&amp;L'!AN$2),3,IF(AND('Financing - Injection 2'!J604&gt;='5-Year Monthly P&amp;L'!AN$2,'Financing - Injection 2'!J604&lt;'5-Year Monthly P&amp;L'!AZ$2),4,IF('Financing - Injection 2'!J604&gt;='5-Year Monthly P&amp;L'!AZ$2,5)))))</f>
        <v>5</v>
      </c>
      <c r="R604" s="215" t="str">
        <f t="shared" si="105"/>
        <v>0</v>
      </c>
      <c r="S604" s="215" t="str">
        <f t="shared" si="106"/>
        <v>0</v>
      </c>
    </row>
    <row r="605" spans="1:19" x14ac:dyDescent="0.2">
      <c r="A605" s="12">
        <v>594</v>
      </c>
      <c r="B605" s="228" t="str">
        <f>IF(I605&gt;($B$4*$B$6),"0",PMT(H605/$B$6,COUNT(I605:$I$1000),-E604))</f>
        <v>0</v>
      </c>
      <c r="C605" s="228">
        <f t="shared" si="107"/>
        <v>0</v>
      </c>
      <c r="D605" s="228" t="str">
        <f t="shared" si="103"/>
        <v>0</v>
      </c>
      <c r="E605" s="225" t="str">
        <f t="shared" si="101"/>
        <v/>
      </c>
      <c r="F605" s="228" t="str">
        <f t="shared" si="99"/>
        <v/>
      </c>
      <c r="G605" s="228" t="str">
        <f t="shared" si="100"/>
        <v/>
      </c>
      <c r="H605" s="230">
        <f t="shared" si="108"/>
        <v>0.12</v>
      </c>
      <c r="I605" s="226" t="str">
        <f t="shared" si="102"/>
        <v/>
      </c>
      <c r="J605" s="227">
        <f t="shared" si="109"/>
        <v>63068</v>
      </c>
      <c r="K605" s="231" t="str">
        <f t="shared" si="104"/>
        <v>0</v>
      </c>
      <c r="Q605" s="11">
        <f>IF(J605&lt;'5-Year Monthly P&amp;L'!P$2,1,IF(AND('Financing - Injection 2'!J605&gt;='5-Year Monthly P&amp;L'!P$2,'Financing - Injection 2'!J605&lt;'5-Year Monthly P&amp;L'!AB$2),2,IF(AND('Financing - Injection 2'!J605&gt;='5-Year Monthly P&amp;L'!AB$2,'Financing - Injection 2'!J605&lt;'5-Year Monthly P&amp;L'!AN$2),3,IF(AND('Financing - Injection 2'!J605&gt;='5-Year Monthly P&amp;L'!AN$2,'Financing - Injection 2'!J605&lt;'5-Year Monthly P&amp;L'!AZ$2),4,IF('Financing - Injection 2'!J605&gt;='5-Year Monthly P&amp;L'!AZ$2,5)))))</f>
        <v>5</v>
      </c>
      <c r="R605" s="215" t="str">
        <f t="shared" si="105"/>
        <v>0</v>
      </c>
      <c r="S605" s="215" t="str">
        <f t="shared" si="106"/>
        <v>0</v>
      </c>
    </row>
    <row r="606" spans="1:19" x14ac:dyDescent="0.2">
      <c r="A606" s="12">
        <v>595</v>
      </c>
      <c r="B606" s="228" t="str">
        <f>IF(I606&gt;($B$4*$B$6),"0",PMT(H606/$B$6,COUNT(I606:$I$1000),-E605))</f>
        <v>0</v>
      </c>
      <c r="C606" s="228">
        <f t="shared" si="107"/>
        <v>0</v>
      </c>
      <c r="D606" s="228" t="str">
        <f t="shared" si="103"/>
        <v>0</v>
      </c>
      <c r="E606" s="225" t="str">
        <f t="shared" si="101"/>
        <v/>
      </c>
      <c r="F606" s="228" t="str">
        <f t="shared" si="99"/>
        <v/>
      </c>
      <c r="G606" s="228" t="str">
        <f t="shared" si="100"/>
        <v/>
      </c>
      <c r="H606" s="230">
        <f t="shared" si="108"/>
        <v>0.12</v>
      </c>
      <c r="I606" s="226" t="str">
        <f t="shared" si="102"/>
        <v/>
      </c>
      <c r="J606" s="227">
        <f t="shared" si="109"/>
        <v>63098</v>
      </c>
      <c r="K606" s="231" t="str">
        <f t="shared" si="104"/>
        <v>0</v>
      </c>
      <c r="Q606" s="11">
        <f>IF(J606&lt;'5-Year Monthly P&amp;L'!P$2,1,IF(AND('Financing - Injection 2'!J606&gt;='5-Year Monthly P&amp;L'!P$2,'Financing - Injection 2'!J606&lt;'5-Year Monthly P&amp;L'!AB$2),2,IF(AND('Financing - Injection 2'!J606&gt;='5-Year Monthly P&amp;L'!AB$2,'Financing - Injection 2'!J606&lt;'5-Year Monthly P&amp;L'!AN$2),3,IF(AND('Financing - Injection 2'!J606&gt;='5-Year Monthly P&amp;L'!AN$2,'Financing - Injection 2'!J606&lt;'5-Year Monthly P&amp;L'!AZ$2),4,IF('Financing - Injection 2'!J606&gt;='5-Year Monthly P&amp;L'!AZ$2,5)))))</f>
        <v>5</v>
      </c>
      <c r="R606" s="215" t="str">
        <f t="shared" si="105"/>
        <v>0</v>
      </c>
      <c r="S606" s="215" t="str">
        <f t="shared" si="106"/>
        <v>0</v>
      </c>
    </row>
    <row r="607" spans="1:19" x14ac:dyDescent="0.2">
      <c r="A607" s="12">
        <v>596</v>
      </c>
      <c r="B607" s="228" t="str">
        <f>IF(I607&gt;($B$4*$B$6),"0",PMT(H607/$B$6,COUNT(I607:$I$1000),-E606))</f>
        <v>0</v>
      </c>
      <c r="C607" s="228">
        <f t="shared" si="107"/>
        <v>0</v>
      </c>
      <c r="D607" s="228" t="str">
        <f t="shared" si="103"/>
        <v>0</v>
      </c>
      <c r="E607" s="225" t="str">
        <f t="shared" si="101"/>
        <v/>
      </c>
      <c r="F607" s="228" t="str">
        <f t="shared" si="99"/>
        <v/>
      </c>
      <c r="G607" s="228" t="str">
        <f t="shared" si="100"/>
        <v/>
      </c>
      <c r="H607" s="230">
        <f t="shared" si="108"/>
        <v>0.12</v>
      </c>
      <c r="I607" s="226" t="str">
        <f t="shared" si="102"/>
        <v/>
      </c>
      <c r="J607" s="227">
        <f t="shared" si="109"/>
        <v>63129</v>
      </c>
      <c r="K607" s="231" t="str">
        <f t="shared" si="104"/>
        <v>0</v>
      </c>
      <c r="Q607" s="11">
        <f>IF(J607&lt;'5-Year Monthly P&amp;L'!P$2,1,IF(AND('Financing - Injection 2'!J607&gt;='5-Year Monthly P&amp;L'!P$2,'Financing - Injection 2'!J607&lt;'5-Year Monthly P&amp;L'!AB$2),2,IF(AND('Financing - Injection 2'!J607&gt;='5-Year Monthly P&amp;L'!AB$2,'Financing - Injection 2'!J607&lt;'5-Year Monthly P&amp;L'!AN$2),3,IF(AND('Financing - Injection 2'!J607&gt;='5-Year Monthly P&amp;L'!AN$2,'Financing - Injection 2'!J607&lt;'5-Year Monthly P&amp;L'!AZ$2),4,IF('Financing - Injection 2'!J607&gt;='5-Year Monthly P&amp;L'!AZ$2,5)))))</f>
        <v>5</v>
      </c>
      <c r="R607" s="215" t="str">
        <f t="shared" si="105"/>
        <v>0</v>
      </c>
      <c r="S607" s="215" t="str">
        <f t="shared" si="106"/>
        <v>0</v>
      </c>
    </row>
    <row r="608" spans="1:19" x14ac:dyDescent="0.2">
      <c r="A608" s="12">
        <v>597</v>
      </c>
      <c r="B608" s="228" t="str">
        <f>IF(I608&gt;($B$4*$B$6),"0",PMT(H608/$B$6,COUNT(I608:$I$1000),-E607))</f>
        <v>0</v>
      </c>
      <c r="C608" s="228">
        <f t="shared" si="107"/>
        <v>0</v>
      </c>
      <c r="D608" s="228" t="str">
        <f t="shared" si="103"/>
        <v>0</v>
      </c>
      <c r="E608" s="225" t="str">
        <f t="shared" si="101"/>
        <v/>
      </c>
      <c r="F608" s="228" t="str">
        <f t="shared" si="99"/>
        <v/>
      </c>
      <c r="G608" s="228" t="str">
        <f t="shared" si="100"/>
        <v/>
      </c>
      <c r="H608" s="230">
        <f t="shared" si="108"/>
        <v>0.12</v>
      </c>
      <c r="I608" s="226" t="str">
        <f t="shared" si="102"/>
        <v/>
      </c>
      <c r="J608" s="227">
        <f t="shared" si="109"/>
        <v>63159</v>
      </c>
      <c r="K608" s="231" t="str">
        <f t="shared" si="104"/>
        <v>0</v>
      </c>
      <c r="Q608" s="11">
        <f>IF(J608&lt;'5-Year Monthly P&amp;L'!P$2,1,IF(AND('Financing - Injection 2'!J608&gt;='5-Year Monthly P&amp;L'!P$2,'Financing - Injection 2'!J608&lt;'5-Year Monthly P&amp;L'!AB$2),2,IF(AND('Financing - Injection 2'!J608&gt;='5-Year Monthly P&amp;L'!AB$2,'Financing - Injection 2'!J608&lt;'5-Year Monthly P&amp;L'!AN$2),3,IF(AND('Financing - Injection 2'!J608&gt;='5-Year Monthly P&amp;L'!AN$2,'Financing - Injection 2'!J608&lt;'5-Year Monthly P&amp;L'!AZ$2),4,IF('Financing - Injection 2'!J608&gt;='5-Year Monthly P&amp;L'!AZ$2,5)))))</f>
        <v>5</v>
      </c>
      <c r="R608" s="215" t="str">
        <f t="shared" si="105"/>
        <v>0</v>
      </c>
      <c r="S608" s="215" t="str">
        <f t="shared" si="106"/>
        <v>0</v>
      </c>
    </row>
    <row r="609" spans="1:19" x14ac:dyDescent="0.2">
      <c r="A609" s="12">
        <v>598</v>
      </c>
      <c r="B609" s="228" t="str">
        <f>IF(I609&gt;($B$4*$B$6),"0",PMT(H609/$B$6,COUNT(I609:$I$1000),-E608))</f>
        <v>0</v>
      </c>
      <c r="C609" s="228">
        <f t="shared" si="107"/>
        <v>0</v>
      </c>
      <c r="D609" s="228" t="str">
        <f t="shared" si="103"/>
        <v>0</v>
      </c>
      <c r="E609" s="225" t="str">
        <f t="shared" si="101"/>
        <v/>
      </c>
      <c r="F609" s="228" t="str">
        <f t="shared" si="99"/>
        <v/>
      </c>
      <c r="G609" s="228" t="str">
        <f t="shared" si="100"/>
        <v/>
      </c>
      <c r="H609" s="230">
        <f t="shared" si="108"/>
        <v>0.12</v>
      </c>
      <c r="I609" s="226" t="str">
        <f t="shared" si="102"/>
        <v/>
      </c>
      <c r="J609" s="227">
        <f t="shared" si="109"/>
        <v>63190</v>
      </c>
      <c r="K609" s="231" t="str">
        <f t="shared" si="104"/>
        <v>0</v>
      </c>
      <c r="Q609" s="11">
        <f>IF(J609&lt;'5-Year Monthly P&amp;L'!P$2,1,IF(AND('Financing - Injection 2'!J609&gt;='5-Year Monthly P&amp;L'!P$2,'Financing - Injection 2'!J609&lt;'5-Year Monthly P&amp;L'!AB$2),2,IF(AND('Financing - Injection 2'!J609&gt;='5-Year Monthly P&amp;L'!AB$2,'Financing - Injection 2'!J609&lt;'5-Year Monthly P&amp;L'!AN$2),3,IF(AND('Financing - Injection 2'!J609&gt;='5-Year Monthly P&amp;L'!AN$2,'Financing - Injection 2'!J609&lt;'5-Year Monthly P&amp;L'!AZ$2),4,IF('Financing - Injection 2'!J609&gt;='5-Year Monthly P&amp;L'!AZ$2,5)))))</f>
        <v>5</v>
      </c>
      <c r="R609" s="215" t="str">
        <f t="shared" si="105"/>
        <v>0</v>
      </c>
      <c r="S609" s="215" t="str">
        <f t="shared" si="106"/>
        <v>0</v>
      </c>
    </row>
    <row r="610" spans="1:19" x14ac:dyDescent="0.2">
      <c r="A610" s="12">
        <v>599</v>
      </c>
      <c r="B610" s="228" t="str">
        <f>IF(I610&gt;($B$4*$B$6),"0",PMT(H610/$B$6,COUNT(I610:$I$1000),-E609))</f>
        <v>0</v>
      </c>
      <c r="C610" s="228">
        <f t="shared" si="107"/>
        <v>0</v>
      </c>
      <c r="D610" s="228" t="str">
        <f t="shared" si="103"/>
        <v>0</v>
      </c>
      <c r="E610" s="225" t="str">
        <f t="shared" si="101"/>
        <v/>
      </c>
      <c r="F610" s="228" t="str">
        <f t="shared" si="99"/>
        <v/>
      </c>
      <c r="G610" s="228" t="str">
        <f t="shared" si="100"/>
        <v/>
      </c>
      <c r="H610" s="230">
        <f t="shared" si="108"/>
        <v>0.12</v>
      </c>
      <c r="I610" s="226" t="str">
        <f t="shared" si="102"/>
        <v/>
      </c>
      <c r="J610" s="227">
        <f t="shared" si="109"/>
        <v>63221</v>
      </c>
      <c r="K610" s="231" t="str">
        <f t="shared" si="104"/>
        <v>0</v>
      </c>
      <c r="Q610" s="11">
        <f>IF(J610&lt;'5-Year Monthly P&amp;L'!P$2,1,IF(AND('Financing - Injection 2'!J610&gt;='5-Year Monthly P&amp;L'!P$2,'Financing - Injection 2'!J610&lt;'5-Year Monthly P&amp;L'!AB$2),2,IF(AND('Financing - Injection 2'!J610&gt;='5-Year Monthly P&amp;L'!AB$2,'Financing - Injection 2'!J610&lt;'5-Year Monthly P&amp;L'!AN$2),3,IF(AND('Financing - Injection 2'!J610&gt;='5-Year Monthly P&amp;L'!AN$2,'Financing - Injection 2'!J610&lt;'5-Year Monthly P&amp;L'!AZ$2),4,IF('Financing - Injection 2'!J610&gt;='5-Year Monthly P&amp;L'!AZ$2,5)))))</f>
        <v>5</v>
      </c>
      <c r="R610" s="215" t="str">
        <f t="shared" si="105"/>
        <v>0</v>
      </c>
      <c r="S610" s="215" t="str">
        <f t="shared" si="106"/>
        <v>0</v>
      </c>
    </row>
    <row r="611" spans="1:19" x14ac:dyDescent="0.2">
      <c r="A611" s="12">
        <v>600</v>
      </c>
      <c r="B611" s="228" t="str">
        <f>IF(I611&gt;($B$4*$B$6),"0",PMT(H611/$B$6,COUNT(I611:$I$1000),-E610))</f>
        <v>0</v>
      </c>
      <c r="C611" s="228">
        <f t="shared" si="107"/>
        <v>0</v>
      </c>
      <c r="D611" s="228" t="str">
        <f t="shared" si="103"/>
        <v>0</v>
      </c>
      <c r="E611" s="225" t="str">
        <f t="shared" si="101"/>
        <v/>
      </c>
      <c r="F611" s="228" t="str">
        <f t="shared" si="99"/>
        <v/>
      </c>
      <c r="G611" s="228" t="str">
        <f t="shared" si="100"/>
        <v/>
      </c>
      <c r="H611" s="230">
        <f t="shared" si="108"/>
        <v>0.12</v>
      </c>
      <c r="I611" s="226" t="str">
        <f t="shared" si="102"/>
        <v/>
      </c>
      <c r="J611" s="227">
        <f t="shared" si="109"/>
        <v>63249</v>
      </c>
      <c r="K611" s="231" t="str">
        <f t="shared" si="104"/>
        <v>0</v>
      </c>
      <c r="Q611" s="11">
        <f>IF(J611&lt;'5-Year Monthly P&amp;L'!P$2,1,IF(AND('Financing - Injection 2'!J611&gt;='5-Year Monthly P&amp;L'!P$2,'Financing - Injection 2'!J611&lt;'5-Year Monthly P&amp;L'!AB$2),2,IF(AND('Financing - Injection 2'!J611&gt;='5-Year Monthly P&amp;L'!AB$2,'Financing - Injection 2'!J611&lt;'5-Year Monthly P&amp;L'!AN$2),3,IF(AND('Financing - Injection 2'!J611&gt;='5-Year Monthly P&amp;L'!AN$2,'Financing - Injection 2'!J611&lt;'5-Year Monthly P&amp;L'!AZ$2),4,IF('Financing - Injection 2'!J611&gt;='5-Year Monthly P&amp;L'!AZ$2,5)))))</f>
        <v>5</v>
      </c>
      <c r="R611" s="215" t="str">
        <f t="shared" si="105"/>
        <v>0</v>
      </c>
      <c r="S611" s="215" t="str">
        <f t="shared" si="106"/>
        <v>0</v>
      </c>
    </row>
    <row r="612" spans="1:19" x14ac:dyDescent="0.2">
      <c r="A612" s="12">
        <v>601</v>
      </c>
      <c r="B612" s="228" t="str">
        <f>IF(I612&gt;($B$4*$B$6),"0",PMT(H612/$B$6,COUNT(I612:$I$1000),-E611))</f>
        <v>0</v>
      </c>
      <c r="C612" s="228">
        <f t="shared" si="107"/>
        <v>0</v>
      </c>
      <c r="D612" s="228" t="str">
        <f t="shared" si="103"/>
        <v>0</v>
      </c>
      <c r="E612" s="225" t="str">
        <f t="shared" si="101"/>
        <v/>
      </c>
      <c r="F612" s="228" t="str">
        <f t="shared" si="99"/>
        <v/>
      </c>
      <c r="G612" s="228" t="str">
        <f t="shared" si="100"/>
        <v/>
      </c>
      <c r="H612" s="230">
        <f t="shared" si="108"/>
        <v>0.12</v>
      </c>
      <c r="I612" s="226" t="str">
        <f t="shared" si="102"/>
        <v/>
      </c>
      <c r="J612" s="227">
        <f t="shared" si="109"/>
        <v>63280</v>
      </c>
      <c r="K612" s="231" t="str">
        <f t="shared" si="104"/>
        <v>0</v>
      </c>
      <c r="Q612" s="11">
        <f>IF(J612&lt;'5-Year Monthly P&amp;L'!P$2,1,IF(AND('Financing - Injection 2'!J612&gt;='5-Year Monthly P&amp;L'!P$2,'Financing - Injection 2'!J612&lt;'5-Year Monthly P&amp;L'!AB$2),2,IF(AND('Financing - Injection 2'!J612&gt;='5-Year Monthly P&amp;L'!AB$2,'Financing - Injection 2'!J612&lt;'5-Year Monthly P&amp;L'!AN$2),3,IF(AND('Financing - Injection 2'!J612&gt;='5-Year Monthly P&amp;L'!AN$2,'Financing - Injection 2'!J612&lt;'5-Year Monthly P&amp;L'!AZ$2),4,IF('Financing - Injection 2'!J612&gt;='5-Year Monthly P&amp;L'!AZ$2,5)))))</f>
        <v>5</v>
      </c>
      <c r="R612" s="215" t="str">
        <f t="shared" si="105"/>
        <v>0</v>
      </c>
      <c r="S612" s="215" t="str">
        <f t="shared" si="106"/>
        <v>0</v>
      </c>
    </row>
    <row r="613" spans="1:19" x14ac:dyDescent="0.2">
      <c r="A613" s="12">
        <v>602</v>
      </c>
      <c r="B613" s="228" t="str">
        <f>IF(I613&gt;($B$4*$B$6),"0",PMT(H613/$B$6,COUNT(I613:$I$1000),-E612))</f>
        <v>0</v>
      </c>
      <c r="C613" s="228">
        <f t="shared" si="107"/>
        <v>0</v>
      </c>
      <c r="D613" s="228" t="str">
        <f t="shared" si="103"/>
        <v>0</v>
      </c>
      <c r="E613" s="225" t="str">
        <f t="shared" si="101"/>
        <v/>
      </c>
      <c r="F613" s="228" t="str">
        <f t="shared" si="99"/>
        <v/>
      </c>
      <c r="G613" s="228" t="str">
        <f t="shared" si="100"/>
        <v/>
      </c>
      <c r="H613" s="230">
        <f t="shared" si="108"/>
        <v>0.12</v>
      </c>
      <c r="I613" s="226" t="str">
        <f t="shared" si="102"/>
        <v/>
      </c>
      <c r="J613" s="227">
        <f t="shared" si="109"/>
        <v>63310</v>
      </c>
      <c r="K613" s="231" t="str">
        <f t="shared" si="104"/>
        <v>0</v>
      </c>
      <c r="Q613" s="11">
        <f>IF(J613&lt;'5-Year Monthly P&amp;L'!P$2,1,IF(AND('Financing - Injection 2'!J613&gt;='5-Year Monthly P&amp;L'!P$2,'Financing - Injection 2'!J613&lt;'5-Year Monthly P&amp;L'!AB$2),2,IF(AND('Financing - Injection 2'!J613&gt;='5-Year Monthly P&amp;L'!AB$2,'Financing - Injection 2'!J613&lt;'5-Year Monthly P&amp;L'!AN$2),3,IF(AND('Financing - Injection 2'!J613&gt;='5-Year Monthly P&amp;L'!AN$2,'Financing - Injection 2'!J613&lt;'5-Year Monthly P&amp;L'!AZ$2),4,IF('Financing - Injection 2'!J613&gt;='5-Year Monthly P&amp;L'!AZ$2,5)))))</f>
        <v>5</v>
      </c>
      <c r="R613" s="215" t="str">
        <f t="shared" si="105"/>
        <v>0</v>
      </c>
      <c r="S613" s="215" t="str">
        <f t="shared" si="106"/>
        <v>0</v>
      </c>
    </row>
    <row r="614" spans="1:19" x14ac:dyDescent="0.2">
      <c r="A614" s="12">
        <v>603</v>
      </c>
      <c r="B614" s="228" t="str">
        <f>IF(I614&gt;($B$4*$B$6),"0",PMT(H614/$B$6,COUNT(I614:$I$1000),-E613))</f>
        <v>0</v>
      </c>
      <c r="C614" s="228">
        <f t="shared" si="107"/>
        <v>0</v>
      </c>
      <c r="D614" s="228" t="str">
        <f t="shared" si="103"/>
        <v>0</v>
      </c>
      <c r="E614" s="225" t="str">
        <f t="shared" si="101"/>
        <v/>
      </c>
      <c r="F614" s="228" t="str">
        <f t="shared" si="99"/>
        <v/>
      </c>
      <c r="G614" s="228" t="str">
        <f t="shared" si="100"/>
        <v/>
      </c>
      <c r="H614" s="230">
        <f t="shared" si="108"/>
        <v>0.12</v>
      </c>
      <c r="I614" s="226" t="str">
        <f t="shared" si="102"/>
        <v/>
      </c>
      <c r="J614" s="227">
        <f t="shared" si="109"/>
        <v>63341</v>
      </c>
      <c r="K614" s="231" t="str">
        <f t="shared" si="104"/>
        <v>0</v>
      </c>
      <c r="Q614" s="11">
        <f>IF(J614&lt;'5-Year Monthly P&amp;L'!P$2,1,IF(AND('Financing - Injection 2'!J614&gt;='5-Year Monthly P&amp;L'!P$2,'Financing - Injection 2'!J614&lt;'5-Year Monthly P&amp;L'!AB$2),2,IF(AND('Financing - Injection 2'!J614&gt;='5-Year Monthly P&amp;L'!AB$2,'Financing - Injection 2'!J614&lt;'5-Year Monthly P&amp;L'!AN$2),3,IF(AND('Financing - Injection 2'!J614&gt;='5-Year Monthly P&amp;L'!AN$2,'Financing - Injection 2'!J614&lt;'5-Year Monthly P&amp;L'!AZ$2),4,IF('Financing - Injection 2'!J614&gt;='5-Year Monthly P&amp;L'!AZ$2,5)))))</f>
        <v>5</v>
      </c>
      <c r="R614" s="215" t="str">
        <f t="shared" si="105"/>
        <v>0</v>
      </c>
      <c r="S614" s="215" t="str">
        <f t="shared" si="106"/>
        <v>0</v>
      </c>
    </row>
    <row r="615" spans="1:19" x14ac:dyDescent="0.2">
      <c r="A615" s="12">
        <v>604</v>
      </c>
      <c r="B615" s="228" t="str">
        <f>IF(I615&gt;($B$4*$B$6),"0",PMT(H615/$B$6,COUNT(I615:$I$1000),-E614))</f>
        <v>0</v>
      </c>
      <c r="C615" s="228">
        <f t="shared" si="107"/>
        <v>0</v>
      </c>
      <c r="D615" s="228" t="str">
        <f t="shared" si="103"/>
        <v>0</v>
      </c>
      <c r="E615" s="225" t="str">
        <f t="shared" si="101"/>
        <v/>
      </c>
      <c r="F615" s="228" t="str">
        <f t="shared" si="99"/>
        <v/>
      </c>
      <c r="G615" s="228" t="str">
        <f t="shared" si="100"/>
        <v/>
      </c>
      <c r="H615" s="230">
        <f t="shared" si="108"/>
        <v>0.12</v>
      </c>
      <c r="I615" s="226" t="str">
        <f t="shared" si="102"/>
        <v/>
      </c>
      <c r="J615" s="227">
        <f t="shared" si="109"/>
        <v>63371</v>
      </c>
      <c r="K615" s="231" t="str">
        <f t="shared" si="104"/>
        <v>0</v>
      </c>
      <c r="Q615" s="11">
        <f>IF(J615&lt;'5-Year Monthly P&amp;L'!P$2,1,IF(AND('Financing - Injection 2'!J615&gt;='5-Year Monthly P&amp;L'!P$2,'Financing - Injection 2'!J615&lt;'5-Year Monthly P&amp;L'!AB$2),2,IF(AND('Financing - Injection 2'!J615&gt;='5-Year Monthly P&amp;L'!AB$2,'Financing - Injection 2'!J615&lt;'5-Year Monthly P&amp;L'!AN$2),3,IF(AND('Financing - Injection 2'!J615&gt;='5-Year Monthly P&amp;L'!AN$2,'Financing - Injection 2'!J615&lt;'5-Year Monthly P&amp;L'!AZ$2),4,IF('Financing - Injection 2'!J615&gt;='5-Year Monthly P&amp;L'!AZ$2,5)))))</f>
        <v>5</v>
      </c>
      <c r="R615" s="215" t="str">
        <f t="shared" si="105"/>
        <v>0</v>
      </c>
      <c r="S615" s="215" t="str">
        <f t="shared" si="106"/>
        <v>0</v>
      </c>
    </row>
    <row r="616" spans="1:19" x14ac:dyDescent="0.2">
      <c r="A616" s="12">
        <v>605</v>
      </c>
      <c r="B616" s="228" t="str">
        <f>IF(I616&gt;($B$4*$B$6),"0",PMT(H616/$B$6,COUNT(I616:$I$1000),-E615))</f>
        <v>0</v>
      </c>
      <c r="C616" s="228">
        <f t="shared" si="107"/>
        <v>0</v>
      </c>
      <c r="D616" s="228" t="str">
        <f t="shared" si="103"/>
        <v>0</v>
      </c>
      <c r="E616" s="225" t="str">
        <f t="shared" si="101"/>
        <v/>
      </c>
      <c r="F616" s="228" t="str">
        <f t="shared" si="99"/>
        <v/>
      </c>
      <c r="G616" s="228" t="str">
        <f t="shared" si="100"/>
        <v/>
      </c>
      <c r="H616" s="230">
        <f t="shared" si="108"/>
        <v>0.12</v>
      </c>
      <c r="I616" s="226" t="str">
        <f t="shared" si="102"/>
        <v/>
      </c>
      <c r="J616" s="227">
        <f t="shared" si="109"/>
        <v>63402</v>
      </c>
      <c r="K616" s="231" t="str">
        <f t="shared" si="104"/>
        <v>0</v>
      </c>
      <c r="Q616" s="11">
        <f>IF(J616&lt;'5-Year Monthly P&amp;L'!P$2,1,IF(AND('Financing - Injection 2'!J616&gt;='5-Year Monthly P&amp;L'!P$2,'Financing - Injection 2'!J616&lt;'5-Year Monthly P&amp;L'!AB$2),2,IF(AND('Financing - Injection 2'!J616&gt;='5-Year Monthly P&amp;L'!AB$2,'Financing - Injection 2'!J616&lt;'5-Year Monthly P&amp;L'!AN$2),3,IF(AND('Financing - Injection 2'!J616&gt;='5-Year Monthly P&amp;L'!AN$2,'Financing - Injection 2'!J616&lt;'5-Year Monthly P&amp;L'!AZ$2),4,IF('Financing - Injection 2'!J616&gt;='5-Year Monthly P&amp;L'!AZ$2,5)))))</f>
        <v>5</v>
      </c>
      <c r="R616" s="215" t="str">
        <f t="shared" si="105"/>
        <v>0</v>
      </c>
      <c r="S616" s="215" t="str">
        <f t="shared" si="106"/>
        <v>0</v>
      </c>
    </row>
    <row r="617" spans="1:19" x14ac:dyDescent="0.2">
      <c r="A617" s="12">
        <v>606</v>
      </c>
      <c r="B617" s="228" t="str">
        <f>IF(I617&gt;($B$4*$B$6),"0",PMT(H617/$B$6,COUNT(I617:$I$1000),-E616))</f>
        <v>0</v>
      </c>
      <c r="C617" s="228">
        <f t="shared" si="107"/>
        <v>0</v>
      </c>
      <c r="D617" s="228" t="str">
        <f t="shared" si="103"/>
        <v>0</v>
      </c>
      <c r="E617" s="225" t="str">
        <f t="shared" si="101"/>
        <v/>
      </c>
      <c r="F617" s="228" t="str">
        <f t="shared" si="99"/>
        <v/>
      </c>
      <c r="G617" s="228" t="str">
        <f t="shared" si="100"/>
        <v/>
      </c>
      <c r="H617" s="230">
        <f t="shared" si="108"/>
        <v>0.12</v>
      </c>
      <c r="I617" s="226" t="str">
        <f t="shared" si="102"/>
        <v/>
      </c>
      <c r="J617" s="227">
        <f t="shared" si="109"/>
        <v>63433</v>
      </c>
      <c r="K617" s="231" t="str">
        <f t="shared" si="104"/>
        <v>0</v>
      </c>
      <c r="Q617" s="11">
        <f>IF(J617&lt;'5-Year Monthly P&amp;L'!P$2,1,IF(AND('Financing - Injection 2'!J617&gt;='5-Year Monthly P&amp;L'!P$2,'Financing - Injection 2'!J617&lt;'5-Year Monthly P&amp;L'!AB$2),2,IF(AND('Financing - Injection 2'!J617&gt;='5-Year Monthly P&amp;L'!AB$2,'Financing - Injection 2'!J617&lt;'5-Year Monthly P&amp;L'!AN$2),3,IF(AND('Financing - Injection 2'!J617&gt;='5-Year Monthly P&amp;L'!AN$2,'Financing - Injection 2'!J617&lt;'5-Year Monthly P&amp;L'!AZ$2),4,IF('Financing - Injection 2'!J617&gt;='5-Year Monthly P&amp;L'!AZ$2,5)))))</f>
        <v>5</v>
      </c>
      <c r="R617" s="215" t="str">
        <f t="shared" si="105"/>
        <v>0</v>
      </c>
      <c r="S617" s="215" t="str">
        <f t="shared" si="106"/>
        <v>0</v>
      </c>
    </row>
    <row r="618" spans="1:19" x14ac:dyDescent="0.2">
      <c r="A618" s="12">
        <v>607</v>
      </c>
      <c r="B618" s="228" t="str">
        <f>IF(I618&gt;($B$4*$B$6),"0",PMT(H618/$B$6,COUNT(I618:$I$1000),-E617))</f>
        <v>0</v>
      </c>
      <c r="C618" s="228">
        <f t="shared" si="107"/>
        <v>0</v>
      </c>
      <c r="D618" s="228" t="str">
        <f t="shared" si="103"/>
        <v>0</v>
      </c>
      <c r="E618" s="225" t="str">
        <f t="shared" si="101"/>
        <v/>
      </c>
      <c r="F618" s="228" t="str">
        <f t="shared" si="99"/>
        <v/>
      </c>
      <c r="G618" s="228" t="str">
        <f t="shared" si="100"/>
        <v/>
      </c>
      <c r="H618" s="230">
        <f t="shared" si="108"/>
        <v>0.12</v>
      </c>
      <c r="I618" s="226" t="str">
        <f t="shared" si="102"/>
        <v/>
      </c>
      <c r="J618" s="227">
        <f t="shared" si="109"/>
        <v>63463</v>
      </c>
      <c r="K618" s="231" t="str">
        <f t="shared" si="104"/>
        <v>0</v>
      </c>
      <c r="Q618" s="11">
        <f>IF(J618&lt;'5-Year Monthly P&amp;L'!P$2,1,IF(AND('Financing - Injection 2'!J618&gt;='5-Year Monthly P&amp;L'!P$2,'Financing - Injection 2'!J618&lt;'5-Year Monthly P&amp;L'!AB$2),2,IF(AND('Financing - Injection 2'!J618&gt;='5-Year Monthly P&amp;L'!AB$2,'Financing - Injection 2'!J618&lt;'5-Year Monthly P&amp;L'!AN$2),3,IF(AND('Financing - Injection 2'!J618&gt;='5-Year Monthly P&amp;L'!AN$2,'Financing - Injection 2'!J618&lt;'5-Year Monthly P&amp;L'!AZ$2),4,IF('Financing - Injection 2'!J618&gt;='5-Year Monthly P&amp;L'!AZ$2,5)))))</f>
        <v>5</v>
      </c>
      <c r="R618" s="215" t="str">
        <f t="shared" si="105"/>
        <v>0</v>
      </c>
      <c r="S618" s="215" t="str">
        <f t="shared" si="106"/>
        <v>0</v>
      </c>
    </row>
    <row r="619" spans="1:19" x14ac:dyDescent="0.2">
      <c r="A619" s="12">
        <v>608</v>
      </c>
      <c r="B619" s="228" t="str">
        <f>IF(I619&gt;($B$4*$B$6),"0",PMT(H619/$B$6,COUNT(I619:$I$1000),-E618))</f>
        <v>0</v>
      </c>
      <c r="C619" s="228">
        <f t="shared" si="107"/>
        <v>0</v>
      </c>
      <c r="D619" s="228" t="str">
        <f t="shared" si="103"/>
        <v>0</v>
      </c>
      <c r="E619" s="225" t="str">
        <f t="shared" si="101"/>
        <v/>
      </c>
      <c r="F619" s="228" t="str">
        <f t="shared" si="99"/>
        <v/>
      </c>
      <c r="G619" s="228" t="str">
        <f t="shared" si="100"/>
        <v/>
      </c>
      <c r="H619" s="230">
        <f t="shared" si="108"/>
        <v>0.12</v>
      </c>
      <c r="I619" s="226" t="str">
        <f t="shared" si="102"/>
        <v/>
      </c>
      <c r="J619" s="227">
        <f t="shared" si="109"/>
        <v>63494</v>
      </c>
      <c r="K619" s="231" t="str">
        <f t="shared" si="104"/>
        <v>0</v>
      </c>
      <c r="Q619" s="11">
        <f>IF(J619&lt;'5-Year Monthly P&amp;L'!P$2,1,IF(AND('Financing - Injection 2'!J619&gt;='5-Year Monthly P&amp;L'!P$2,'Financing - Injection 2'!J619&lt;'5-Year Monthly P&amp;L'!AB$2),2,IF(AND('Financing - Injection 2'!J619&gt;='5-Year Monthly P&amp;L'!AB$2,'Financing - Injection 2'!J619&lt;'5-Year Monthly P&amp;L'!AN$2),3,IF(AND('Financing - Injection 2'!J619&gt;='5-Year Monthly P&amp;L'!AN$2,'Financing - Injection 2'!J619&lt;'5-Year Monthly P&amp;L'!AZ$2),4,IF('Financing - Injection 2'!J619&gt;='5-Year Monthly P&amp;L'!AZ$2,5)))))</f>
        <v>5</v>
      </c>
      <c r="R619" s="215" t="str">
        <f t="shared" si="105"/>
        <v>0</v>
      </c>
      <c r="S619" s="215" t="str">
        <f t="shared" si="106"/>
        <v>0</v>
      </c>
    </row>
    <row r="620" spans="1:19" x14ac:dyDescent="0.2">
      <c r="A620" s="12">
        <v>609</v>
      </c>
      <c r="B620" s="228" t="str">
        <f>IF(I620&gt;($B$4*$B$6),"0",PMT(H620/$B$6,COUNT(I620:$I$1000),-E619))</f>
        <v>0</v>
      </c>
      <c r="C620" s="228">
        <f t="shared" si="107"/>
        <v>0</v>
      </c>
      <c r="D620" s="228" t="str">
        <f t="shared" si="103"/>
        <v>0</v>
      </c>
      <c r="E620" s="225" t="str">
        <f t="shared" si="101"/>
        <v/>
      </c>
      <c r="F620" s="228" t="str">
        <f t="shared" si="99"/>
        <v/>
      </c>
      <c r="G620" s="228" t="str">
        <f t="shared" si="100"/>
        <v/>
      </c>
      <c r="H620" s="230">
        <f t="shared" si="108"/>
        <v>0.12</v>
      </c>
      <c r="I620" s="226" t="str">
        <f t="shared" si="102"/>
        <v/>
      </c>
      <c r="J620" s="227">
        <f t="shared" si="109"/>
        <v>63524</v>
      </c>
      <c r="K620" s="231" t="str">
        <f t="shared" si="104"/>
        <v>0</v>
      </c>
      <c r="Q620" s="11">
        <f>IF(J620&lt;'5-Year Monthly P&amp;L'!P$2,1,IF(AND('Financing - Injection 2'!J620&gt;='5-Year Monthly P&amp;L'!P$2,'Financing - Injection 2'!J620&lt;'5-Year Monthly P&amp;L'!AB$2),2,IF(AND('Financing - Injection 2'!J620&gt;='5-Year Monthly P&amp;L'!AB$2,'Financing - Injection 2'!J620&lt;'5-Year Monthly P&amp;L'!AN$2),3,IF(AND('Financing - Injection 2'!J620&gt;='5-Year Monthly P&amp;L'!AN$2,'Financing - Injection 2'!J620&lt;'5-Year Monthly P&amp;L'!AZ$2),4,IF('Financing - Injection 2'!J620&gt;='5-Year Monthly P&amp;L'!AZ$2,5)))))</f>
        <v>5</v>
      </c>
      <c r="R620" s="215" t="str">
        <f t="shared" si="105"/>
        <v>0</v>
      </c>
      <c r="S620" s="215" t="str">
        <f t="shared" si="106"/>
        <v>0</v>
      </c>
    </row>
    <row r="621" spans="1:19" x14ac:dyDescent="0.2">
      <c r="A621" s="12">
        <v>610</v>
      </c>
      <c r="B621" s="228" t="str">
        <f>IF(I621&gt;($B$4*$B$6),"0",PMT(H621/$B$6,COUNT(I621:$I$1000),-E620))</f>
        <v>0</v>
      </c>
      <c r="C621" s="228">
        <f t="shared" si="107"/>
        <v>0</v>
      </c>
      <c r="D621" s="228" t="str">
        <f t="shared" si="103"/>
        <v>0</v>
      </c>
      <c r="E621" s="225" t="str">
        <f t="shared" si="101"/>
        <v/>
      </c>
      <c r="F621" s="228" t="str">
        <f t="shared" si="99"/>
        <v/>
      </c>
      <c r="G621" s="228" t="str">
        <f t="shared" si="100"/>
        <v/>
      </c>
      <c r="H621" s="230">
        <f t="shared" si="108"/>
        <v>0.12</v>
      </c>
      <c r="I621" s="226" t="str">
        <f t="shared" si="102"/>
        <v/>
      </c>
      <c r="J621" s="227">
        <f t="shared" si="109"/>
        <v>63555</v>
      </c>
      <c r="K621" s="231" t="str">
        <f t="shared" si="104"/>
        <v>0</v>
      </c>
      <c r="Q621" s="11">
        <f>IF(J621&lt;'5-Year Monthly P&amp;L'!P$2,1,IF(AND('Financing - Injection 2'!J621&gt;='5-Year Monthly P&amp;L'!P$2,'Financing - Injection 2'!J621&lt;'5-Year Monthly P&amp;L'!AB$2),2,IF(AND('Financing - Injection 2'!J621&gt;='5-Year Monthly P&amp;L'!AB$2,'Financing - Injection 2'!J621&lt;'5-Year Monthly P&amp;L'!AN$2),3,IF(AND('Financing - Injection 2'!J621&gt;='5-Year Monthly P&amp;L'!AN$2,'Financing - Injection 2'!J621&lt;'5-Year Monthly P&amp;L'!AZ$2),4,IF('Financing - Injection 2'!J621&gt;='5-Year Monthly P&amp;L'!AZ$2,5)))))</f>
        <v>5</v>
      </c>
      <c r="R621" s="215" t="str">
        <f t="shared" si="105"/>
        <v>0</v>
      </c>
      <c r="S621" s="215" t="str">
        <f t="shared" si="106"/>
        <v>0</v>
      </c>
    </row>
    <row r="622" spans="1:19" x14ac:dyDescent="0.2">
      <c r="A622" s="12">
        <v>611</v>
      </c>
      <c r="B622" s="228" t="str">
        <f>IF(I622&gt;($B$4*$B$6),"0",PMT(H622/$B$6,COUNT(I622:$I$1000),-E621))</f>
        <v>0</v>
      </c>
      <c r="C622" s="228">
        <f t="shared" si="107"/>
        <v>0</v>
      </c>
      <c r="D622" s="228" t="str">
        <f t="shared" si="103"/>
        <v>0</v>
      </c>
      <c r="E622" s="225" t="str">
        <f t="shared" si="101"/>
        <v/>
      </c>
      <c r="F622" s="228" t="str">
        <f t="shared" si="99"/>
        <v/>
      </c>
      <c r="G622" s="228" t="str">
        <f t="shared" si="100"/>
        <v/>
      </c>
      <c r="H622" s="230">
        <f t="shared" si="108"/>
        <v>0.12</v>
      </c>
      <c r="I622" s="226" t="str">
        <f t="shared" si="102"/>
        <v/>
      </c>
      <c r="J622" s="227">
        <f t="shared" si="109"/>
        <v>63586</v>
      </c>
      <c r="K622" s="231" t="str">
        <f t="shared" si="104"/>
        <v>0</v>
      </c>
      <c r="Q622" s="11">
        <f>IF(J622&lt;'5-Year Monthly P&amp;L'!P$2,1,IF(AND('Financing - Injection 2'!J622&gt;='5-Year Monthly P&amp;L'!P$2,'Financing - Injection 2'!J622&lt;'5-Year Monthly P&amp;L'!AB$2),2,IF(AND('Financing - Injection 2'!J622&gt;='5-Year Monthly P&amp;L'!AB$2,'Financing - Injection 2'!J622&lt;'5-Year Monthly P&amp;L'!AN$2),3,IF(AND('Financing - Injection 2'!J622&gt;='5-Year Monthly P&amp;L'!AN$2,'Financing - Injection 2'!J622&lt;'5-Year Monthly P&amp;L'!AZ$2),4,IF('Financing - Injection 2'!J622&gt;='5-Year Monthly P&amp;L'!AZ$2,5)))))</f>
        <v>5</v>
      </c>
      <c r="R622" s="215" t="str">
        <f t="shared" si="105"/>
        <v>0</v>
      </c>
      <c r="S622" s="215" t="str">
        <f t="shared" si="106"/>
        <v>0</v>
      </c>
    </row>
    <row r="623" spans="1:19" x14ac:dyDescent="0.2">
      <c r="A623" s="12">
        <v>612</v>
      </c>
      <c r="B623" s="228" t="str">
        <f>IF(I623&gt;($B$4*$B$6),"0",PMT(H623/$B$6,COUNT(I623:$I$1000),-E622))</f>
        <v>0</v>
      </c>
      <c r="C623" s="228">
        <f t="shared" si="107"/>
        <v>0</v>
      </c>
      <c r="D623" s="228" t="str">
        <f t="shared" si="103"/>
        <v>0</v>
      </c>
      <c r="E623" s="225" t="str">
        <f t="shared" si="101"/>
        <v/>
      </c>
      <c r="F623" s="228" t="str">
        <f t="shared" si="99"/>
        <v/>
      </c>
      <c r="G623" s="228" t="str">
        <f t="shared" si="100"/>
        <v/>
      </c>
      <c r="H623" s="230">
        <f t="shared" si="108"/>
        <v>0.12</v>
      </c>
      <c r="I623" s="226" t="str">
        <f t="shared" si="102"/>
        <v/>
      </c>
      <c r="J623" s="227">
        <f t="shared" si="109"/>
        <v>63614</v>
      </c>
      <c r="K623" s="231" t="str">
        <f t="shared" si="104"/>
        <v>0</v>
      </c>
      <c r="Q623" s="11">
        <f>IF(J623&lt;'5-Year Monthly P&amp;L'!P$2,1,IF(AND('Financing - Injection 2'!J623&gt;='5-Year Monthly P&amp;L'!P$2,'Financing - Injection 2'!J623&lt;'5-Year Monthly P&amp;L'!AB$2),2,IF(AND('Financing - Injection 2'!J623&gt;='5-Year Monthly P&amp;L'!AB$2,'Financing - Injection 2'!J623&lt;'5-Year Monthly P&amp;L'!AN$2),3,IF(AND('Financing - Injection 2'!J623&gt;='5-Year Monthly P&amp;L'!AN$2,'Financing - Injection 2'!J623&lt;'5-Year Monthly P&amp;L'!AZ$2),4,IF('Financing - Injection 2'!J623&gt;='5-Year Monthly P&amp;L'!AZ$2,5)))))</f>
        <v>5</v>
      </c>
      <c r="R623" s="215" t="str">
        <f t="shared" si="105"/>
        <v>0</v>
      </c>
      <c r="S623" s="215" t="str">
        <f t="shared" si="106"/>
        <v>0</v>
      </c>
    </row>
    <row r="624" spans="1:19" x14ac:dyDescent="0.2">
      <c r="A624" s="12">
        <v>613</v>
      </c>
      <c r="B624" s="228" t="str">
        <f>IF(I624&gt;($B$4*$B$6),"0",PMT(H624/$B$6,COUNT(I624:$I$1000),-E623))</f>
        <v>0</v>
      </c>
      <c r="C624" s="228">
        <f t="shared" si="107"/>
        <v>0</v>
      </c>
      <c r="D624" s="228" t="str">
        <f t="shared" si="103"/>
        <v>0</v>
      </c>
      <c r="E624" s="225" t="str">
        <f t="shared" si="101"/>
        <v/>
      </c>
      <c r="F624" s="228" t="str">
        <f t="shared" si="99"/>
        <v/>
      </c>
      <c r="G624" s="228" t="str">
        <f t="shared" si="100"/>
        <v/>
      </c>
      <c r="H624" s="230">
        <f t="shared" si="108"/>
        <v>0.12</v>
      </c>
      <c r="I624" s="226" t="str">
        <f t="shared" si="102"/>
        <v/>
      </c>
      <c r="J624" s="227">
        <f t="shared" si="109"/>
        <v>63645</v>
      </c>
      <c r="K624" s="231" t="str">
        <f t="shared" si="104"/>
        <v>0</v>
      </c>
      <c r="Q624" s="11">
        <f>IF(J624&lt;'5-Year Monthly P&amp;L'!P$2,1,IF(AND('Financing - Injection 2'!J624&gt;='5-Year Monthly P&amp;L'!P$2,'Financing - Injection 2'!J624&lt;'5-Year Monthly P&amp;L'!AB$2),2,IF(AND('Financing - Injection 2'!J624&gt;='5-Year Monthly P&amp;L'!AB$2,'Financing - Injection 2'!J624&lt;'5-Year Monthly P&amp;L'!AN$2),3,IF(AND('Financing - Injection 2'!J624&gt;='5-Year Monthly P&amp;L'!AN$2,'Financing - Injection 2'!J624&lt;'5-Year Monthly P&amp;L'!AZ$2),4,IF('Financing - Injection 2'!J624&gt;='5-Year Monthly P&amp;L'!AZ$2,5)))))</f>
        <v>5</v>
      </c>
      <c r="R624" s="215" t="str">
        <f t="shared" si="105"/>
        <v>0</v>
      </c>
      <c r="S624" s="215" t="str">
        <f t="shared" si="106"/>
        <v>0</v>
      </c>
    </row>
    <row r="625" spans="1:19" x14ac:dyDescent="0.2">
      <c r="A625" s="12">
        <v>614</v>
      </c>
      <c r="B625" s="228" t="str">
        <f>IF(I625&gt;($B$4*$B$6),"0",PMT(H625/$B$6,COUNT(I625:$I$1000),-E624))</f>
        <v>0</v>
      </c>
      <c r="C625" s="228">
        <f t="shared" si="107"/>
        <v>0</v>
      </c>
      <c r="D625" s="228" t="str">
        <f t="shared" si="103"/>
        <v>0</v>
      </c>
      <c r="E625" s="225" t="str">
        <f t="shared" si="101"/>
        <v/>
      </c>
      <c r="F625" s="228" t="str">
        <f t="shared" si="99"/>
        <v/>
      </c>
      <c r="G625" s="228" t="str">
        <f t="shared" si="100"/>
        <v/>
      </c>
      <c r="H625" s="230">
        <f t="shared" si="108"/>
        <v>0.12</v>
      </c>
      <c r="I625" s="226" t="str">
        <f t="shared" si="102"/>
        <v/>
      </c>
      <c r="J625" s="227">
        <f t="shared" si="109"/>
        <v>63675</v>
      </c>
      <c r="K625" s="231" t="str">
        <f t="shared" si="104"/>
        <v>0</v>
      </c>
      <c r="Q625" s="11">
        <f>IF(J625&lt;'5-Year Monthly P&amp;L'!P$2,1,IF(AND('Financing - Injection 2'!J625&gt;='5-Year Monthly P&amp;L'!P$2,'Financing - Injection 2'!J625&lt;'5-Year Monthly P&amp;L'!AB$2),2,IF(AND('Financing - Injection 2'!J625&gt;='5-Year Monthly P&amp;L'!AB$2,'Financing - Injection 2'!J625&lt;'5-Year Monthly P&amp;L'!AN$2),3,IF(AND('Financing - Injection 2'!J625&gt;='5-Year Monthly P&amp;L'!AN$2,'Financing - Injection 2'!J625&lt;'5-Year Monthly P&amp;L'!AZ$2),4,IF('Financing - Injection 2'!J625&gt;='5-Year Monthly P&amp;L'!AZ$2,5)))))</f>
        <v>5</v>
      </c>
      <c r="R625" s="215" t="str">
        <f t="shared" si="105"/>
        <v>0</v>
      </c>
      <c r="S625" s="215" t="str">
        <f t="shared" si="106"/>
        <v>0</v>
      </c>
    </row>
    <row r="626" spans="1:19" x14ac:dyDescent="0.2">
      <c r="A626" s="12">
        <v>615</v>
      </c>
      <c r="B626" s="228" t="str">
        <f>IF(I626&gt;($B$4*$B$6),"0",PMT(H626/$B$6,COUNT(I626:$I$1000),-E625))</f>
        <v>0</v>
      </c>
      <c r="C626" s="228">
        <f t="shared" si="107"/>
        <v>0</v>
      </c>
      <c r="D626" s="228" t="str">
        <f t="shared" si="103"/>
        <v>0</v>
      </c>
      <c r="E626" s="225" t="str">
        <f t="shared" si="101"/>
        <v/>
      </c>
      <c r="F626" s="228" t="str">
        <f t="shared" si="99"/>
        <v/>
      </c>
      <c r="G626" s="228" t="str">
        <f t="shared" si="100"/>
        <v/>
      </c>
      <c r="H626" s="230">
        <f t="shared" si="108"/>
        <v>0.12</v>
      </c>
      <c r="I626" s="226" t="str">
        <f t="shared" si="102"/>
        <v/>
      </c>
      <c r="J626" s="227">
        <f t="shared" si="109"/>
        <v>63706</v>
      </c>
      <c r="K626" s="231" t="str">
        <f t="shared" si="104"/>
        <v>0</v>
      </c>
      <c r="Q626" s="11">
        <f>IF(J626&lt;'5-Year Monthly P&amp;L'!P$2,1,IF(AND('Financing - Injection 2'!J626&gt;='5-Year Monthly P&amp;L'!P$2,'Financing - Injection 2'!J626&lt;'5-Year Monthly P&amp;L'!AB$2),2,IF(AND('Financing - Injection 2'!J626&gt;='5-Year Monthly P&amp;L'!AB$2,'Financing - Injection 2'!J626&lt;'5-Year Monthly P&amp;L'!AN$2),3,IF(AND('Financing - Injection 2'!J626&gt;='5-Year Monthly P&amp;L'!AN$2,'Financing - Injection 2'!J626&lt;'5-Year Monthly P&amp;L'!AZ$2),4,IF('Financing - Injection 2'!J626&gt;='5-Year Monthly P&amp;L'!AZ$2,5)))))</f>
        <v>5</v>
      </c>
      <c r="R626" s="215" t="str">
        <f t="shared" si="105"/>
        <v>0</v>
      </c>
      <c r="S626" s="215" t="str">
        <f t="shared" si="106"/>
        <v>0</v>
      </c>
    </row>
    <row r="627" spans="1:19" x14ac:dyDescent="0.2">
      <c r="A627" s="12">
        <v>616</v>
      </c>
      <c r="B627" s="228" t="str">
        <f>IF(I627&gt;($B$4*$B$6),"0",PMT(H627/$B$6,COUNT(I627:$I$1000),-E626))</f>
        <v>0</v>
      </c>
      <c r="C627" s="228">
        <f t="shared" si="107"/>
        <v>0</v>
      </c>
      <c r="D627" s="228" t="str">
        <f t="shared" si="103"/>
        <v>0</v>
      </c>
      <c r="E627" s="225" t="str">
        <f t="shared" si="101"/>
        <v/>
      </c>
      <c r="F627" s="228" t="str">
        <f t="shared" si="99"/>
        <v/>
      </c>
      <c r="G627" s="228" t="str">
        <f t="shared" si="100"/>
        <v/>
      </c>
      <c r="H627" s="230">
        <f t="shared" si="108"/>
        <v>0.12</v>
      </c>
      <c r="I627" s="226" t="str">
        <f t="shared" si="102"/>
        <v/>
      </c>
      <c r="J627" s="227">
        <f t="shared" si="109"/>
        <v>63736</v>
      </c>
      <c r="K627" s="231" t="str">
        <f t="shared" si="104"/>
        <v>0</v>
      </c>
      <c r="Q627" s="11">
        <f>IF(J627&lt;'5-Year Monthly P&amp;L'!P$2,1,IF(AND('Financing - Injection 2'!J627&gt;='5-Year Monthly P&amp;L'!P$2,'Financing - Injection 2'!J627&lt;'5-Year Monthly P&amp;L'!AB$2),2,IF(AND('Financing - Injection 2'!J627&gt;='5-Year Monthly P&amp;L'!AB$2,'Financing - Injection 2'!J627&lt;'5-Year Monthly P&amp;L'!AN$2),3,IF(AND('Financing - Injection 2'!J627&gt;='5-Year Monthly P&amp;L'!AN$2,'Financing - Injection 2'!J627&lt;'5-Year Monthly P&amp;L'!AZ$2),4,IF('Financing - Injection 2'!J627&gt;='5-Year Monthly P&amp;L'!AZ$2,5)))))</f>
        <v>5</v>
      </c>
      <c r="R627" s="215" t="str">
        <f t="shared" si="105"/>
        <v>0</v>
      </c>
      <c r="S627" s="215" t="str">
        <f t="shared" si="106"/>
        <v>0</v>
      </c>
    </row>
    <row r="628" spans="1:19" x14ac:dyDescent="0.2">
      <c r="A628" s="12">
        <v>617</v>
      </c>
      <c r="B628" s="228" t="str">
        <f>IF(I628&gt;($B$4*$B$6),"0",PMT(H628/$B$6,COUNT(I628:$I$1000),-E627))</f>
        <v>0</v>
      </c>
      <c r="C628" s="228">
        <f t="shared" si="107"/>
        <v>0</v>
      </c>
      <c r="D628" s="228" t="str">
        <f t="shared" si="103"/>
        <v>0</v>
      </c>
      <c r="E628" s="225" t="str">
        <f t="shared" si="101"/>
        <v/>
      </c>
      <c r="F628" s="228" t="str">
        <f t="shared" si="99"/>
        <v/>
      </c>
      <c r="G628" s="228" t="str">
        <f t="shared" si="100"/>
        <v/>
      </c>
      <c r="H628" s="230">
        <f t="shared" si="108"/>
        <v>0.12</v>
      </c>
      <c r="I628" s="226" t="str">
        <f t="shared" si="102"/>
        <v/>
      </c>
      <c r="J628" s="227">
        <f t="shared" si="109"/>
        <v>63767</v>
      </c>
      <c r="K628" s="231" t="str">
        <f t="shared" si="104"/>
        <v>0</v>
      </c>
      <c r="Q628" s="11">
        <f>IF(J628&lt;'5-Year Monthly P&amp;L'!P$2,1,IF(AND('Financing - Injection 2'!J628&gt;='5-Year Monthly P&amp;L'!P$2,'Financing - Injection 2'!J628&lt;'5-Year Monthly P&amp;L'!AB$2),2,IF(AND('Financing - Injection 2'!J628&gt;='5-Year Monthly P&amp;L'!AB$2,'Financing - Injection 2'!J628&lt;'5-Year Monthly P&amp;L'!AN$2),3,IF(AND('Financing - Injection 2'!J628&gt;='5-Year Monthly P&amp;L'!AN$2,'Financing - Injection 2'!J628&lt;'5-Year Monthly P&amp;L'!AZ$2),4,IF('Financing - Injection 2'!J628&gt;='5-Year Monthly P&amp;L'!AZ$2,5)))))</f>
        <v>5</v>
      </c>
      <c r="R628" s="215" t="str">
        <f t="shared" si="105"/>
        <v>0</v>
      </c>
      <c r="S628" s="215" t="str">
        <f t="shared" si="106"/>
        <v>0</v>
      </c>
    </row>
    <row r="629" spans="1:19" x14ac:dyDescent="0.2">
      <c r="A629" s="12">
        <v>618</v>
      </c>
      <c r="B629" s="228" t="str">
        <f>IF(I629&gt;($B$4*$B$6),"0",PMT(H629/$B$6,COUNT(I629:$I$1000),-E628))</f>
        <v>0</v>
      </c>
      <c r="C629" s="228">
        <f t="shared" si="107"/>
        <v>0</v>
      </c>
      <c r="D629" s="228" t="str">
        <f t="shared" si="103"/>
        <v>0</v>
      </c>
      <c r="E629" s="225" t="str">
        <f t="shared" si="101"/>
        <v/>
      </c>
      <c r="F629" s="228" t="str">
        <f t="shared" si="99"/>
        <v/>
      </c>
      <c r="G629" s="228" t="str">
        <f t="shared" si="100"/>
        <v/>
      </c>
      <c r="H629" s="230">
        <f t="shared" si="108"/>
        <v>0.12</v>
      </c>
      <c r="I629" s="226" t="str">
        <f t="shared" si="102"/>
        <v/>
      </c>
      <c r="J629" s="227">
        <f t="shared" si="109"/>
        <v>63798</v>
      </c>
      <c r="K629" s="231" t="str">
        <f t="shared" si="104"/>
        <v>0</v>
      </c>
      <c r="Q629" s="11">
        <f>IF(J629&lt;'5-Year Monthly P&amp;L'!P$2,1,IF(AND('Financing - Injection 2'!J629&gt;='5-Year Monthly P&amp;L'!P$2,'Financing - Injection 2'!J629&lt;'5-Year Monthly P&amp;L'!AB$2),2,IF(AND('Financing - Injection 2'!J629&gt;='5-Year Monthly P&amp;L'!AB$2,'Financing - Injection 2'!J629&lt;'5-Year Monthly P&amp;L'!AN$2),3,IF(AND('Financing - Injection 2'!J629&gt;='5-Year Monthly P&amp;L'!AN$2,'Financing - Injection 2'!J629&lt;'5-Year Monthly P&amp;L'!AZ$2),4,IF('Financing - Injection 2'!J629&gt;='5-Year Monthly P&amp;L'!AZ$2,5)))))</f>
        <v>5</v>
      </c>
      <c r="R629" s="215" t="str">
        <f t="shared" si="105"/>
        <v>0</v>
      </c>
      <c r="S629" s="215" t="str">
        <f t="shared" si="106"/>
        <v>0</v>
      </c>
    </row>
    <row r="630" spans="1:19" x14ac:dyDescent="0.2">
      <c r="A630" s="12">
        <v>619</v>
      </c>
      <c r="B630" s="228" t="str">
        <f>IF(I630&gt;($B$4*$B$6),"0",PMT(H630/$B$6,COUNT(I630:$I$1000),-E629))</f>
        <v>0</v>
      </c>
      <c r="C630" s="228">
        <f t="shared" si="107"/>
        <v>0</v>
      </c>
      <c r="D630" s="228" t="str">
        <f t="shared" si="103"/>
        <v>0</v>
      </c>
      <c r="E630" s="225" t="str">
        <f t="shared" si="101"/>
        <v/>
      </c>
      <c r="F630" s="228" t="str">
        <f t="shared" si="99"/>
        <v/>
      </c>
      <c r="G630" s="228" t="str">
        <f t="shared" si="100"/>
        <v/>
      </c>
      <c r="H630" s="230">
        <f t="shared" si="108"/>
        <v>0.12</v>
      </c>
      <c r="I630" s="226" t="str">
        <f t="shared" si="102"/>
        <v/>
      </c>
      <c r="J630" s="227">
        <f t="shared" si="109"/>
        <v>63828</v>
      </c>
      <c r="K630" s="231" t="str">
        <f t="shared" si="104"/>
        <v>0</v>
      </c>
      <c r="Q630" s="11">
        <f>IF(J630&lt;'5-Year Monthly P&amp;L'!P$2,1,IF(AND('Financing - Injection 2'!J630&gt;='5-Year Monthly P&amp;L'!P$2,'Financing - Injection 2'!J630&lt;'5-Year Monthly P&amp;L'!AB$2),2,IF(AND('Financing - Injection 2'!J630&gt;='5-Year Monthly P&amp;L'!AB$2,'Financing - Injection 2'!J630&lt;'5-Year Monthly P&amp;L'!AN$2),3,IF(AND('Financing - Injection 2'!J630&gt;='5-Year Monthly P&amp;L'!AN$2,'Financing - Injection 2'!J630&lt;'5-Year Monthly P&amp;L'!AZ$2),4,IF('Financing - Injection 2'!J630&gt;='5-Year Monthly P&amp;L'!AZ$2,5)))))</f>
        <v>5</v>
      </c>
      <c r="R630" s="215" t="str">
        <f t="shared" si="105"/>
        <v>0</v>
      </c>
      <c r="S630" s="215" t="str">
        <f t="shared" si="106"/>
        <v>0</v>
      </c>
    </row>
    <row r="631" spans="1:19" x14ac:dyDescent="0.2">
      <c r="A631" s="12">
        <v>620</v>
      </c>
      <c r="B631" s="228" t="str">
        <f>IF(I631&gt;($B$4*$B$6),"0",PMT(H631/$B$6,COUNT(I631:$I$1000),-E630))</f>
        <v>0</v>
      </c>
      <c r="C631" s="228">
        <f t="shared" si="107"/>
        <v>0</v>
      </c>
      <c r="D631" s="228" t="str">
        <f t="shared" si="103"/>
        <v>0</v>
      </c>
      <c r="E631" s="225" t="str">
        <f t="shared" si="101"/>
        <v/>
      </c>
      <c r="F631" s="228" t="str">
        <f t="shared" si="99"/>
        <v/>
      </c>
      <c r="G631" s="228" t="str">
        <f t="shared" si="100"/>
        <v/>
      </c>
      <c r="H631" s="230">
        <f t="shared" si="108"/>
        <v>0.12</v>
      </c>
      <c r="I631" s="226" t="str">
        <f t="shared" si="102"/>
        <v/>
      </c>
      <c r="J631" s="227">
        <f t="shared" si="109"/>
        <v>63859</v>
      </c>
      <c r="K631" s="231" t="str">
        <f t="shared" si="104"/>
        <v>0</v>
      </c>
      <c r="Q631" s="11">
        <f>IF(J631&lt;'5-Year Monthly P&amp;L'!P$2,1,IF(AND('Financing - Injection 2'!J631&gt;='5-Year Monthly P&amp;L'!P$2,'Financing - Injection 2'!J631&lt;'5-Year Monthly P&amp;L'!AB$2),2,IF(AND('Financing - Injection 2'!J631&gt;='5-Year Monthly P&amp;L'!AB$2,'Financing - Injection 2'!J631&lt;'5-Year Monthly P&amp;L'!AN$2),3,IF(AND('Financing - Injection 2'!J631&gt;='5-Year Monthly P&amp;L'!AN$2,'Financing - Injection 2'!J631&lt;'5-Year Monthly P&amp;L'!AZ$2),4,IF('Financing - Injection 2'!J631&gt;='5-Year Monthly P&amp;L'!AZ$2,5)))))</f>
        <v>5</v>
      </c>
      <c r="R631" s="215" t="str">
        <f t="shared" si="105"/>
        <v>0</v>
      </c>
      <c r="S631" s="215" t="str">
        <f t="shared" si="106"/>
        <v>0</v>
      </c>
    </row>
    <row r="632" spans="1:19" x14ac:dyDescent="0.2">
      <c r="A632" s="12">
        <v>621</v>
      </c>
      <c r="B632" s="228" t="str">
        <f>IF(I632&gt;($B$4*$B$6),"0",PMT(H632/$B$6,COUNT(I632:$I$1000),-E631))</f>
        <v>0</v>
      </c>
      <c r="C632" s="228">
        <f t="shared" si="107"/>
        <v>0</v>
      </c>
      <c r="D632" s="228" t="str">
        <f t="shared" si="103"/>
        <v>0</v>
      </c>
      <c r="E632" s="225" t="str">
        <f t="shared" si="101"/>
        <v/>
      </c>
      <c r="F632" s="228" t="str">
        <f t="shared" si="99"/>
        <v/>
      </c>
      <c r="G632" s="228" t="str">
        <f t="shared" si="100"/>
        <v/>
      </c>
      <c r="H632" s="230">
        <f t="shared" si="108"/>
        <v>0.12</v>
      </c>
      <c r="I632" s="226" t="str">
        <f t="shared" si="102"/>
        <v/>
      </c>
      <c r="J632" s="227">
        <f t="shared" si="109"/>
        <v>63889</v>
      </c>
      <c r="K632" s="231" t="str">
        <f t="shared" si="104"/>
        <v>0</v>
      </c>
      <c r="Q632" s="11">
        <f>IF(J632&lt;'5-Year Monthly P&amp;L'!P$2,1,IF(AND('Financing - Injection 2'!J632&gt;='5-Year Monthly P&amp;L'!P$2,'Financing - Injection 2'!J632&lt;'5-Year Monthly P&amp;L'!AB$2),2,IF(AND('Financing - Injection 2'!J632&gt;='5-Year Monthly P&amp;L'!AB$2,'Financing - Injection 2'!J632&lt;'5-Year Monthly P&amp;L'!AN$2),3,IF(AND('Financing - Injection 2'!J632&gt;='5-Year Monthly P&amp;L'!AN$2,'Financing - Injection 2'!J632&lt;'5-Year Monthly P&amp;L'!AZ$2),4,IF('Financing - Injection 2'!J632&gt;='5-Year Monthly P&amp;L'!AZ$2,5)))))</f>
        <v>5</v>
      </c>
      <c r="R632" s="215" t="str">
        <f t="shared" si="105"/>
        <v>0</v>
      </c>
      <c r="S632" s="215" t="str">
        <f t="shared" si="106"/>
        <v>0</v>
      </c>
    </row>
    <row r="633" spans="1:19" x14ac:dyDescent="0.2">
      <c r="A633" s="12">
        <v>622</v>
      </c>
      <c r="B633" s="228" t="str">
        <f>IF(I633&gt;($B$4*$B$6),"0",PMT(H633/$B$6,COUNT(I633:$I$1000),-E632))</f>
        <v>0</v>
      </c>
      <c r="C633" s="228">
        <f t="shared" si="107"/>
        <v>0</v>
      </c>
      <c r="D633" s="228" t="str">
        <f t="shared" si="103"/>
        <v>0</v>
      </c>
      <c r="E633" s="225" t="str">
        <f t="shared" si="101"/>
        <v/>
      </c>
      <c r="F633" s="228" t="str">
        <f t="shared" ref="F633:F696" si="110">IF(A632&gt;=($B$4*$B$6),"",F632+C633)</f>
        <v/>
      </c>
      <c r="G633" s="228" t="str">
        <f t="shared" ref="G633:G696" si="111">IF(A632&gt;=($B$4*$B$6),"",G632+B633)</f>
        <v/>
      </c>
      <c r="H633" s="230">
        <f t="shared" si="108"/>
        <v>0.12</v>
      </c>
      <c r="I633" s="226" t="str">
        <f t="shared" si="102"/>
        <v/>
      </c>
      <c r="J633" s="227">
        <f t="shared" si="109"/>
        <v>63920</v>
      </c>
      <c r="K633" s="231" t="str">
        <f t="shared" si="104"/>
        <v>0</v>
      </c>
      <c r="Q633" s="11">
        <f>IF(J633&lt;'5-Year Monthly P&amp;L'!P$2,1,IF(AND('Financing - Injection 2'!J633&gt;='5-Year Monthly P&amp;L'!P$2,'Financing - Injection 2'!J633&lt;'5-Year Monthly P&amp;L'!AB$2),2,IF(AND('Financing - Injection 2'!J633&gt;='5-Year Monthly P&amp;L'!AB$2,'Financing - Injection 2'!J633&lt;'5-Year Monthly P&amp;L'!AN$2),3,IF(AND('Financing - Injection 2'!J633&gt;='5-Year Monthly P&amp;L'!AN$2,'Financing - Injection 2'!J633&lt;'5-Year Monthly P&amp;L'!AZ$2),4,IF('Financing - Injection 2'!J633&gt;='5-Year Monthly P&amp;L'!AZ$2,5)))))</f>
        <v>5</v>
      </c>
      <c r="R633" s="215" t="str">
        <f t="shared" si="105"/>
        <v>0</v>
      </c>
      <c r="S633" s="215" t="str">
        <f t="shared" si="106"/>
        <v>0</v>
      </c>
    </row>
    <row r="634" spans="1:19" x14ac:dyDescent="0.2">
      <c r="A634" s="12">
        <v>623</v>
      </c>
      <c r="B634" s="228" t="str">
        <f>IF(I634&gt;($B$4*$B$6),"0",PMT(H634/$B$6,COUNT(I634:$I$1000),-E633))</f>
        <v>0</v>
      </c>
      <c r="C634" s="228">
        <f t="shared" si="107"/>
        <v>0</v>
      </c>
      <c r="D634" s="228" t="str">
        <f t="shared" si="103"/>
        <v>0</v>
      </c>
      <c r="E634" s="225" t="str">
        <f t="shared" si="101"/>
        <v/>
      </c>
      <c r="F634" s="228" t="str">
        <f t="shared" si="110"/>
        <v/>
      </c>
      <c r="G634" s="228" t="str">
        <f t="shared" si="111"/>
        <v/>
      </c>
      <c r="H634" s="230">
        <f t="shared" si="108"/>
        <v>0.12</v>
      </c>
      <c r="I634" s="226" t="str">
        <f t="shared" si="102"/>
        <v/>
      </c>
      <c r="J634" s="227">
        <f t="shared" si="109"/>
        <v>63951</v>
      </c>
      <c r="K634" s="231" t="str">
        <f t="shared" si="104"/>
        <v>0</v>
      </c>
      <c r="Q634" s="11">
        <f>IF(J634&lt;'5-Year Monthly P&amp;L'!P$2,1,IF(AND('Financing - Injection 2'!J634&gt;='5-Year Monthly P&amp;L'!P$2,'Financing - Injection 2'!J634&lt;'5-Year Monthly P&amp;L'!AB$2),2,IF(AND('Financing - Injection 2'!J634&gt;='5-Year Monthly P&amp;L'!AB$2,'Financing - Injection 2'!J634&lt;'5-Year Monthly P&amp;L'!AN$2),3,IF(AND('Financing - Injection 2'!J634&gt;='5-Year Monthly P&amp;L'!AN$2,'Financing - Injection 2'!J634&lt;'5-Year Monthly P&amp;L'!AZ$2),4,IF('Financing - Injection 2'!J634&gt;='5-Year Monthly P&amp;L'!AZ$2,5)))))</f>
        <v>5</v>
      </c>
      <c r="R634" s="215" t="str">
        <f t="shared" si="105"/>
        <v>0</v>
      </c>
      <c r="S634" s="215" t="str">
        <f t="shared" si="106"/>
        <v>0</v>
      </c>
    </row>
    <row r="635" spans="1:19" x14ac:dyDescent="0.2">
      <c r="A635" s="12">
        <v>624</v>
      </c>
      <c r="B635" s="228" t="str">
        <f>IF(I635&gt;($B$4*$B$6),"0",PMT(H635/$B$6,COUNT(I635:$I$1000),-E634))</f>
        <v>0</v>
      </c>
      <c r="C635" s="228">
        <f t="shared" si="107"/>
        <v>0</v>
      </c>
      <c r="D635" s="228" t="str">
        <f t="shared" si="103"/>
        <v>0</v>
      </c>
      <c r="E635" s="225" t="str">
        <f t="shared" si="101"/>
        <v/>
      </c>
      <c r="F635" s="228" t="str">
        <f t="shared" si="110"/>
        <v/>
      </c>
      <c r="G635" s="228" t="str">
        <f t="shared" si="111"/>
        <v/>
      </c>
      <c r="H635" s="230">
        <f t="shared" si="108"/>
        <v>0.12</v>
      </c>
      <c r="I635" s="226" t="str">
        <f t="shared" si="102"/>
        <v/>
      </c>
      <c r="J635" s="227">
        <f t="shared" si="109"/>
        <v>63979</v>
      </c>
      <c r="K635" s="231" t="str">
        <f t="shared" si="104"/>
        <v>0</v>
      </c>
      <c r="Q635" s="11">
        <f>IF(J635&lt;'5-Year Monthly P&amp;L'!P$2,1,IF(AND('Financing - Injection 2'!J635&gt;='5-Year Monthly P&amp;L'!P$2,'Financing - Injection 2'!J635&lt;'5-Year Monthly P&amp;L'!AB$2),2,IF(AND('Financing - Injection 2'!J635&gt;='5-Year Monthly P&amp;L'!AB$2,'Financing - Injection 2'!J635&lt;'5-Year Monthly P&amp;L'!AN$2),3,IF(AND('Financing - Injection 2'!J635&gt;='5-Year Monthly P&amp;L'!AN$2,'Financing - Injection 2'!J635&lt;'5-Year Monthly P&amp;L'!AZ$2),4,IF('Financing - Injection 2'!J635&gt;='5-Year Monthly P&amp;L'!AZ$2,5)))))</f>
        <v>5</v>
      </c>
      <c r="R635" s="215" t="str">
        <f t="shared" si="105"/>
        <v>0</v>
      </c>
      <c r="S635" s="215" t="str">
        <f t="shared" si="106"/>
        <v>0</v>
      </c>
    </row>
    <row r="636" spans="1:19" x14ac:dyDescent="0.2">
      <c r="A636" s="12">
        <v>625</v>
      </c>
      <c r="B636" s="228" t="str">
        <f>IF(I636&gt;($B$4*$B$6),"0",PMT(H636/$B$6,COUNT(I636:$I$1000),-E635))</f>
        <v>0</v>
      </c>
      <c r="C636" s="228">
        <f t="shared" si="107"/>
        <v>0</v>
      </c>
      <c r="D636" s="228" t="str">
        <f t="shared" si="103"/>
        <v>0</v>
      </c>
      <c r="E636" s="225" t="str">
        <f t="shared" si="101"/>
        <v/>
      </c>
      <c r="F636" s="228" t="str">
        <f t="shared" si="110"/>
        <v/>
      </c>
      <c r="G636" s="228" t="str">
        <f t="shared" si="111"/>
        <v/>
      </c>
      <c r="H636" s="230">
        <f t="shared" si="108"/>
        <v>0.12</v>
      </c>
      <c r="I636" s="226" t="str">
        <f t="shared" si="102"/>
        <v/>
      </c>
      <c r="J636" s="227">
        <f t="shared" si="109"/>
        <v>64010</v>
      </c>
      <c r="K636" s="231" t="str">
        <f t="shared" si="104"/>
        <v>0</v>
      </c>
      <c r="Q636" s="11">
        <f>IF(J636&lt;'5-Year Monthly P&amp;L'!P$2,1,IF(AND('Financing - Injection 2'!J636&gt;='5-Year Monthly P&amp;L'!P$2,'Financing - Injection 2'!J636&lt;'5-Year Monthly P&amp;L'!AB$2),2,IF(AND('Financing - Injection 2'!J636&gt;='5-Year Monthly P&amp;L'!AB$2,'Financing - Injection 2'!J636&lt;'5-Year Monthly P&amp;L'!AN$2),3,IF(AND('Financing - Injection 2'!J636&gt;='5-Year Monthly P&amp;L'!AN$2,'Financing - Injection 2'!J636&lt;'5-Year Monthly P&amp;L'!AZ$2),4,IF('Financing - Injection 2'!J636&gt;='5-Year Monthly P&amp;L'!AZ$2,5)))))</f>
        <v>5</v>
      </c>
      <c r="R636" s="215" t="str">
        <f t="shared" si="105"/>
        <v>0</v>
      </c>
      <c r="S636" s="215" t="str">
        <f t="shared" si="106"/>
        <v>0</v>
      </c>
    </row>
    <row r="637" spans="1:19" x14ac:dyDescent="0.2">
      <c r="A637" s="12">
        <v>626</v>
      </c>
      <c r="B637" s="228" t="str">
        <f>IF(I637&gt;($B$4*$B$6),"0",PMT(H637/$B$6,COUNT(I637:$I$1000),-E636))</f>
        <v>0</v>
      </c>
      <c r="C637" s="228">
        <f t="shared" si="107"/>
        <v>0</v>
      </c>
      <c r="D637" s="228" t="str">
        <f t="shared" si="103"/>
        <v>0</v>
      </c>
      <c r="E637" s="225" t="str">
        <f t="shared" si="101"/>
        <v/>
      </c>
      <c r="F637" s="228" t="str">
        <f t="shared" si="110"/>
        <v/>
      </c>
      <c r="G637" s="228" t="str">
        <f t="shared" si="111"/>
        <v/>
      </c>
      <c r="H637" s="230">
        <f t="shared" si="108"/>
        <v>0.12</v>
      </c>
      <c r="I637" s="226" t="str">
        <f t="shared" si="102"/>
        <v/>
      </c>
      <c r="J637" s="227">
        <f t="shared" si="109"/>
        <v>64040</v>
      </c>
      <c r="K637" s="231" t="str">
        <f t="shared" si="104"/>
        <v>0</v>
      </c>
      <c r="Q637" s="11">
        <f>IF(J637&lt;'5-Year Monthly P&amp;L'!P$2,1,IF(AND('Financing - Injection 2'!J637&gt;='5-Year Monthly P&amp;L'!P$2,'Financing - Injection 2'!J637&lt;'5-Year Monthly P&amp;L'!AB$2),2,IF(AND('Financing - Injection 2'!J637&gt;='5-Year Monthly P&amp;L'!AB$2,'Financing - Injection 2'!J637&lt;'5-Year Monthly P&amp;L'!AN$2),3,IF(AND('Financing - Injection 2'!J637&gt;='5-Year Monthly P&amp;L'!AN$2,'Financing - Injection 2'!J637&lt;'5-Year Monthly P&amp;L'!AZ$2),4,IF('Financing - Injection 2'!J637&gt;='5-Year Monthly P&amp;L'!AZ$2,5)))))</f>
        <v>5</v>
      </c>
      <c r="R637" s="215" t="str">
        <f t="shared" si="105"/>
        <v>0</v>
      </c>
      <c r="S637" s="215" t="str">
        <f t="shared" si="106"/>
        <v>0</v>
      </c>
    </row>
    <row r="638" spans="1:19" x14ac:dyDescent="0.2">
      <c r="A638" s="12">
        <v>627</v>
      </c>
      <c r="B638" s="228" t="str">
        <f>IF(I638&gt;($B$4*$B$6),"0",PMT(H638/$B$6,COUNT(I638:$I$1000),-E637))</f>
        <v>0</v>
      </c>
      <c r="C638" s="228">
        <f t="shared" si="107"/>
        <v>0</v>
      </c>
      <c r="D638" s="228" t="str">
        <f t="shared" si="103"/>
        <v>0</v>
      </c>
      <c r="E638" s="225" t="str">
        <f t="shared" si="101"/>
        <v/>
      </c>
      <c r="F638" s="228" t="str">
        <f t="shared" si="110"/>
        <v/>
      </c>
      <c r="G638" s="228" t="str">
        <f t="shared" si="111"/>
        <v/>
      </c>
      <c r="H638" s="230">
        <f t="shared" si="108"/>
        <v>0.12</v>
      </c>
      <c r="I638" s="226" t="str">
        <f t="shared" si="102"/>
        <v/>
      </c>
      <c r="J638" s="227">
        <f t="shared" si="109"/>
        <v>64071</v>
      </c>
      <c r="K638" s="231" t="str">
        <f t="shared" si="104"/>
        <v>0</v>
      </c>
      <c r="Q638" s="11">
        <f>IF(J638&lt;'5-Year Monthly P&amp;L'!P$2,1,IF(AND('Financing - Injection 2'!J638&gt;='5-Year Monthly P&amp;L'!P$2,'Financing - Injection 2'!J638&lt;'5-Year Monthly P&amp;L'!AB$2),2,IF(AND('Financing - Injection 2'!J638&gt;='5-Year Monthly P&amp;L'!AB$2,'Financing - Injection 2'!J638&lt;'5-Year Monthly P&amp;L'!AN$2),3,IF(AND('Financing - Injection 2'!J638&gt;='5-Year Monthly P&amp;L'!AN$2,'Financing - Injection 2'!J638&lt;'5-Year Monthly P&amp;L'!AZ$2),4,IF('Financing - Injection 2'!J638&gt;='5-Year Monthly P&amp;L'!AZ$2,5)))))</f>
        <v>5</v>
      </c>
      <c r="R638" s="215" t="str">
        <f t="shared" si="105"/>
        <v>0</v>
      </c>
      <c r="S638" s="215" t="str">
        <f t="shared" si="106"/>
        <v>0</v>
      </c>
    </row>
    <row r="639" spans="1:19" x14ac:dyDescent="0.2">
      <c r="A639" s="12">
        <v>628</v>
      </c>
      <c r="B639" s="228" t="str">
        <f>IF(I639&gt;($B$4*$B$6),"0",PMT(H639/$B$6,COUNT(I639:$I$1000),-E638))</f>
        <v>0</v>
      </c>
      <c r="C639" s="228">
        <f t="shared" si="107"/>
        <v>0</v>
      </c>
      <c r="D639" s="228" t="str">
        <f t="shared" si="103"/>
        <v>0</v>
      </c>
      <c r="E639" s="225" t="str">
        <f t="shared" si="101"/>
        <v/>
      </c>
      <c r="F639" s="228" t="str">
        <f t="shared" si="110"/>
        <v/>
      </c>
      <c r="G639" s="228" t="str">
        <f t="shared" si="111"/>
        <v/>
      </c>
      <c r="H639" s="230">
        <f t="shared" si="108"/>
        <v>0.12</v>
      </c>
      <c r="I639" s="226" t="str">
        <f t="shared" si="102"/>
        <v/>
      </c>
      <c r="J639" s="227">
        <f t="shared" si="109"/>
        <v>64101</v>
      </c>
      <c r="K639" s="231" t="str">
        <f t="shared" si="104"/>
        <v>0</v>
      </c>
      <c r="Q639" s="11">
        <f>IF(J639&lt;'5-Year Monthly P&amp;L'!P$2,1,IF(AND('Financing - Injection 2'!J639&gt;='5-Year Monthly P&amp;L'!P$2,'Financing - Injection 2'!J639&lt;'5-Year Monthly P&amp;L'!AB$2),2,IF(AND('Financing - Injection 2'!J639&gt;='5-Year Monthly P&amp;L'!AB$2,'Financing - Injection 2'!J639&lt;'5-Year Monthly P&amp;L'!AN$2),3,IF(AND('Financing - Injection 2'!J639&gt;='5-Year Monthly P&amp;L'!AN$2,'Financing - Injection 2'!J639&lt;'5-Year Monthly P&amp;L'!AZ$2),4,IF('Financing - Injection 2'!J639&gt;='5-Year Monthly P&amp;L'!AZ$2,5)))))</f>
        <v>5</v>
      </c>
      <c r="R639" s="215" t="str">
        <f t="shared" si="105"/>
        <v>0</v>
      </c>
      <c r="S639" s="215" t="str">
        <f t="shared" si="106"/>
        <v>0</v>
      </c>
    </row>
    <row r="640" spans="1:19" x14ac:dyDescent="0.2">
      <c r="A640" s="12">
        <v>629</v>
      </c>
      <c r="B640" s="228" t="str">
        <f>IF(I640&gt;($B$4*$B$6),"0",PMT(H640/$B$6,COUNT(I640:$I$1000),-E639))</f>
        <v>0</v>
      </c>
      <c r="C640" s="228">
        <f t="shared" si="107"/>
        <v>0</v>
      </c>
      <c r="D640" s="228" t="str">
        <f t="shared" si="103"/>
        <v>0</v>
      </c>
      <c r="E640" s="225" t="str">
        <f t="shared" si="101"/>
        <v/>
      </c>
      <c r="F640" s="228" t="str">
        <f t="shared" si="110"/>
        <v/>
      </c>
      <c r="G640" s="228" t="str">
        <f t="shared" si="111"/>
        <v/>
      </c>
      <c r="H640" s="230">
        <f t="shared" si="108"/>
        <v>0.12</v>
      </c>
      <c r="I640" s="226" t="str">
        <f t="shared" si="102"/>
        <v/>
      </c>
      <c r="J640" s="227">
        <f t="shared" si="109"/>
        <v>64132</v>
      </c>
      <c r="K640" s="231" t="str">
        <f t="shared" si="104"/>
        <v>0</v>
      </c>
      <c r="Q640" s="11">
        <f>IF(J640&lt;'5-Year Monthly P&amp;L'!P$2,1,IF(AND('Financing - Injection 2'!J640&gt;='5-Year Monthly P&amp;L'!P$2,'Financing - Injection 2'!J640&lt;'5-Year Monthly P&amp;L'!AB$2),2,IF(AND('Financing - Injection 2'!J640&gt;='5-Year Monthly P&amp;L'!AB$2,'Financing - Injection 2'!J640&lt;'5-Year Monthly P&amp;L'!AN$2),3,IF(AND('Financing - Injection 2'!J640&gt;='5-Year Monthly P&amp;L'!AN$2,'Financing - Injection 2'!J640&lt;'5-Year Monthly P&amp;L'!AZ$2),4,IF('Financing - Injection 2'!J640&gt;='5-Year Monthly P&amp;L'!AZ$2,5)))))</f>
        <v>5</v>
      </c>
      <c r="R640" s="215" t="str">
        <f t="shared" si="105"/>
        <v>0</v>
      </c>
      <c r="S640" s="215" t="str">
        <f t="shared" si="106"/>
        <v>0</v>
      </c>
    </row>
    <row r="641" spans="1:19" x14ac:dyDescent="0.2">
      <c r="A641" s="12">
        <v>630</v>
      </c>
      <c r="B641" s="228" t="str">
        <f>IF(I641&gt;($B$4*$B$6),"0",PMT(H641/$B$6,COUNT(I641:$I$1000),-E640))</f>
        <v>0</v>
      </c>
      <c r="C641" s="228">
        <f t="shared" si="107"/>
        <v>0</v>
      </c>
      <c r="D641" s="228" t="str">
        <f t="shared" si="103"/>
        <v>0</v>
      </c>
      <c r="E641" s="225" t="str">
        <f t="shared" si="101"/>
        <v/>
      </c>
      <c r="F641" s="228" t="str">
        <f t="shared" si="110"/>
        <v/>
      </c>
      <c r="G641" s="228" t="str">
        <f t="shared" si="111"/>
        <v/>
      </c>
      <c r="H641" s="230">
        <f t="shared" si="108"/>
        <v>0.12</v>
      </c>
      <c r="I641" s="226" t="str">
        <f t="shared" si="102"/>
        <v/>
      </c>
      <c r="J641" s="227">
        <f t="shared" si="109"/>
        <v>64163</v>
      </c>
      <c r="K641" s="231" t="str">
        <f t="shared" si="104"/>
        <v>0</v>
      </c>
      <c r="Q641" s="11">
        <f>IF(J641&lt;'5-Year Monthly P&amp;L'!P$2,1,IF(AND('Financing - Injection 2'!J641&gt;='5-Year Monthly P&amp;L'!P$2,'Financing - Injection 2'!J641&lt;'5-Year Monthly P&amp;L'!AB$2),2,IF(AND('Financing - Injection 2'!J641&gt;='5-Year Monthly P&amp;L'!AB$2,'Financing - Injection 2'!J641&lt;'5-Year Monthly P&amp;L'!AN$2),3,IF(AND('Financing - Injection 2'!J641&gt;='5-Year Monthly P&amp;L'!AN$2,'Financing - Injection 2'!J641&lt;'5-Year Monthly P&amp;L'!AZ$2),4,IF('Financing - Injection 2'!J641&gt;='5-Year Monthly P&amp;L'!AZ$2,5)))))</f>
        <v>5</v>
      </c>
      <c r="R641" s="215" t="str">
        <f t="shared" si="105"/>
        <v>0</v>
      </c>
      <c r="S641" s="215" t="str">
        <f t="shared" si="106"/>
        <v>0</v>
      </c>
    </row>
    <row r="642" spans="1:19" x14ac:dyDescent="0.2">
      <c r="A642" s="12">
        <v>631</v>
      </c>
      <c r="B642" s="228" t="str">
        <f>IF(I642&gt;($B$4*$B$6),"0",PMT(H642/$B$6,COUNT(I642:$I$1000),-E641))</f>
        <v>0</v>
      </c>
      <c r="C642" s="228">
        <f t="shared" si="107"/>
        <v>0</v>
      </c>
      <c r="D642" s="228" t="str">
        <f t="shared" si="103"/>
        <v>0</v>
      </c>
      <c r="E642" s="225" t="str">
        <f t="shared" si="101"/>
        <v/>
      </c>
      <c r="F642" s="228" t="str">
        <f t="shared" si="110"/>
        <v/>
      </c>
      <c r="G642" s="228" t="str">
        <f t="shared" si="111"/>
        <v/>
      </c>
      <c r="H642" s="230">
        <f t="shared" si="108"/>
        <v>0.12</v>
      </c>
      <c r="I642" s="226" t="str">
        <f t="shared" si="102"/>
        <v/>
      </c>
      <c r="J642" s="227">
        <f t="shared" si="109"/>
        <v>64193</v>
      </c>
      <c r="K642" s="231" t="str">
        <f t="shared" si="104"/>
        <v>0</v>
      </c>
      <c r="Q642" s="11">
        <f>IF(J642&lt;'5-Year Monthly P&amp;L'!P$2,1,IF(AND('Financing - Injection 2'!J642&gt;='5-Year Monthly P&amp;L'!P$2,'Financing - Injection 2'!J642&lt;'5-Year Monthly P&amp;L'!AB$2),2,IF(AND('Financing - Injection 2'!J642&gt;='5-Year Monthly P&amp;L'!AB$2,'Financing - Injection 2'!J642&lt;'5-Year Monthly P&amp;L'!AN$2),3,IF(AND('Financing - Injection 2'!J642&gt;='5-Year Monthly P&amp;L'!AN$2,'Financing - Injection 2'!J642&lt;'5-Year Monthly P&amp;L'!AZ$2),4,IF('Financing - Injection 2'!J642&gt;='5-Year Monthly P&amp;L'!AZ$2,5)))))</f>
        <v>5</v>
      </c>
      <c r="R642" s="215" t="str">
        <f t="shared" si="105"/>
        <v>0</v>
      </c>
      <c r="S642" s="215" t="str">
        <f t="shared" si="106"/>
        <v>0</v>
      </c>
    </row>
    <row r="643" spans="1:19" x14ac:dyDescent="0.2">
      <c r="A643" s="12">
        <v>632</v>
      </c>
      <c r="B643" s="228" t="str">
        <f>IF(I643&gt;($B$4*$B$6),"0",PMT(H643/$B$6,COUNT(I643:$I$1000),-E642))</f>
        <v>0</v>
      </c>
      <c r="C643" s="228">
        <f t="shared" si="107"/>
        <v>0</v>
      </c>
      <c r="D643" s="228" t="str">
        <f t="shared" si="103"/>
        <v>0</v>
      </c>
      <c r="E643" s="225" t="str">
        <f t="shared" si="101"/>
        <v/>
      </c>
      <c r="F643" s="228" t="str">
        <f t="shared" si="110"/>
        <v/>
      </c>
      <c r="G643" s="228" t="str">
        <f t="shared" si="111"/>
        <v/>
      </c>
      <c r="H643" s="230">
        <f t="shared" si="108"/>
        <v>0.12</v>
      </c>
      <c r="I643" s="226" t="str">
        <f t="shared" si="102"/>
        <v/>
      </c>
      <c r="J643" s="227">
        <f t="shared" si="109"/>
        <v>64224</v>
      </c>
      <c r="K643" s="231" t="str">
        <f t="shared" si="104"/>
        <v>0</v>
      </c>
      <c r="Q643" s="11">
        <f>IF(J643&lt;'5-Year Monthly P&amp;L'!P$2,1,IF(AND('Financing - Injection 2'!J643&gt;='5-Year Monthly P&amp;L'!P$2,'Financing - Injection 2'!J643&lt;'5-Year Monthly P&amp;L'!AB$2),2,IF(AND('Financing - Injection 2'!J643&gt;='5-Year Monthly P&amp;L'!AB$2,'Financing - Injection 2'!J643&lt;'5-Year Monthly P&amp;L'!AN$2),3,IF(AND('Financing - Injection 2'!J643&gt;='5-Year Monthly P&amp;L'!AN$2,'Financing - Injection 2'!J643&lt;'5-Year Monthly P&amp;L'!AZ$2),4,IF('Financing - Injection 2'!J643&gt;='5-Year Monthly P&amp;L'!AZ$2,5)))))</f>
        <v>5</v>
      </c>
      <c r="R643" s="215" t="str">
        <f t="shared" si="105"/>
        <v>0</v>
      </c>
      <c r="S643" s="215" t="str">
        <f t="shared" si="106"/>
        <v>0</v>
      </c>
    </row>
    <row r="644" spans="1:19" x14ac:dyDescent="0.2">
      <c r="A644" s="12">
        <v>633</v>
      </c>
      <c r="B644" s="228" t="str">
        <f>IF(I644&gt;($B$4*$B$6),"0",PMT(H644/$B$6,COUNT(I644:$I$1000),-E643))</f>
        <v>0</v>
      </c>
      <c r="C644" s="228">
        <f t="shared" si="107"/>
        <v>0</v>
      </c>
      <c r="D644" s="228" t="str">
        <f t="shared" si="103"/>
        <v>0</v>
      </c>
      <c r="E644" s="225" t="str">
        <f t="shared" si="101"/>
        <v/>
      </c>
      <c r="F644" s="228" t="str">
        <f t="shared" si="110"/>
        <v/>
      </c>
      <c r="G644" s="228" t="str">
        <f t="shared" si="111"/>
        <v/>
      </c>
      <c r="H644" s="230">
        <f t="shared" si="108"/>
        <v>0.12</v>
      </c>
      <c r="I644" s="226" t="str">
        <f t="shared" si="102"/>
        <v/>
      </c>
      <c r="J644" s="227">
        <f t="shared" si="109"/>
        <v>64254</v>
      </c>
      <c r="K644" s="231" t="str">
        <f t="shared" si="104"/>
        <v>0</v>
      </c>
      <c r="Q644" s="11">
        <f>IF(J644&lt;'5-Year Monthly P&amp;L'!P$2,1,IF(AND('Financing - Injection 2'!J644&gt;='5-Year Monthly P&amp;L'!P$2,'Financing - Injection 2'!J644&lt;'5-Year Monthly P&amp;L'!AB$2),2,IF(AND('Financing - Injection 2'!J644&gt;='5-Year Monthly P&amp;L'!AB$2,'Financing - Injection 2'!J644&lt;'5-Year Monthly P&amp;L'!AN$2),3,IF(AND('Financing - Injection 2'!J644&gt;='5-Year Monthly P&amp;L'!AN$2,'Financing - Injection 2'!J644&lt;'5-Year Monthly P&amp;L'!AZ$2),4,IF('Financing - Injection 2'!J644&gt;='5-Year Monthly P&amp;L'!AZ$2,5)))))</f>
        <v>5</v>
      </c>
      <c r="R644" s="215" t="str">
        <f t="shared" si="105"/>
        <v>0</v>
      </c>
      <c r="S644" s="215" t="str">
        <f t="shared" si="106"/>
        <v>0</v>
      </c>
    </row>
    <row r="645" spans="1:19" x14ac:dyDescent="0.2">
      <c r="A645" s="12">
        <v>634</v>
      </c>
      <c r="B645" s="228" t="str">
        <f>IF(I645&gt;($B$4*$B$6),"0",PMT(H645/$B$6,COUNT(I645:$I$1000),-E644))</f>
        <v>0</v>
      </c>
      <c r="C645" s="228">
        <f t="shared" si="107"/>
        <v>0</v>
      </c>
      <c r="D645" s="228" t="str">
        <f t="shared" si="103"/>
        <v>0</v>
      </c>
      <c r="E645" s="225" t="str">
        <f t="shared" si="101"/>
        <v/>
      </c>
      <c r="F645" s="228" t="str">
        <f t="shared" si="110"/>
        <v/>
      </c>
      <c r="G645" s="228" t="str">
        <f t="shared" si="111"/>
        <v/>
      </c>
      <c r="H645" s="230">
        <f t="shared" si="108"/>
        <v>0.12</v>
      </c>
      <c r="I645" s="226" t="str">
        <f t="shared" si="102"/>
        <v/>
      </c>
      <c r="J645" s="227">
        <f t="shared" si="109"/>
        <v>64285</v>
      </c>
      <c r="K645" s="231" t="str">
        <f t="shared" si="104"/>
        <v>0</v>
      </c>
      <c r="Q645" s="11">
        <f>IF(J645&lt;'5-Year Monthly P&amp;L'!P$2,1,IF(AND('Financing - Injection 2'!J645&gt;='5-Year Monthly P&amp;L'!P$2,'Financing - Injection 2'!J645&lt;'5-Year Monthly P&amp;L'!AB$2),2,IF(AND('Financing - Injection 2'!J645&gt;='5-Year Monthly P&amp;L'!AB$2,'Financing - Injection 2'!J645&lt;'5-Year Monthly P&amp;L'!AN$2),3,IF(AND('Financing - Injection 2'!J645&gt;='5-Year Monthly P&amp;L'!AN$2,'Financing - Injection 2'!J645&lt;'5-Year Monthly P&amp;L'!AZ$2),4,IF('Financing - Injection 2'!J645&gt;='5-Year Monthly P&amp;L'!AZ$2,5)))))</f>
        <v>5</v>
      </c>
      <c r="R645" s="215" t="str">
        <f t="shared" si="105"/>
        <v>0</v>
      </c>
      <c r="S645" s="215" t="str">
        <f t="shared" si="106"/>
        <v>0</v>
      </c>
    </row>
    <row r="646" spans="1:19" x14ac:dyDescent="0.2">
      <c r="A646" s="12">
        <v>635</v>
      </c>
      <c r="B646" s="228" t="str">
        <f>IF(I646&gt;($B$4*$B$6),"0",PMT(H646/$B$6,COUNT(I646:$I$1000),-E645))</f>
        <v>0</v>
      </c>
      <c r="C646" s="228">
        <f t="shared" si="107"/>
        <v>0</v>
      </c>
      <c r="D646" s="228" t="str">
        <f t="shared" si="103"/>
        <v>0</v>
      </c>
      <c r="E646" s="225" t="str">
        <f t="shared" si="101"/>
        <v/>
      </c>
      <c r="F646" s="228" t="str">
        <f t="shared" si="110"/>
        <v/>
      </c>
      <c r="G646" s="228" t="str">
        <f t="shared" si="111"/>
        <v/>
      </c>
      <c r="H646" s="230">
        <f t="shared" si="108"/>
        <v>0.12</v>
      </c>
      <c r="I646" s="226" t="str">
        <f t="shared" si="102"/>
        <v/>
      </c>
      <c r="J646" s="227">
        <f t="shared" si="109"/>
        <v>64316</v>
      </c>
      <c r="K646" s="231" t="str">
        <f t="shared" si="104"/>
        <v>0</v>
      </c>
      <c r="Q646" s="11">
        <f>IF(J646&lt;'5-Year Monthly P&amp;L'!P$2,1,IF(AND('Financing - Injection 2'!J646&gt;='5-Year Monthly P&amp;L'!P$2,'Financing - Injection 2'!J646&lt;'5-Year Monthly P&amp;L'!AB$2),2,IF(AND('Financing - Injection 2'!J646&gt;='5-Year Monthly P&amp;L'!AB$2,'Financing - Injection 2'!J646&lt;'5-Year Monthly P&amp;L'!AN$2),3,IF(AND('Financing - Injection 2'!J646&gt;='5-Year Monthly P&amp;L'!AN$2,'Financing - Injection 2'!J646&lt;'5-Year Monthly P&amp;L'!AZ$2),4,IF('Financing - Injection 2'!J646&gt;='5-Year Monthly P&amp;L'!AZ$2,5)))))</f>
        <v>5</v>
      </c>
      <c r="R646" s="215" t="str">
        <f t="shared" si="105"/>
        <v>0</v>
      </c>
      <c r="S646" s="215" t="str">
        <f t="shared" si="106"/>
        <v>0</v>
      </c>
    </row>
    <row r="647" spans="1:19" x14ac:dyDescent="0.2">
      <c r="A647" s="12">
        <v>636</v>
      </c>
      <c r="B647" s="228" t="str">
        <f>IF(I647&gt;($B$4*$B$6),"0",PMT(H647/$B$6,COUNT(I647:$I$1000),-E646))</f>
        <v>0</v>
      </c>
      <c r="C647" s="228">
        <f t="shared" si="107"/>
        <v>0</v>
      </c>
      <c r="D647" s="228" t="str">
        <f t="shared" si="103"/>
        <v>0</v>
      </c>
      <c r="E647" s="225" t="str">
        <f t="shared" si="101"/>
        <v/>
      </c>
      <c r="F647" s="228" t="str">
        <f t="shared" si="110"/>
        <v/>
      </c>
      <c r="G647" s="228" t="str">
        <f t="shared" si="111"/>
        <v/>
      </c>
      <c r="H647" s="230">
        <f t="shared" si="108"/>
        <v>0.12</v>
      </c>
      <c r="I647" s="226" t="str">
        <f t="shared" si="102"/>
        <v/>
      </c>
      <c r="J647" s="227">
        <f t="shared" si="109"/>
        <v>64345</v>
      </c>
      <c r="K647" s="231" t="str">
        <f t="shared" si="104"/>
        <v>0</v>
      </c>
      <c r="Q647" s="11">
        <f>IF(J647&lt;'5-Year Monthly P&amp;L'!P$2,1,IF(AND('Financing - Injection 2'!J647&gt;='5-Year Monthly P&amp;L'!P$2,'Financing - Injection 2'!J647&lt;'5-Year Monthly P&amp;L'!AB$2),2,IF(AND('Financing - Injection 2'!J647&gt;='5-Year Monthly P&amp;L'!AB$2,'Financing - Injection 2'!J647&lt;'5-Year Monthly P&amp;L'!AN$2),3,IF(AND('Financing - Injection 2'!J647&gt;='5-Year Monthly P&amp;L'!AN$2,'Financing - Injection 2'!J647&lt;'5-Year Monthly P&amp;L'!AZ$2),4,IF('Financing - Injection 2'!J647&gt;='5-Year Monthly P&amp;L'!AZ$2,5)))))</f>
        <v>5</v>
      </c>
      <c r="R647" s="215" t="str">
        <f t="shared" si="105"/>
        <v>0</v>
      </c>
      <c r="S647" s="215" t="str">
        <f t="shared" si="106"/>
        <v>0</v>
      </c>
    </row>
    <row r="648" spans="1:19" x14ac:dyDescent="0.2">
      <c r="A648" s="12">
        <v>637</v>
      </c>
      <c r="B648" s="228" t="str">
        <f>IF(I648&gt;($B$4*$B$6),"0",PMT(H648/$B$6,COUNT(I648:$I$1000),-E647))</f>
        <v>0</v>
      </c>
      <c r="C648" s="228">
        <f t="shared" si="107"/>
        <v>0</v>
      </c>
      <c r="D648" s="228" t="str">
        <f t="shared" si="103"/>
        <v>0</v>
      </c>
      <c r="E648" s="225" t="str">
        <f t="shared" si="101"/>
        <v/>
      </c>
      <c r="F648" s="228" t="str">
        <f t="shared" si="110"/>
        <v/>
      </c>
      <c r="G648" s="228" t="str">
        <f t="shared" si="111"/>
        <v/>
      </c>
      <c r="H648" s="230">
        <f t="shared" si="108"/>
        <v>0.12</v>
      </c>
      <c r="I648" s="226" t="str">
        <f t="shared" si="102"/>
        <v/>
      </c>
      <c r="J648" s="227">
        <f t="shared" si="109"/>
        <v>64376</v>
      </c>
      <c r="K648" s="231" t="str">
        <f t="shared" si="104"/>
        <v>0</v>
      </c>
      <c r="Q648" s="11">
        <f>IF(J648&lt;'5-Year Monthly P&amp;L'!P$2,1,IF(AND('Financing - Injection 2'!J648&gt;='5-Year Monthly P&amp;L'!P$2,'Financing - Injection 2'!J648&lt;'5-Year Monthly P&amp;L'!AB$2),2,IF(AND('Financing - Injection 2'!J648&gt;='5-Year Monthly P&amp;L'!AB$2,'Financing - Injection 2'!J648&lt;'5-Year Monthly P&amp;L'!AN$2),3,IF(AND('Financing - Injection 2'!J648&gt;='5-Year Monthly P&amp;L'!AN$2,'Financing - Injection 2'!J648&lt;'5-Year Monthly P&amp;L'!AZ$2),4,IF('Financing - Injection 2'!J648&gt;='5-Year Monthly P&amp;L'!AZ$2,5)))))</f>
        <v>5</v>
      </c>
      <c r="R648" s="215" t="str">
        <f t="shared" si="105"/>
        <v>0</v>
      </c>
      <c r="S648" s="215" t="str">
        <f t="shared" si="106"/>
        <v>0</v>
      </c>
    </row>
    <row r="649" spans="1:19" x14ac:dyDescent="0.2">
      <c r="A649" s="12">
        <v>638</v>
      </c>
      <c r="B649" s="228" t="str">
        <f>IF(I649&gt;($B$4*$B$6),"0",PMT(H649/$B$6,COUNT(I649:$I$1000),-E648))</f>
        <v>0</v>
      </c>
      <c r="C649" s="228">
        <f t="shared" si="107"/>
        <v>0</v>
      </c>
      <c r="D649" s="228" t="str">
        <f t="shared" si="103"/>
        <v>0</v>
      </c>
      <c r="E649" s="225" t="str">
        <f t="shared" si="101"/>
        <v/>
      </c>
      <c r="F649" s="228" t="str">
        <f t="shared" si="110"/>
        <v/>
      </c>
      <c r="G649" s="228" t="str">
        <f t="shared" si="111"/>
        <v/>
      </c>
      <c r="H649" s="230">
        <f t="shared" si="108"/>
        <v>0.12</v>
      </c>
      <c r="I649" s="226" t="str">
        <f t="shared" si="102"/>
        <v/>
      </c>
      <c r="J649" s="227">
        <f t="shared" si="109"/>
        <v>64406</v>
      </c>
      <c r="K649" s="231" t="str">
        <f t="shared" si="104"/>
        <v>0</v>
      </c>
      <c r="Q649" s="11">
        <f>IF(J649&lt;'5-Year Monthly P&amp;L'!P$2,1,IF(AND('Financing - Injection 2'!J649&gt;='5-Year Monthly P&amp;L'!P$2,'Financing - Injection 2'!J649&lt;'5-Year Monthly P&amp;L'!AB$2),2,IF(AND('Financing - Injection 2'!J649&gt;='5-Year Monthly P&amp;L'!AB$2,'Financing - Injection 2'!J649&lt;'5-Year Monthly P&amp;L'!AN$2),3,IF(AND('Financing - Injection 2'!J649&gt;='5-Year Monthly P&amp;L'!AN$2,'Financing - Injection 2'!J649&lt;'5-Year Monthly P&amp;L'!AZ$2),4,IF('Financing - Injection 2'!J649&gt;='5-Year Monthly P&amp;L'!AZ$2,5)))))</f>
        <v>5</v>
      </c>
      <c r="R649" s="215" t="str">
        <f t="shared" si="105"/>
        <v>0</v>
      </c>
      <c r="S649" s="215" t="str">
        <f t="shared" si="106"/>
        <v>0</v>
      </c>
    </row>
    <row r="650" spans="1:19" x14ac:dyDescent="0.2">
      <c r="A650" s="12">
        <v>639</v>
      </c>
      <c r="B650" s="228" t="str">
        <f>IF(I650&gt;($B$4*$B$6),"0",PMT(H650/$B$6,COUNT(I650:$I$1000),-E649))</f>
        <v>0</v>
      </c>
      <c r="C650" s="228">
        <f t="shared" si="107"/>
        <v>0</v>
      </c>
      <c r="D650" s="228" t="str">
        <f t="shared" si="103"/>
        <v>0</v>
      </c>
      <c r="E650" s="225" t="str">
        <f t="shared" si="101"/>
        <v/>
      </c>
      <c r="F650" s="228" t="str">
        <f t="shared" si="110"/>
        <v/>
      </c>
      <c r="G650" s="228" t="str">
        <f t="shared" si="111"/>
        <v/>
      </c>
      <c r="H650" s="230">
        <f t="shared" si="108"/>
        <v>0.12</v>
      </c>
      <c r="I650" s="226" t="str">
        <f t="shared" si="102"/>
        <v/>
      </c>
      <c r="J650" s="227">
        <f t="shared" si="109"/>
        <v>64437</v>
      </c>
      <c r="K650" s="231" t="str">
        <f t="shared" si="104"/>
        <v>0</v>
      </c>
      <c r="Q650" s="11">
        <f>IF(J650&lt;'5-Year Monthly P&amp;L'!P$2,1,IF(AND('Financing - Injection 2'!J650&gt;='5-Year Monthly P&amp;L'!P$2,'Financing - Injection 2'!J650&lt;'5-Year Monthly P&amp;L'!AB$2),2,IF(AND('Financing - Injection 2'!J650&gt;='5-Year Monthly P&amp;L'!AB$2,'Financing - Injection 2'!J650&lt;'5-Year Monthly P&amp;L'!AN$2),3,IF(AND('Financing - Injection 2'!J650&gt;='5-Year Monthly P&amp;L'!AN$2,'Financing - Injection 2'!J650&lt;'5-Year Monthly P&amp;L'!AZ$2),4,IF('Financing - Injection 2'!J650&gt;='5-Year Monthly P&amp;L'!AZ$2,5)))))</f>
        <v>5</v>
      </c>
      <c r="R650" s="215" t="str">
        <f t="shared" si="105"/>
        <v>0</v>
      </c>
      <c r="S650" s="215" t="str">
        <f t="shared" si="106"/>
        <v>0</v>
      </c>
    </row>
    <row r="651" spans="1:19" x14ac:dyDescent="0.2">
      <c r="A651" s="12">
        <v>640</v>
      </c>
      <c r="B651" s="228" t="str">
        <f>IF(I651&gt;($B$4*$B$6),"0",PMT(H651/$B$6,COUNT(I651:$I$1000),-E650))</f>
        <v>0</v>
      </c>
      <c r="C651" s="228">
        <f t="shared" si="107"/>
        <v>0</v>
      </c>
      <c r="D651" s="228" t="str">
        <f t="shared" si="103"/>
        <v>0</v>
      </c>
      <c r="E651" s="225" t="str">
        <f t="shared" si="101"/>
        <v/>
      </c>
      <c r="F651" s="228" t="str">
        <f t="shared" si="110"/>
        <v/>
      </c>
      <c r="G651" s="228" t="str">
        <f t="shared" si="111"/>
        <v/>
      </c>
      <c r="H651" s="230">
        <f t="shared" si="108"/>
        <v>0.12</v>
      </c>
      <c r="I651" s="226" t="str">
        <f t="shared" si="102"/>
        <v/>
      </c>
      <c r="J651" s="227">
        <f t="shared" si="109"/>
        <v>64467</v>
      </c>
      <c r="K651" s="231" t="str">
        <f t="shared" si="104"/>
        <v>0</v>
      </c>
      <c r="Q651" s="11">
        <f>IF(J651&lt;'5-Year Monthly P&amp;L'!P$2,1,IF(AND('Financing - Injection 2'!J651&gt;='5-Year Monthly P&amp;L'!P$2,'Financing - Injection 2'!J651&lt;'5-Year Monthly P&amp;L'!AB$2),2,IF(AND('Financing - Injection 2'!J651&gt;='5-Year Monthly P&amp;L'!AB$2,'Financing - Injection 2'!J651&lt;'5-Year Monthly P&amp;L'!AN$2),3,IF(AND('Financing - Injection 2'!J651&gt;='5-Year Monthly P&amp;L'!AN$2,'Financing - Injection 2'!J651&lt;'5-Year Monthly P&amp;L'!AZ$2),4,IF('Financing - Injection 2'!J651&gt;='5-Year Monthly P&amp;L'!AZ$2,5)))))</f>
        <v>5</v>
      </c>
      <c r="R651" s="215" t="str">
        <f t="shared" si="105"/>
        <v>0</v>
      </c>
      <c r="S651" s="215" t="str">
        <f t="shared" si="106"/>
        <v>0</v>
      </c>
    </row>
    <row r="652" spans="1:19" x14ac:dyDescent="0.2">
      <c r="A652" s="12">
        <v>641</v>
      </c>
      <c r="B652" s="228" t="str">
        <f>IF(I652&gt;($B$4*$B$6),"0",PMT(H652/$B$6,COUNT(I652:$I$1000),-E651))</f>
        <v>0</v>
      </c>
      <c r="C652" s="228">
        <f t="shared" si="107"/>
        <v>0</v>
      </c>
      <c r="D652" s="228" t="str">
        <f t="shared" si="103"/>
        <v>0</v>
      </c>
      <c r="E652" s="225" t="str">
        <f t="shared" ref="E652:E715" si="112">IF(A652&gt;($B$4*$B$6),"",E651-D652)</f>
        <v/>
      </c>
      <c r="F652" s="228" t="str">
        <f t="shared" si="110"/>
        <v/>
      </c>
      <c r="G652" s="228" t="str">
        <f t="shared" si="111"/>
        <v/>
      </c>
      <c r="H652" s="230">
        <f t="shared" si="108"/>
        <v>0.12</v>
      </c>
      <c r="I652" s="226" t="str">
        <f t="shared" ref="I652:I715" si="113">IF($B$4*$B$6&lt;A652,"",A652)</f>
        <v/>
      </c>
      <c r="J652" s="227">
        <f t="shared" si="109"/>
        <v>64498</v>
      </c>
      <c r="K652" s="231" t="str">
        <f t="shared" si="104"/>
        <v>0</v>
      </c>
      <c r="Q652" s="11">
        <f>IF(J652&lt;'5-Year Monthly P&amp;L'!P$2,1,IF(AND('Financing - Injection 2'!J652&gt;='5-Year Monthly P&amp;L'!P$2,'Financing - Injection 2'!J652&lt;'5-Year Monthly P&amp;L'!AB$2),2,IF(AND('Financing - Injection 2'!J652&gt;='5-Year Monthly P&amp;L'!AB$2,'Financing - Injection 2'!J652&lt;'5-Year Monthly P&amp;L'!AN$2),3,IF(AND('Financing - Injection 2'!J652&gt;='5-Year Monthly P&amp;L'!AN$2,'Financing - Injection 2'!J652&lt;'5-Year Monthly P&amp;L'!AZ$2),4,IF('Financing - Injection 2'!J652&gt;='5-Year Monthly P&amp;L'!AZ$2,5)))))</f>
        <v>5</v>
      </c>
      <c r="R652" s="215" t="str">
        <f t="shared" si="105"/>
        <v>0</v>
      </c>
      <c r="S652" s="215" t="str">
        <f t="shared" si="106"/>
        <v>0</v>
      </c>
    </row>
    <row r="653" spans="1:19" x14ac:dyDescent="0.2">
      <c r="A653" s="12">
        <v>642</v>
      </c>
      <c r="B653" s="228" t="str">
        <f>IF(I653&gt;($B$4*$B$6),"0",PMT(H653/$B$6,COUNT(I653:$I$1000),-E652))</f>
        <v>0</v>
      </c>
      <c r="C653" s="228">
        <f t="shared" si="107"/>
        <v>0</v>
      </c>
      <c r="D653" s="228" t="str">
        <f t="shared" ref="D653:D716" si="114">IF(A653&gt;($B$4*$B$6),"0",B653-C653)</f>
        <v>0</v>
      </c>
      <c r="E653" s="225" t="str">
        <f t="shared" si="112"/>
        <v/>
      </c>
      <c r="F653" s="228" t="str">
        <f t="shared" si="110"/>
        <v/>
      </c>
      <c r="G653" s="228" t="str">
        <f t="shared" si="111"/>
        <v/>
      </c>
      <c r="H653" s="230">
        <f t="shared" si="108"/>
        <v>0.12</v>
      </c>
      <c r="I653" s="226" t="str">
        <f t="shared" si="113"/>
        <v/>
      </c>
      <c r="J653" s="227">
        <f t="shared" si="109"/>
        <v>64529</v>
      </c>
      <c r="K653" s="231" t="str">
        <f t="shared" ref="K653:K716" si="115">B653</f>
        <v>0</v>
      </c>
      <c r="Q653" s="11">
        <f>IF(J653&lt;'5-Year Monthly P&amp;L'!P$2,1,IF(AND('Financing - Injection 2'!J653&gt;='5-Year Monthly P&amp;L'!P$2,'Financing - Injection 2'!J653&lt;'5-Year Monthly P&amp;L'!AB$2),2,IF(AND('Financing - Injection 2'!J653&gt;='5-Year Monthly P&amp;L'!AB$2,'Financing - Injection 2'!J653&lt;'5-Year Monthly P&amp;L'!AN$2),3,IF(AND('Financing - Injection 2'!J653&gt;='5-Year Monthly P&amp;L'!AN$2,'Financing - Injection 2'!J653&lt;'5-Year Monthly P&amp;L'!AZ$2),4,IF('Financing - Injection 2'!J653&gt;='5-Year Monthly P&amp;L'!AZ$2,5)))))</f>
        <v>5</v>
      </c>
      <c r="R653" s="215" t="str">
        <f t="shared" ref="R653:R716" si="116">D653</f>
        <v>0</v>
      </c>
      <c r="S653" s="215" t="str">
        <f t="shared" ref="S653:S716" si="117">B653</f>
        <v>0</v>
      </c>
    </row>
    <row r="654" spans="1:19" x14ac:dyDescent="0.2">
      <c r="A654" s="12">
        <v>643</v>
      </c>
      <c r="B654" s="228" t="str">
        <f>IF(I654&gt;($B$4*$B$6),"0",PMT(H654/$B$6,COUNT(I654:$I$1000),-E653))</f>
        <v>0</v>
      </c>
      <c r="C654" s="228">
        <f t="shared" ref="C654:C717" si="118">IFERROR(E653*H654/$B$6,0)</f>
        <v>0</v>
      </c>
      <c r="D654" s="228" t="str">
        <f t="shared" si="114"/>
        <v>0</v>
      </c>
      <c r="E654" s="225" t="str">
        <f t="shared" si="112"/>
        <v/>
      </c>
      <c r="F654" s="228" t="str">
        <f t="shared" si="110"/>
        <v/>
      </c>
      <c r="G654" s="228" t="str">
        <f t="shared" si="111"/>
        <v/>
      </c>
      <c r="H654" s="230">
        <f t="shared" ref="H654:H717" si="119">H653</f>
        <v>0.12</v>
      </c>
      <c r="I654" s="226" t="str">
        <f t="shared" si="113"/>
        <v/>
      </c>
      <c r="J654" s="227">
        <f t="shared" ref="J654:J717" si="120">EDATE(J653,1)</f>
        <v>64559</v>
      </c>
      <c r="K654" s="231" t="str">
        <f t="shared" si="115"/>
        <v>0</v>
      </c>
      <c r="Q654" s="11">
        <f>IF(J654&lt;'5-Year Monthly P&amp;L'!P$2,1,IF(AND('Financing - Injection 2'!J654&gt;='5-Year Monthly P&amp;L'!P$2,'Financing - Injection 2'!J654&lt;'5-Year Monthly P&amp;L'!AB$2),2,IF(AND('Financing - Injection 2'!J654&gt;='5-Year Monthly P&amp;L'!AB$2,'Financing - Injection 2'!J654&lt;'5-Year Monthly P&amp;L'!AN$2),3,IF(AND('Financing - Injection 2'!J654&gt;='5-Year Monthly P&amp;L'!AN$2,'Financing - Injection 2'!J654&lt;'5-Year Monthly P&amp;L'!AZ$2),4,IF('Financing - Injection 2'!J654&gt;='5-Year Monthly P&amp;L'!AZ$2,5)))))</f>
        <v>5</v>
      </c>
      <c r="R654" s="215" t="str">
        <f t="shared" si="116"/>
        <v>0</v>
      </c>
      <c r="S654" s="215" t="str">
        <f t="shared" si="117"/>
        <v>0</v>
      </c>
    </row>
    <row r="655" spans="1:19" x14ac:dyDescent="0.2">
      <c r="A655" s="12">
        <v>644</v>
      </c>
      <c r="B655" s="228" t="str">
        <f>IF(I655&gt;($B$4*$B$6),"0",PMT(H655/$B$6,COUNT(I655:$I$1000),-E654))</f>
        <v>0</v>
      </c>
      <c r="C655" s="228">
        <f t="shared" si="118"/>
        <v>0</v>
      </c>
      <c r="D655" s="228" t="str">
        <f t="shared" si="114"/>
        <v>0</v>
      </c>
      <c r="E655" s="225" t="str">
        <f t="shared" si="112"/>
        <v/>
      </c>
      <c r="F655" s="228" t="str">
        <f t="shared" si="110"/>
        <v/>
      </c>
      <c r="G655" s="228" t="str">
        <f t="shared" si="111"/>
        <v/>
      </c>
      <c r="H655" s="230">
        <f t="shared" si="119"/>
        <v>0.12</v>
      </c>
      <c r="I655" s="226" t="str">
        <f t="shared" si="113"/>
        <v/>
      </c>
      <c r="J655" s="227">
        <f t="shared" si="120"/>
        <v>64590</v>
      </c>
      <c r="K655" s="231" t="str">
        <f t="shared" si="115"/>
        <v>0</v>
      </c>
      <c r="Q655" s="11">
        <f>IF(J655&lt;'5-Year Monthly P&amp;L'!P$2,1,IF(AND('Financing - Injection 2'!J655&gt;='5-Year Monthly P&amp;L'!P$2,'Financing - Injection 2'!J655&lt;'5-Year Monthly P&amp;L'!AB$2),2,IF(AND('Financing - Injection 2'!J655&gt;='5-Year Monthly P&amp;L'!AB$2,'Financing - Injection 2'!J655&lt;'5-Year Monthly P&amp;L'!AN$2),3,IF(AND('Financing - Injection 2'!J655&gt;='5-Year Monthly P&amp;L'!AN$2,'Financing - Injection 2'!J655&lt;'5-Year Monthly P&amp;L'!AZ$2),4,IF('Financing - Injection 2'!J655&gt;='5-Year Monthly P&amp;L'!AZ$2,5)))))</f>
        <v>5</v>
      </c>
      <c r="R655" s="215" t="str">
        <f t="shared" si="116"/>
        <v>0</v>
      </c>
      <c r="S655" s="215" t="str">
        <f t="shared" si="117"/>
        <v>0</v>
      </c>
    </row>
    <row r="656" spans="1:19" x14ac:dyDescent="0.2">
      <c r="A656" s="12">
        <v>645</v>
      </c>
      <c r="B656" s="228" t="str">
        <f>IF(I656&gt;($B$4*$B$6),"0",PMT(H656/$B$6,COUNT(I656:$I$1000),-E655))</f>
        <v>0</v>
      </c>
      <c r="C656" s="228">
        <f t="shared" si="118"/>
        <v>0</v>
      </c>
      <c r="D656" s="228" t="str">
        <f t="shared" si="114"/>
        <v>0</v>
      </c>
      <c r="E656" s="225" t="str">
        <f t="shared" si="112"/>
        <v/>
      </c>
      <c r="F656" s="228" t="str">
        <f t="shared" si="110"/>
        <v/>
      </c>
      <c r="G656" s="228" t="str">
        <f t="shared" si="111"/>
        <v/>
      </c>
      <c r="H656" s="230">
        <f t="shared" si="119"/>
        <v>0.12</v>
      </c>
      <c r="I656" s="226" t="str">
        <f t="shared" si="113"/>
        <v/>
      </c>
      <c r="J656" s="227">
        <f t="shared" si="120"/>
        <v>64620</v>
      </c>
      <c r="K656" s="231" t="str">
        <f t="shared" si="115"/>
        <v>0</v>
      </c>
      <c r="Q656" s="11">
        <f>IF(J656&lt;'5-Year Monthly P&amp;L'!P$2,1,IF(AND('Financing - Injection 2'!J656&gt;='5-Year Monthly P&amp;L'!P$2,'Financing - Injection 2'!J656&lt;'5-Year Monthly P&amp;L'!AB$2),2,IF(AND('Financing - Injection 2'!J656&gt;='5-Year Monthly P&amp;L'!AB$2,'Financing - Injection 2'!J656&lt;'5-Year Monthly P&amp;L'!AN$2),3,IF(AND('Financing - Injection 2'!J656&gt;='5-Year Monthly P&amp;L'!AN$2,'Financing - Injection 2'!J656&lt;'5-Year Monthly P&amp;L'!AZ$2),4,IF('Financing - Injection 2'!J656&gt;='5-Year Monthly P&amp;L'!AZ$2,5)))))</f>
        <v>5</v>
      </c>
      <c r="R656" s="215" t="str">
        <f t="shared" si="116"/>
        <v>0</v>
      </c>
      <c r="S656" s="215" t="str">
        <f t="shared" si="117"/>
        <v>0</v>
      </c>
    </row>
    <row r="657" spans="1:19" x14ac:dyDescent="0.2">
      <c r="A657" s="12">
        <v>646</v>
      </c>
      <c r="B657" s="228" t="str">
        <f>IF(I657&gt;($B$4*$B$6),"0",PMT(H657/$B$6,COUNT(I657:$I$1000),-E656))</f>
        <v>0</v>
      </c>
      <c r="C657" s="228">
        <f t="shared" si="118"/>
        <v>0</v>
      </c>
      <c r="D657" s="228" t="str">
        <f t="shared" si="114"/>
        <v>0</v>
      </c>
      <c r="E657" s="225" t="str">
        <f t="shared" si="112"/>
        <v/>
      </c>
      <c r="F657" s="228" t="str">
        <f t="shared" si="110"/>
        <v/>
      </c>
      <c r="G657" s="228" t="str">
        <f t="shared" si="111"/>
        <v/>
      </c>
      <c r="H657" s="230">
        <f t="shared" si="119"/>
        <v>0.12</v>
      </c>
      <c r="I657" s="226" t="str">
        <f t="shared" si="113"/>
        <v/>
      </c>
      <c r="J657" s="227">
        <f t="shared" si="120"/>
        <v>64651</v>
      </c>
      <c r="K657" s="231" t="str">
        <f t="shared" si="115"/>
        <v>0</v>
      </c>
      <c r="Q657" s="11">
        <f>IF(J657&lt;'5-Year Monthly P&amp;L'!P$2,1,IF(AND('Financing - Injection 2'!J657&gt;='5-Year Monthly P&amp;L'!P$2,'Financing - Injection 2'!J657&lt;'5-Year Monthly P&amp;L'!AB$2),2,IF(AND('Financing - Injection 2'!J657&gt;='5-Year Monthly P&amp;L'!AB$2,'Financing - Injection 2'!J657&lt;'5-Year Monthly P&amp;L'!AN$2),3,IF(AND('Financing - Injection 2'!J657&gt;='5-Year Monthly P&amp;L'!AN$2,'Financing - Injection 2'!J657&lt;'5-Year Monthly P&amp;L'!AZ$2),4,IF('Financing - Injection 2'!J657&gt;='5-Year Monthly P&amp;L'!AZ$2,5)))))</f>
        <v>5</v>
      </c>
      <c r="R657" s="215" t="str">
        <f t="shared" si="116"/>
        <v>0</v>
      </c>
      <c r="S657" s="215" t="str">
        <f t="shared" si="117"/>
        <v>0</v>
      </c>
    </row>
    <row r="658" spans="1:19" x14ac:dyDescent="0.2">
      <c r="A658" s="12">
        <v>647</v>
      </c>
      <c r="B658" s="228" t="str">
        <f>IF(I658&gt;($B$4*$B$6),"0",PMT(H658/$B$6,COUNT(I658:$I$1000),-E657))</f>
        <v>0</v>
      </c>
      <c r="C658" s="228">
        <f t="shared" si="118"/>
        <v>0</v>
      </c>
      <c r="D658" s="228" t="str">
        <f t="shared" si="114"/>
        <v>0</v>
      </c>
      <c r="E658" s="225" t="str">
        <f t="shared" si="112"/>
        <v/>
      </c>
      <c r="F658" s="228" t="str">
        <f t="shared" si="110"/>
        <v/>
      </c>
      <c r="G658" s="228" t="str">
        <f t="shared" si="111"/>
        <v/>
      </c>
      <c r="H658" s="230">
        <f t="shared" si="119"/>
        <v>0.12</v>
      </c>
      <c r="I658" s="226" t="str">
        <f t="shared" si="113"/>
        <v/>
      </c>
      <c r="J658" s="227">
        <f t="shared" si="120"/>
        <v>64682</v>
      </c>
      <c r="K658" s="231" t="str">
        <f t="shared" si="115"/>
        <v>0</v>
      </c>
      <c r="Q658" s="11">
        <f>IF(J658&lt;'5-Year Monthly P&amp;L'!P$2,1,IF(AND('Financing - Injection 2'!J658&gt;='5-Year Monthly P&amp;L'!P$2,'Financing - Injection 2'!J658&lt;'5-Year Monthly P&amp;L'!AB$2),2,IF(AND('Financing - Injection 2'!J658&gt;='5-Year Monthly P&amp;L'!AB$2,'Financing - Injection 2'!J658&lt;'5-Year Monthly P&amp;L'!AN$2),3,IF(AND('Financing - Injection 2'!J658&gt;='5-Year Monthly P&amp;L'!AN$2,'Financing - Injection 2'!J658&lt;'5-Year Monthly P&amp;L'!AZ$2),4,IF('Financing - Injection 2'!J658&gt;='5-Year Monthly P&amp;L'!AZ$2,5)))))</f>
        <v>5</v>
      </c>
      <c r="R658" s="215" t="str">
        <f t="shared" si="116"/>
        <v>0</v>
      </c>
      <c r="S658" s="215" t="str">
        <f t="shared" si="117"/>
        <v>0</v>
      </c>
    </row>
    <row r="659" spans="1:19" x14ac:dyDescent="0.2">
      <c r="A659" s="12">
        <v>648</v>
      </c>
      <c r="B659" s="228" t="str">
        <f>IF(I659&gt;($B$4*$B$6),"0",PMT(H659/$B$6,COUNT(I659:$I$1000),-E658))</f>
        <v>0</v>
      </c>
      <c r="C659" s="228">
        <f t="shared" si="118"/>
        <v>0</v>
      </c>
      <c r="D659" s="228" t="str">
        <f t="shared" si="114"/>
        <v>0</v>
      </c>
      <c r="E659" s="225" t="str">
        <f t="shared" si="112"/>
        <v/>
      </c>
      <c r="F659" s="228" t="str">
        <f t="shared" si="110"/>
        <v/>
      </c>
      <c r="G659" s="228" t="str">
        <f t="shared" si="111"/>
        <v/>
      </c>
      <c r="H659" s="230">
        <f t="shared" si="119"/>
        <v>0.12</v>
      </c>
      <c r="I659" s="226" t="str">
        <f t="shared" si="113"/>
        <v/>
      </c>
      <c r="J659" s="227">
        <f t="shared" si="120"/>
        <v>64710</v>
      </c>
      <c r="K659" s="231" t="str">
        <f t="shared" si="115"/>
        <v>0</v>
      </c>
      <c r="Q659" s="11">
        <f>IF(J659&lt;'5-Year Monthly P&amp;L'!P$2,1,IF(AND('Financing - Injection 2'!J659&gt;='5-Year Monthly P&amp;L'!P$2,'Financing - Injection 2'!J659&lt;'5-Year Monthly P&amp;L'!AB$2),2,IF(AND('Financing - Injection 2'!J659&gt;='5-Year Monthly P&amp;L'!AB$2,'Financing - Injection 2'!J659&lt;'5-Year Monthly P&amp;L'!AN$2),3,IF(AND('Financing - Injection 2'!J659&gt;='5-Year Monthly P&amp;L'!AN$2,'Financing - Injection 2'!J659&lt;'5-Year Monthly P&amp;L'!AZ$2),4,IF('Financing - Injection 2'!J659&gt;='5-Year Monthly P&amp;L'!AZ$2,5)))))</f>
        <v>5</v>
      </c>
      <c r="R659" s="215" t="str">
        <f t="shared" si="116"/>
        <v>0</v>
      </c>
      <c r="S659" s="215" t="str">
        <f t="shared" si="117"/>
        <v>0</v>
      </c>
    </row>
    <row r="660" spans="1:19" x14ac:dyDescent="0.2">
      <c r="A660" s="12">
        <v>649</v>
      </c>
      <c r="B660" s="228" t="str">
        <f>IF(I660&gt;($B$4*$B$6),"0",PMT(H660/$B$6,COUNT(I660:$I$1000),-E659))</f>
        <v>0</v>
      </c>
      <c r="C660" s="228">
        <f t="shared" si="118"/>
        <v>0</v>
      </c>
      <c r="D660" s="228" t="str">
        <f t="shared" si="114"/>
        <v>0</v>
      </c>
      <c r="E660" s="225" t="str">
        <f t="shared" si="112"/>
        <v/>
      </c>
      <c r="F660" s="228" t="str">
        <f t="shared" si="110"/>
        <v/>
      </c>
      <c r="G660" s="228" t="str">
        <f t="shared" si="111"/>
        <v/>
      </c>
      <c r="H660" s="230">
        <f t="shared" si="119"/>
        <v>0.12</v>
      </c>
      <c r="I660" s="226" t="str">
        <f t="shared" si="113"/>
        <v/>
      </c>
      <c r="J660" s="227">
        <f t="shared" si="120"/>
        <v>64741</v>
      </c>
      <c r="K660" s="231" t="str">
        <f t="shared" si="115"/>
        <v>0</v>
      </c>
      <c r="Q660" s="11">
        <f>IF(J660&lt;'5-Year Monthly P&amp;L'!P$2,1,IF(AND('Financing - Injection 2'!J660&gt;='5-Year Monthly P&amp;L'!P$2,'Financing - Injection 2'!J660&lt;'5-Year Monthly P&amp;L'!AB$2),2,IF(AND('Financing - Injection 2'!J660&gt;='5-Year Monthly P&amp;L'!AB$2,'Financing - Injection 2'!J660&lt;'5-Year Monthly P&amp;L'!AN$2),3,IF(AND('Financing - Injection 2'!J660&gt;='5-Year Monthly P&amp;L'!AN$2,'Financing - Injection 2'!J660&lt;'5-Year Monthly P&amp;L'!AZ$2),4,IF('Financing - Injection 2'!J660&gt;='5-Year Monthly P&amp;L'!AZ$2,5)))))</f>
        <v>5</v>
      </c>
      <c r="R660" s="215" t="str">
        <f t="shared" si="116"/>
        <v>0</v>
      </c>
      <c r="S660" s="215" t="str">
        <f t="shared" si="117"/>
        <v>0</v>
      </c>
    </row>
    <row r="661" spans="1:19" x14ac:dyDescent="0.2">
      <c r="A661" s="12">
        <v>650</v>
      </c>
      <c r="B661" s="228" t="str">
        <f>IF(I661&gt;($B$4*$B$6),"0",PMT(H661/$B$6,COUNT(I661:$I$1000),-E660))</f>
        <v>0</v>
      </c>
      <c r="C661" s="228">
        <f t="shared" si="118"/>
        <v>0</v>
      </c>
      <c r="D661" s="228" t="str">
        <f t="shared" si="114"/>
        <v>0</v>
      </c>
      <c r="E661" s="225" t="str">
        <f t="shared" si="112"/>
        <v/>
      </c>
      <c r="F661" s="228" t="str">
        <f t="shared" si="110"/>
        <v/>
      </c>
      <c r="G661" s="228" t="str">
        <f t="shared" si="111"/>
        <v/>
      </c>
      <c r="H661" s="230">
        <f t="shared" si="119"/>
        <v>0.12</v>
      </c>
      <c r="I661" s="226" t="str">
        <f t="shared" si="113"/>
        <v/>
      </c>
      <c r="J661" s="227">
        <f t="shared" si="120"/>
        <v>64771</v>
      </c>
      <c r="K661" s="231" t="str">
        <f t="shared" si="115"/>
        <v>0</v>
      </c>
      <c r="Q661" s="11">
        <f>IF(J661&lt;'5-Year Monthly P&amp;L'!P$2,1,IF(AND('Financing - Injection 2'!J661&gt;='5-Year Monthly P&amp;L'!P$2,'Financing - Injection 2'!J661&lt;'5-Year Monthly P&amp;L'!AB$2),2,IF(AND('Financing - Injection 2'!J661&gt;='5-Year Monthly P&amp;L'!AB$2,'Financing - Injection 2'!J661&lt;'5-Year Monthly P&amp;L'!AN$2),3,IF(AND('Financing - Injection 2'!J661&gt;='5-Year Monthly P&amp;L'!AN$2,'Financing - Injection 2'!J661&lt;'5-Year Monthly P&amp;L'!AZ$2),4,IF('Financing - Injection 2'!J661&gt;='5-Year Monthly P&amp;L'!AZ$2,5)))))</f>
        <v>5</v>
      </c>
      <c r="R661" s="215" t="str">
        <f t="shared" si="116"/>
        <v>0</v>
      </c>
      <c r="S661" s="215" t="str">
        <f t="shared" si="117"/>
        <v>0</v>
      </c>
    </row>
    <row r="662" spans="1:19" x14ac:dyDescent="0.2">
      <c r="A662" s="12">
        <v>651</v>
      </c>
      <c r="B662" s="228" t="str">
        <f>IF(I662&gt;($B$4*$B$6),"0",PMT(H662/$B$6,COUNT(I662:$I$1000),-E661))</f>
        <v>0</v>
      </c>
      <c r="C662" s="228">
        <f t="shared" si="118"/>
        <v>0</v>
      </c>
      <c r="D662" s="228" t="str">
        <f t="shared" si="114"/>
        <v>0</v>
      </c>
      <c r="E662" s="225" t="str">
        <f t="shared" si="112"/>
        <v/>
      </c>
      <c r="F662" s="228" t="str">
        <f t="shared" si="110"/>
        <v/>
      </c>
      <c r="G662" s="228" t="str">
        <f t="shared" si="111"/>
        <v/>
      </c>
      <c r="H662" s="230">
        <f t="shared" si="119"/>
        <v>0.12</v>
      </c>
      <c r="I662" s="226" t="str">
        <f t="shared" si="113"/>
        <v/>
      </c>
      <c r="J662" s="227">
        <f t="shared" si="120"/>
        <v>64802</v>
      </c>
      <c r="K662" s="231" t="str">
        <f t="shared" si="115"/>
        <v>0</v>
      </c>
      <c r="Q662" s="11">
        <f>IF(J662&lt;'5-Year Monthly P&amp;L'!P$2,1,IF(AND('Financing - Injection 2'!J662&gt;='5-Year Monthly P&amp;L'!P$2,'Financing - Injection 2'!J662&lt;'5-Year Monthly P&amp;L'!AB$2),2,IF(AND('Financing - Injection 2'!J662&gt;='5-Year Monthly P&amp;L'!AB$2,'Financing - Injection 2'!J662&lt;'5-Year Monthly P&amp;L'!AN$2),3,IF(AND('Financing - Injection 2'!J662&gt;='5-Year Monthly P&amp;L'!AN$2,'Financing - Injection 2'!J662&lt;'5-Year Monthly P&amp;L'!AZ$2),4,IF('Financing - Injection 2'!J662&gt;='5-Year Monthly P&amp;L'!AZ$2,5)))))</f>
        <v>5</v>
      </c>
      <c r="R662" s="215" t="str">
        <f t="shared" si="116"/>
        <v>0</v>
      </c>
      <c r="S662" s="215" t="str">
        <f t="shared" si="117"/>
        <v>0</v>
      </c>
    </row>
    <row r="663" spans="1:19" x14ac:dyDescent="0.2">
      <c r="A663" s="12">
        <v>652</v>
      </c>
      <c r="B663" s="228" t="str">
        <f>IF(I663&gt;($B$4*$B$6),"0",PMT(H663/$B$6,COUNT(I663:$I$1000),-E662))</f>
        <v>0</v>
      </c>
      <c r="C663" s="228">
        <f t="shared" si="118"/>
        <v>0</v>
      </c>
      <c r="D663" s="228" t="str">
        <f t="shared" si="114"/>
        <v>0</v>
      </c>
      <c r="E663" s="225" t="str">
        <f t="shared" si="112"/>
        <v/>
      </c>
      <c r="F663" s="228" t="str">
        <f t="shared" si="110"/>
        <v/>
      </c>
      <c r="G663" s="228" t="str">
        <f t="shared" si="111"/>
        <v/>
      </c>
      <c r="H663" s="230">
        <f t="shared" si="119"/>
        <v>0.12</v>
      </c>
      <c r="I663" s="226" t="str">
        <f t="shared" si="113"/>
        <v/>
      </c>
      <c r="J663" s="227">
        <f t="shared" si="120"/>
        <v>64832</v>
      </c>
      <c r="K663" s="231" t="str">
        <f t="shared" si="115"/>
        <v>0</v>
      </c>
      <c r="Q663" s="11">
        <f>IF(J663&lt;'5-Year Monthly P&amp;L'!P$2,1,IF(AND('Financing - Injection 2'!J663&gt;='5-Year Monthly P&amp;L'!P$2,'Financing - Injection 2'!J663&lt;'5-Year Monthly P&amp;L'!AB$2),2,IF(AND('Financing - Injection 2'!J663&gt;='5-Year Monthly P&amp;L'!AB$2,'Financing - Injection 2'!J663&lt;'5-Year Monthly P&amp;L'!AN$2),3,IF(AND('Financing - Injection 2'!J663&gt;='5-Year Monthly P&amp;L'!AN$2,'Financing - Injection 2'!J663&lt;'5-Year Monthly P&amp;L'!AZ$2),4,IF('Financing - Injection 2'!J663&gt;='5-Year Monthly P&amp;L'!AZ$2,5)))))</f>
        <v>5</v>
      </c>
      <c r="R663" s="215" t="str">
        <f t="shared" si="116"/>
        <v>0</v>
      </c>
      <c r="S663" s="215" t="str">
        <f t="shared" si="117"/>
        <v>0</v>
      </c>
    </row>
    <row r="664" spans="1:19" x14ac:dyDescent="0.2">
      <c r="A664" s="12">
        <v>653</v>
      </c>
      <c r="B664" s="228" t="str">
        <f>IF(I664&gt;($B$4*$B$6),"0",PMT(H664/$B$6,COUNT(I664:$I$1000),-E663))</f>
        <v>0</v>
      </c>
      <c r="C664" s="228">
        <f t="shared" si="118"/>
        <v>0</v>
      </c>
      <c r="D664" s="228" t="str">
        <f t="shared" si="114"/>
        <v>0</v>
      </c>
      <c r="E664" s="225" t="str">
        <f t="shared" si="112"/>
        <v/>
      </c>
      <c r="F664" s="228" t="str">
        <f t="shared" si="110"/>
        <v/>
      </c>
      <c r="G664" s="228" t="str">
        <f t="shared" si="111"/>
        <v/>
      </c>
      <c r="H664" s="230">
        <f t="shared" si="119"/>
        <v>0.12</v>
      </c>
      <c r="I664" s="226" t="str">
        <f t="shared" si="113"/>
        <v/>
      </c>
      <c r="J664" s="227">
        <f t="shared" si="120"/>
        <v>64863</v>
      </c>
      <c r="K664" s="231" t="str">
        <f t="shared" si="115"/>
        <v>0</v>
      </c>
      <c r="Q664" s="11">
        <f>IF(J664&lt;'5-Year Monthly P&amp;L'!P$2,1,IF(AND('Financing - Injection 2'!J664&gt;='5-Year Monthly P&amp;L'!P$2,'Financing - Injection 2'!J664&lt;'5-Year Monthly P&amp;L'!AB$2),2,IF(AND('Financing - Injection 2'!J664&gt;='5-Year Monthly P&amp;L'!AB$2,'Financing - Injection 2'!J664&lt;'5-Year Monthly P&amp;L'!AN$2),3,IF(AND('Financing - Injection 2'!J664&gt;='5-Year Monthly P&amp;L'!AN$2,'Financing - Injection 2'!J664&lt;'5-Year Monthly P&amp;L'!AZ$2),4,IF('Financing - Injection 2'!J664&gt;='5-Year Monthly P&amp;L'!AZ$2,5)))))</f>
        <v>5</v>
      </c>
      <c r="R664" s="215" t="str">
        <f t="shared" si="116"/>
        <v>0</v>
      </c>
      <c r="S664" s="215" t="str">
        <f t="shared" si="117"/>
        <v>0</v>
      </c>
    </row>
    <row r="665" spans="1:19" x14ac:dyDescent="0.2">
      <c r="A665" s="12">
        <v>654</v>
      </c>
      <c r="B665" s="228" t="str">
        <f>IF(I665&gt;($B$4*$B$6),"0",PMT(H665/$B$6,COUNT(I665:$I$1000),-E664))</f>
        <v>0</v>
      </c>
      <c r="C665" s="228">
        <f t="shared" si="118"/>
        <v>0</v>
      </c>
      <c r="D665" s="228" t="str">
        <f t="shared" si="114"/>
        <v>0</v>
      </c>
      <c r="E665" s="225" t="str">
        <f t="shared" si="112"/>
        <v/>
      </c>
      <c r="F665" s="228" t="str">
        <f t="shared" si="110"/>
        <v/>
      </c>
      <c r="G665" s="228" t="str">
        <f t="shared" si="111"/>
        <v/>
      </c>
      <c r="H665" s="230">
        <f t="shared" si="119"/>
        <v>0.12</v>
      </c>
      <c r="I665" s="226" t="str">
        <f t="shared" si="113"/>
        <v/>
      </c>
      <c r="J665" s="227">
        <f t="shared" si="120"/>
        <v>64894</v>
      </c>
      <c r="K665" s="231" t="str">
        <f t="shared" si="115"/>
        <v>0</v>
      </c>
      <c r="Q665" s="11">
        <f>IF(J665&lt;'5-Year Monthly P&amp;L'!P$2,1,IF(AND('Financing - Injection 2'!J665&gt;='5-Year Monthly P&amp;L'!P$2,'Financing - Injection 2'!J665&lt;'5-Year Monthly P&amp;L'!AB$2),2,IF(AND('Financing - Injection 2'!J665&gt;='5-Year Monthly P&amp;L'!AB$2,'Financing - Injection 2'!J665&lt;'5-Year Monthly P&amp;L'!AN$2),3,IF(AND('Financing - Injection 2'!J665&gt;='5-Year Monthly P&amp;L'!AN$2,'Financing - Injection 2'!J665&lt;'5-Year Monthly P&amp;L'!AZ$2),4,IF('Financing - Injection 2'!J665&gt;='5-Year Monthly P&amp;L'!AZ$2,5)))))</f>
        <v>5</v>
      </c>
      <c r="R665" s="215" t="str">
        <f t="shared" si="116"/>
        <v>0</v>
      </c>
      <c r="S665" s="215" t="str">
        <f t="shared" si="117"/>
        <v>0</v>
      </c>
    </row>
    <row r="666" spans="1:19" x14ac:dyDescent="0.2">
      <c r="A666" s="12">
        <v>655</v>
      </c>
      <c r="B666" s="228" t="str">
        <f>IF(I666&gt;($B$4*$B$6),"0",PMT(H666/$B$6,COUNT(I666:$I$1000),-E665))</f>
        <v>0</v>
      </c>
      <c r="C666" s="228">
        <f t="shared" si="118"/>
        <v>0</v>
      </c>
      <c r="D666" s="228" t="str">
        <f t="shared" si="114"/>
        <v>0</v>
      </c>
      <c r="E666" s="225" t="str">
        <f t="shared" si="112"/>
        <v/>
      </c>
      <c r="F666" s="228" t="str">
        <f t="shared" si="110"/>
        <v/>
      </c>
      <c r="G666" s="228" t="str">
        <f t="shared" si="111"/>
        <v/>
      </c>
      <c r="H666" s="230">
        <f t="shared" si="119"/>
        <v>0.12</v>
      </c>
      <c r="I666" s="226" t="str">
        <f t="shared" si="113"/>
        <v/>
      </c>
      <c r="J666" s="227">
        <f t="shared" si="120"/>
        <v>64924</v>
      </c>
      <c r="K666" s="231" t="str">
        <f t="shared" si="115"/>
        <v>0</v>
      </c>
      <c r="Q666" s="11">
        <f>IF(J666&lt;'5-Year Monthly P&amp;L'!P$2,1,IF(AND('Financing - Injection 2'!J666&gt;='5-Year Monthly P&amp;L'!P$2,'Financing - Injection 2'!J666&lt;'5-Year Monthly P&amp;L'!AB$2),2,IF(AND('Financing - Injection 2'!J666&gt;='5-Year Monthly P&amp;L'!AB$2,'Financing - Injection 2'!J666&lt;'5-Year Monthly P&amp;L'!AN$2),3,IF(AND('Financing - Injection 2'!J666&gt;='5-Year Monthly P&amp;L'!AN$2,'Financing - Injection 2'!J666&lt;'5-Year Monthly P&amp;L'!AZ$2),4,IF('Financing - Injection 2'!J666&gt;='5-Year Monthly P&amp;L'!AZ$2,5)))))</f>
        <v>5</v>
      </c>
      <c r="R666" s="215" t="str">
        <f t="shared" si="116"/>
        <v>0</v>
      </c>
      <c r="S666" s="215" t="str">
        <f t="shared" si="117"/>
        <v>0</v>
      </c>
    </row>
    <row r="667" spans="1:19" x14ac:dyDescent="0.2">
      <c r="A667" s="12">
        <v>656</v>
      </c>
      <c r="B667" s="228" t="str">
        <f>IF(I667&gt;($B$4*$B$6),"0",PMT(H667/$B$6,COUNT(I667:$I$1000),-E666))</f>
        <v>0</v>
      </c>
      <c r="C667" s="228">
        <f t="shared" si="118"/>
        <v>0</v>
      </c>
      <c r="D667" s="228" t="str">
        <f t="shared" si="114"/>
        <v>0</v>
      </c>
      <c r="E667" s="225" t="str">
        <f t="shared" si="112"/>
        <v/>
      </c>
      <c r="F667" s="228" t="str">
        <f t="shared" si="110"/>
        <v/>
      </c>
      <c r="G667" s="228" t="str">
        <f t="shared" si="111"/>
        <v/>
      </c>
      <c r="H667" s="230">
        <f t="shared" si="119"/>
        <v>0.12</v>
      </c>
      <c r="I667" s="226" t="str">
        <f t="shared" si="113"/>
        <v/>
      </c>
      <c r="J667" s="227">
        <f t="shared" si="120"/>
        <v>64955</v>
      </c>
      <c r="K667" s="231" t="str">
        <f t="shared" si="115"/>
        <v>0</v>
      </c>
      <c r="Q667" s="11">
        <f>IF(J667&lt;'5-Year Monthly P&amp;L'!P$2,1,IF(AND('Financing - Injection 2'!J667&gt;='5-Year Monthly P&amp;L'!P$2,'Financing - Injection 2'!J667&lt;'5-Year Monthly P&amp;L'!AB$2),2,IF(AND('Financing - Injection 2'!J667&gt;='5-Year Monthly P&amp;L'!AB$2,'Financing - Injection 2'!J667&lt;'5-Year Monthly P&amp;L'!AN$2),3,IF(AND('Financing - Injection 2'!J667&gt;='5-Year Monthly P&amp;L'!AN$2,'Financing - Injection 2'!J667&lt;'5-Year Monthly P&amp;L'!AZ$2),4,IF('Financing - Injection 2'!J667&gt;='5-Year Monthly P&amp;L'!AZ$2,5)))))</f>
        <v>5</v>
      </c>
      <c r="R667" s="215" t="str">
        <f t="shared" si="116"/>
        <v>0</v>
      </c>
      <c r="S667" s="215" t="str">
        <f t="shared" si="117"/>
        <v>0</v>
      </c>
    </row>
    <row r="668" spans="1:19" x14ac:dyDescent="0.2">
      <c r="A668" s="12">
        <v>657</v>
      </c>
      <c r="B668" s="228" t="str">
        <f>IF(I668&gt;($B$4*$B$6),"0",PMT(H668/$B$6,COUNT(I668:$I$1000),-E667))</f>
        <v>0</v>
      </c>
      <c r="C668" s="228">
        <f t="shared" si="118"/>
        <v>0</v>
      </c>
      <c r="D668" s="228" t="str">
        <f t="shared" si="114"/>
        <v>0</v>
      </c>
      <c r="E668" s="225" t="str">
        <f t="shared" si="112"/>
        <v/>
      </c>
      <c r="F668" s="228" t="str">
        <f t="shared" si="110"/>
        <v/>
      </c>
      <c r="G668" s="228" t="str">
        <f t="shared" si="111"/>
        <v/>
      </c>
      <c r="H668" s="230">
        <f t="shared" si="119"/>
        <v>0.12</v>
      </c>
      <c r="I668" s="226" t="str">
        <f t="shared" si="113"/>
        <v/>
      </c>
      <c r="J668" s="227">
        <f t="shared" si="120"/>
        <v>64985</v>
      </c>
      <c r="K668" s="231" t="str">
        <f t="shared" si="115"/>
        <v>0</v>
      </c>
      <c r="Q668" s="11">
        <f>IF(J668&lt;'5-Year Monthly P&amp;L'!P$2,1,IF(AND('Financing - Injection 2'!J668&gt;='5-Year Monthly P&amp;L'!P$2,'Financing - Injection 2'!J668&lt;'5-Year Monthly P&amp;L'!AB$2),2,IF(AND('Financing - Injection 2'!J668&gt;='5-Year Monthly P&amp;L'!AB$2,'Financing - Injection 2'!J668&lt;'5-Year Monthly P&amp;L'!AN$2),3,IF(AND('Financing - Injection 2'!J668&gt;='5-Year Monthly P&amp;L'!AN$2,'Financing - Injection 2'!J668&lt;'5-Year Monthly P&amp;L'!AZ$2),4,IF('Financing - Injection 2'!J668&gt;='5-Year Monthly P&amp;L'!AZ$2,5)))))</f>
        <v>5</v>
      </c>
      <c r="R668" s="215" t="str">
        <f t="shared" si="116"/>
        <v>0</v>
      </c>
      <c r="S668" s="215" t="str">
        <f t="shared" si="117"/>
        <v>0</v>
      </c>
    </row>
    <row r="669" spans="1:19" x14ac:dyDescent="0.2">
      <c r="A669" s="12">
        <v>658</v>
      </c>
      <c r="B669" s="228" t="str">
        <f>IF(I669&gt;($B$4*$B$6),"0",PMT(H669/$B$6,COUNT(I669:$I$1000),-E668))</f>
        <v>0</v>
      </c>
      <c r="C669" s="228">
        <f t="shared" si="118"/>
        <v>0</v>
      </c>
      <c r="D669" s="228" t="str">
        <f t="shared" si="114"/>
        <v>0</v>
      </c>
      <c r="E669" s="225" t="str">
        <f t="shared" si="112"/>
        <v/>
      </c>
      <c r="F669" s="228" t="str">
        <f t="shared" si="110"/>
        <v/>
      </c>
      <c r="G669" s="228" t="str">
        <f t="shared" si="111"/>
        <v/>
      </c>
      <c r="H669" s="230">
        <f t="shared" si="119"/>
        <v>0.12</v>
      </c>
      <c r="I669" s="226" t="str">
        <f t="shared" si="113"/>
        <v/>
      </c>
      <c r="J669" s="227">
        <f t="shared" si="120"/>
        <v>65016</v>
      </c>
      <c r="K669" s="231" t="str">
        <f t="shared" si="115"/>
        <v>0</v>
      </c>
      <c r="Q669" s="11">
        <f>IF(J669&lt;'5-Year Monthly P&amp;L'!P$2,1,IF(AND('Financing - Injection 2'!J669&gt;='5-Year Monthly P&amp;L'!P$2,'Financing - Injection 2'!J669&lt;'5-Year Monthly P&amp;L'!AB$2),2,IF(AND('Financing - Injection 2'!J669&gt;='5-Year Monthly P&amp;L'!AB$2,'Financing - Injection 2'!J669&lt;'5-Year Monthly P&amp;L'!AN$2),3,IF(AND('Financing - Injection 2'!J669&gt;='5-Year Monthly P&amp;L'!AN$2,'Financing - Injection 2'!J669&lt;'5-Year Monthly P&amp;L'!AZ$2),4,IF('Financing - Injection 2'!J669&gt;='5-Year Monthly P&amp;L'!AZ$2,5)))))</f>
        <v>5</v>
      </c>
      <c r="R669" s="215" t="str">
        <f t="shared" si="116"/>
        <v>0</v>
      </c>
      <c r="S669" s="215" t="str">
        <f t="shared" si="117"/>
        <v>0</v>
      </c>
    </row>
    <row r="670" spans="1:19" x14ac:dyDescent="0.2">
      <c r="A670" s="12">
        <v>659</v>
      </c>
      <c r="B670" s="228" t="str">
        <f>IF(I670&gt;($B$4*$B$6),"0",PMT(H670/$B$6,COUNT(I670:$I$1000),-E669))</f>
        <v>0</v>
      </c>
      <c r="C670" s="228">
        <f t="shared" si="118"/>
        <v>0</v>
      </c>
      <c r="D670" s="228" t="str">
        <f t="shared" si="114"/>
        <v>0</v>
      </c>
      <c r="E670" s="225" t="str">
        <f t="shared" si="112"/>
        <v/>
      </c>
      <c r="F670" s="228" t="str">
        <f t="shared" si="110"/>
        <v/>
      </c>
      <c r="G670" s="228" t="str">
        <f t="shared" si="111"/>
        <v/>
      </c>
      <c r="H670" s="230">
        <f t="shared" si="119"/>
        <v>0.12</v>
      </c>
      <c r="I670" s="226" t="str">
        <f t="shared" si="113"/>
        <v/>
      </c>
      <c r="J670" s="227">
        <f t="shared" si="120"/>
        <v>65047</v>
      </c>
      <c r="K670" s="231" t="str">
        <f t="shared" si="115"/>
        <v>0</v>
      </c>
      <c r="Q670" s="11">
        <f>IF(J670&lt;'5-Year Monthly P&amp;L'!P$2,1,IF(AND('Financing - Injection 2'!J670&gt;='5-Year Monthly P&amp;L'!P$2,'Financing - Injection 2'!J670&lt;'5-Year Monthly P&amp;L'!AB$2),2,IF(AND('Financing - Injection 2'!J670&gt;='5-Year Monthly P&amp;L'!AB$2,'Financing - Injection 2'!J670&lt;'5-Year Monthly P&amp;L'!AN$2),3,IF(AND('Financing - Injection 2'!J670&gt;='5-Year Monthly P&amp;L'!AN$2,'Financing - Injection 2'!J670&lt;'5-Year Monthly P&amp;L'!AZ$2),4,IF('Financing - Injection 2'!J670&gt;='5-Year Monthly P&amp;L'!AZ$2,5)))))</f>
        <v>5</v>
      </c>
      <c r="R670" s="215" t="str">
        <f t="shared" si="116"/>
        <v>0</v>
      </c>
      <c r="S670" s="215" t="str">
        <f t="shared" si="117"/>
        <v>0</v>
      </c>
    </row>
    <row r="671" spans="1:19" x14ac:dyDescent="0.2">
      <c r="A671" s="12">
        <v>660</v>
      </c>
      <c r="B671" s="228" t="str">
        <f>IF(I671&gt;($B$4*$B$6),"0",PMT(H671/$B$6,COUNT(I671:$I$1000),-E670))</f>
        <v>0</v>
      </c>
      <c r="C671" s="228">
        <f t="shared" si="118"/>
        <v>0</v>
      </c>
      <c r="D671" s="228" t="str">
        <f t="shared" si="114"/>
        <v>0</v>
      </c>
      <c r="E671" s="225" t="str">
        <f t="shared" si="112"/>
        <v/>
      </c>
      <c r="F671" s="228" t="str">
        <f t="shared" si="110"/>
        <v/>
      </c>
      <c r="G671" s="228" t="str">
        <f t="shared" si="111"/>
        <v/>
      </c>
      <c r="H671" s="230">
        <f t="shared" si="119"/>
        <v>0.12</v>
      </c>
      <c r="I671" s="226" t="str">
        <f t="shared" si="113"/>
        <v/>
      </c>
      <c r="J671" s="227">
        <f t="shared" si="120"/>
        <v>65075</v>
      </c>
      <c r="K671" s="231" t="str">
        <f t="shared" si="115"/>
        <v>0</v>
      </c>
      <c r="Q671" s="11">
        <f>IF(J671&lt;'5-Year Monthly P&amp;L'!P$2,1,IF(AND('Financing - Injection 2'!J671&gt;='5-Year Monthly P&amp;L'!P$2,'Financing - Injection 2'!J671&lt;'5-Year Monthly P&amp;L'!AB$2),2,IF(AND('Financing - Injection 2'!J671&gt;='5-Year Monthly P&amp;L'!AB$2,'Financing - Injection 2'!J671&lt;'5-Year Monthly P&amp;L'!AN$2),3,IF(AND('Financing - Injection 2'!J671&gt;='5-Year Monthly P&amp;L'!AN$2,'Financing - Injection 2'!J671&lt;'5-Year Monthly P&amp;L'!AZ$2),4,IF('Financing - Injection 2'!J671&gt;='5-Year Monthly P&amp;L'!AZ$2,5)))))</f>
        <v>5</v>
      </c>
      <c r="R671" s="215" t="str">
        <f t="shared" si="116"/>
        <v>0</v>
      </c>
      <c r="S671" s="215" t="str">
        <f t="shared" si="117"/>
        <v>0</v>
      </c>
    </row>
    <row r="672" spans="1:19" x14ac:dyDescent="0.2">
      <c r="A672" s="12">
        <v>661</v>
      </c>
      <c r="B672" s="228" t="str">
        <f>IF(I672&gt;($B$4*$B$6),"0",PMT(H672/$B$6,COUNT(I672:$I$1000),-E671))</f>
        <v>0</v>
      </c>
      <c r="C672" s="228">
        <f t="shared" si="118"/>
        <v>0</v>
      </c>
      <c r="D672" s="228" t="str">
        <f t="shared" si="114"/>
        <v>0</v>
      </c>
      <c r="E672" s="225" t="str">
        <f t="shared" si="112"/>
        <v/>
      </c>
      <c r="F672" s="228" t="str">
        <f t="shared" si="110"/>
        <v/>
      </c>
      <c r="G672" s="228" t="str">
        <f t="shared" si="111"/>
        <v/>
      </c>
      <c r="H672" s="230">
        <f t="shared" si="119"/>
        <v>0.12</v>
      </c>
      <c r="I672" s="226" t="str">
        <f t="shared" si="113"/>
        <v/>
      </c>
      <c r="J672" s="227">
        <f t="shared" si="120"/>
        <v>65106</v>
      </c>
      <c r="K672" s="231" t="str">
        <f t="shared" si="115"/>
        <v>0</v>
      </c>
      <c r="Q672" s="11">
        <f>IF(J672&lt;'5-Year Monthly P&amp;L'!P$2,1,IF(AND('Financing - Injection 2'!J672&gt;='5-Year Monthly P&amp;L'!P$2,'Financing - Injection 2'!J672&lt;'5-Year Monthly P&amp;L'!AB$2),2,IF(AND('Financing - Injection 2'!J672&gt;='5-Year Monthly P&amp;L'!AB$2,'Financing - Injection 2'!J672&lt;'5-Year Monthly P&amp;L'!AN$2),3,IF(AND('Financing - Injection 2'!J672&gt;='5-Year Monthly P&amp;L'!AN$2,'Financing - Injection 2'!J672&lt;'5-Year Monthly P&amp;L'!AZ$2),4,IF('Financing - Injection 2'!J672&gt;='5-Year Monthly P&amp;L'!AZ$2,5)))))</f>
        <v>5</v>
      </c>
      <c r="R672" s="215" t="str">
        <f t="shared" si="116"/>
        <v>0</v>
      </c>
      <c r="S672" s="215" t="str">
        <f t="shared" si="117"/>
        <v>0</v>
      </c>
    </row>
    <row r="673" spans="1:19" x14ac:dyDescent="0.2">
      <c r="A673" s="12">
        <v>662</v>
      </c>
      <c r="B673" s="228" t="str">
        <f>IF(I673&gt;($B$4*$B$6),"0",PMT(H673/$B$6,COUNT(I673:$I$1000),-E672))</f>
        <v>0</v>
      </c>
      <c r="C673" s="228">
        <f t="shared" si="118"/>
        <v>0</v>
      </c>
      <c r="D673" s="228" t="str">
        <f t="shared" si="114"/>
        <v>0</v>
      </c>
      <c r="E673" s="225" t="str">
        <f t="shared" si="112"/>
        <v/>
      </c>
      <c r="F673" s="228" t="str">
        <f t="shared" si="110"/>
        <v/>
      </c>
      <c r="G673" s="228" t="str">
        <f t="shared" si="111"/>
        <v/>
      </c>
      <c r="H673" s="230">
        <f t="shared" si="119"/>
        <v>0.12</v>
      </c>
      <c r="I673" s="226" t="str">
        <f t="shared" si="113"/>
        <v/>
      </c>
      <c r="J673" s="227">
        <f t="shared" si="120"/>
        <v>65136</v>
      </c>
      <c r="K673" s="231" t="str">
        <f t="shared" si="115"/>
        <v>0</v>
      </c>
      <c r="Q673" s="11">
        <f>IF(J673&lt;'5-Year Monthly P&amp;L'!P$2,1,IF(AND('Financing - Injection 2'!J673&gt;='5-Year Monthly P&amp;L'!P$2,'Financing - Injection 2'!J673&lt;'5-Year Monthly P&amp;L'!AB$2),2,IF(AND('Financing - Injection 2'!J673&gt;='5-Year Monthly P&amp;L'!AB$2,'Financing - Injection 2'!J673&lt;'5-Year Monthly P&amp;L'!AN$2),3,IF(AND('Financing - Injection 2'!J673&gt;='5-Year Monthly P&amp;L'!AN$2,'Financing - Injection 2'!J673&lt;'5-Year Monthly P&amp;L'!AZ$2),4,IF('Financing - Injection 2'!J673&gt;='5-Year Monthly P&amp;L'!AZ$2,5)))))</f>
        <v>5</v>
      </c>
      <c r="R673" s="215" t="str">
        <f t="shared" si="116"/>
        <v>0</v>
      </c>
      <c r="S673" s="215" t="str">
        <f t="shared" si="117"/>
        <v>0</v>
      </c>
    </row>
    <row r="674" spans="1:19" x14ac:dyDescent="0.2">
      <c r="A674" s="12">
        <v>663</v>
      </c>
      <c r="B674" s="228" t="str">
        <f>IF(I674&gt;($B$4*$B$6),"0",PMT(H674/$B$6,COUNT(I674:$I$1000),-E673))</f>
        <v>0</v>
      </c>
      <c r="C674" s="228">
        <f t="shared" si="118"/>
        <v>0</v>
      </c>
      <c r="D674" s="228" t="str">
        <f t="shared" si="114"/>
        <v>0</v>
      </c>
      <c r="E674" s="225" t="str">
        <f t="shared" si="112"/>
        <v/>
      </c>
      <c r="F674" s="228" t="str">
        <f t="shared" si="110"/>
        <v/>
      </c>
      <c r="G674" s="228" t="str">
        <f t="shared" si="111"/>
        <v/>
      </c>
      <c r="H674" s="230">
        <f t="shared" si="119"/>
        <v>0.12</v>
      </c>
      <c r="I674" s="226" t="str">
        <f t="shared" si="113"/>
        <v/>
      </c>
      <c r="J674" s="227">
        <f t="shared" si="120"/>
        <v>65167</v>
      </c>
      <c r="K674" s="231" t="str">
        <f t="shared" si="115"/>
        <v>0</v>
      </c>
      <c r="Q674" s="11">
        <f>IF(J674&lt;'5-Year Monthly P&amp;L'!P$2,1,IF(AND('Financing - Injection 2'!J674&gt;='5-Year Monthly P&amp;L'!P$2,'Financing - Injection 2'!J674&lt;'5-Year Monthly P&amp;L'!AB$2),2,IF(AND('Financing - Injection 2'!J674&gt;='5-Year Monthly P&amp;L'!AB$2,'Financing - Injection 2'!J674&lt;'5-Year Monthly P&amp;L'!AN$2),3,IF(AND('Financing - Injection 2'!J674&gt;='5-Year Monthly P&amp;L'!AN$2,'Financing - Injection 2'!J674&lt;'5-Year Monthly P&amp;L'!AZ$2),4,IF('Financing - Injection 2'!J674&gt;='5-Year Monthly P&amp;L'!AZ$2,5)))))</f>
        <v>5</v>
      </c>
      <c r="R674" s="215" t="str">
        <f t="shared" si="116"/>
        <v>0</v>
      </c>
      <c r="S674" s="215" t="str">
        <f t="shared" si="117"/>
        <v>0</v>
      </c>
    </row>
    <row r="675" spans="1:19" x14ac:dyDescent="0.2">
      <c r="A675" s="12">
        <v>664</v>
      </c>
      <c r="B675" s="228" t="str">
        <f>IF(I675&gt;($B$4*$B$6),"0",PMT(H675/$B$6,COUNT(I675:$I$1000),-E674))</f>
        <v>0</v>
      </c>
      <c r="C675" s="228">
        <f t="shared" si="118"/>
        <v>0</v>
      </c>
      <c r="D675" s="228" t="str">
        <f t="shared" si="114"/>
        <v>0</v>
      </c>
      <c r="E675" s="225" t="str">
        <f t="shared" si="112"/>
        <v/>
      </c>
      <c r="F675" s="228" t="str">
        <f t="shared" si="110"/>
        <v/>
      </c>
      <c r="G675" s="228" t="str">
        <f t="shared" si="111"/>
        <v/>
      </c>
      <c r="H675" s="230">
        <f t="shared" si="119"/>
        <v>0.12</v>
      </c>
      <c r="I675" s="226" t="str">
        <f t="shared" si="113"/>
        <v/>
      </c>
      <c r="J675" s="227">
        <f t="shared" si="120"/>
        <v>65197</v>
      </c>
      <c r="K675" s="231" t="str">
        <f t="shared" si="115"/>
        <v>0</v>
      </c>
      <c r="Q675" s="11">
        <f>IF(J675&lt;'5-Year Monthly P&amp;L'!P$2,1,IF(AND('Financing - Injection 2'!J675&gt;='5-Year Monthly P&amp;L'!P$2,'Financing - Injection 2'!J675&lt;'5-Year Monthly P&amp;L'!AB$2),2,IF(AND('Financing - Injection 2'!J675&gt;='5-Year Monthly P&amp;L'!AB$2,'Financing - Injection 2'!J675&lt;'5-Year Monthly P&amp;L'!AN$2),3,IF(AND('Financing - Injection 2'!J675&gt;='5-Year Monthly P&amp;L'!AN$2,'Financing - Injection 2'!J675&lt;'5-Year Monthly P&amp;L'!AZ$2),4,IF('Financing - Injection 2'!J675&gt;='5-Year Monthly P&amp;L'!AZ$2,5)))))</f>
        <v>5</v>
      </c>
      <c r="R675" s="215" t="str">
        <f t="shared" si="116"/>
        <v>0</v>
      </c>
      <c r="S675" s="215" t="str">
        <f t="shared" si="117"/>
        <v>0</v>
      </c>
    </row>
    <row r="676" spans="1:19" x14ac:dyDescent="0.2">
      <c r="A676" s="12">
        <v>665</v>
      </c>
      <c r="B676" s="228" t="str">
        <f>IF(I676&gt;($B$4*$B$6),"0",PMT(H676/$B$6,COUNT(I676:$I$1000),-E675))</f>
        <v>0</v>
      </c>
      <c r="C676" s="228">
        <f t="shared" si="118"/>
        <v>0</v>
      </c>
      <c r="D676" s="228" t="str">
        <f t="shared" si="114"/>
        <v>0</v>
      </c>
      <c r="E676" s="225" t="str">
        <f t="shared" si="112"/>
        <v/>
      </c>
      <c r="F676" s="228" t="str">
        <f t="shared" si="110"/>
        <v/>
      </c>
      <c r="G676" s="228" t="str">
        <f t="shared" si="111"/>
        <v/>
      </c>
      <c r="H676" s="230">
        <f t="shared" si="119"/>
        <v>0.12</v>
      </c>
      <c r="I676" s="226" t="str">
        <f t="shared" si="113"/>
        <v/>
      </c>
      <c r="J676" s="227">
        <f t="shared" si="120"/>
        <v>65228</v>
      </c>
      <c r="K676" s="231" t="str">
        <f t="shared" si="115"/>
        <v>0</v>
      </c>
      <c r="Q676" s="11">
        <f>IF(J676&lt;'5-Year Monthly P&amp;L'!P$2,1,IF(AND('Financing - Injection 2'!J676&gt;='5-Year Monthly P&amp;L'!P$2,'Financing - Injection 2'!J676&lt;'5-Year Monthly P&amp;L'!AB$2),2,IF(AND('Financing - Injection 2'!J676&gt;='5-Year Monthly P&amp;L'!AB$2,'Financing - Injection 2'!J676&lt;'5-Year Monthly P&amp;L'!AN$2),3,IF(AND('Financing - Injection 2'!J676&gt;='5-Year Monthly P&amp;L'!AN$2,'Financing - Injection 2'!J676&lt;'5-Year Monthly P&amp;L'!AZ$2),4,IF('Financing - Injection 2'!J676&gt;='5-Year Monthly P&amp;L'!AZ$2,5)))))</f>
        <v>5</v>
      </c>
      <c r="R676" s="215" t="str">
        <f t="shared" si="116"/>
        <v>0</v>
      </c>
      <c r="S676" s="215" t="str">
        <f t="shared" si="117"/>
        <v>0</v>
      </c>
    </row>
    <row r="677" spans="1:19" x14ac:dyDescent="0.2">
      <c r="A677" s="12">
        <v>666</v>
      </c>
      <c r="B677" s="228" t="str">
        <f>IF(I677&gt;($B$4*$B$6),"0",PMT(H677/$B$6,COUNT(I677:$I$1000),-E676))</f>
        <v>0</v>
      </c>
      <c r="C677" s="228">
        <f t="shared" si="118"/>
        <v>0</v>
      </c>
      <c r="D677" s="228" t="str">
        <f t="shared" si="114"/>
        <v>0</v>
      </c>
      <c r="E677" s="225" t="str">
        <f t="shared" si="112"/>
        <v/>
      </c>
      <c r="F677" s="228" t="str">
        <f t="shared" si="110"/>
        <v/>
      </c>
      <c r="G677" s="228" t="str">
        <f t="shared" si="111"/>
        <v/>
      </c>
      <c r="H677" s="230">
        <f t="shared" si="119"/>
        <v>0.12</v>
      </c>
      <c r="I677" s="226" t="str">
        <f t="shared" si="113"/>
        <v/>
      </c>
      <c r="J677" s="227">
        <f t="shared" si="120"/>
        <v>65259</v>
      </c>
      <c r="K677" s="231" t="str">
        <f t="shared" si="115"/>
        <v>0</v>
      </c>
      <c r="Q677" s="11">
        <f>IF(J677&lt;'5-Year Monthly P&amp;L'!P$2,1,IF(AND('Financing - Injection 2'!J677&gt;='5-Year Monthly P&amp;L'!P$2,'Financing - Injection 2'!J677&lt;'5-Year Monthly P&amp;L'!AB$2),2,IF(AND('Financing - Injection 2'!J677&gt;='5-Year Monthly P&amp;L'!AB$2,'Financing - Injection 2'!J677&lt;'5-Year Monthly P&amp;L'!AN$2),3,IF(AND('Financing - Injection 2'!J677&gt;='5-Year Monthly P&amp;L'!AN$2,'Financing - Injection 2'!J677&lt;'5-Year Monthly P&amp;L'!AZ$2),4,IF('Financing - Injection 2'!J677&gt;='5-Year Monthly P&amp;L'!AZ$2,5)))))</f>
        <v>5</v>
      </c>
      <c r="R677" s="215" t="str">
        <f t="shared" si="116"/>
        <v>0</v>
      </c>
      <c r="S677" s="215" t="str">
        <f t="shared" si="117"/>
        <v>0</v>
      </c>
    </row>
    <row r="678" spans="1:19" x14ac:dyDescent="0.2">
      <c r="A678" s="12">
        <v>667</v>
      </c>
      <c r="B678" s="228" t="str">
        <f>IF(I678&gt;($B$4*$B$6),"0",PMT(H678/$B$6,COUNT(I678:$I$1000),-E677))</f>
        <v>0</v>
      </c>
      <c r="C678" s="228">
        <f t="shared" si="118"/>
        <v>0</v>
      </c>
      <c r="D678" s="228" t="str">
        <f t="shared" si="114"/>
        <v>0</v>
      </c>
      <c r="E678" s="225" t="str">
        <f t="shared" si="112"/>
        <v/>
      </c>
      <c r="F678" s="228" t="str">
        <f t="shared" si="110"/>
        <v/>
      </c>
      <c r="G678" s="228" t="str">
        <f t="shared" si="111"/>
        <v/>
      </c>
      <c r="H678" s="230">
        <f t="shared" si="119"/>
        <v>0.12</v>
      </c>
      <c r="I678" s="226" t="str">
        <f t="shared" si="113"/>
        <v/>
      </c>
      <c r="J678" s="227">
        <f t="shared" si="120"/>
        <v>65289</v>
      </c>
      <c r="K678" s="231" t="str">
        <f t="shared" si="115"/>
        <v>0</v>
      </c>
      <c r="Q678" s="11">
        <f>IF(J678&lt;'5-Year Monthly P&amp;L'!P$2,1,IF(AND('Financing - Injection 2'!J678&gt;='5-Year Monthly P&amp;L'!P$2,'Financing - Injection 2'!J678&lt;'5-Year Monthly P&amp;L'!AB$2),2,IF(AND('Financing - Injection 2'!J678&gt;='5-Year Monthly P&amp;L'!AB$2,'Financing - Injection 2'!J678&lt;'5-Year Monthly P&amp;L'!AN$2),3,IF(AND('Financing - Injection 2'!J678&gt;='5-Year Monthly P&amp;L'!AN$2,'Financing - Injection 2'!J678&lt;'5-Year Monthly P&amp;L'!AZ$2),4,IF('Financing - Injection 2'!J678&gt;='5-Year Monthly P&amp;L'!AZ$2,5)))))</f>
        <v>5</v>
      </c>
      <c r="R678" s="215" t="str">
        <f t="shared" si="116"/>
        <v>0</v>
      </c>
      <c r="S678" s="215" t="str">
        <f t="shared" si="117"/>
        <v>0</v>
      </c>
    </row>
    <row r="679" spans="1:19" x14ac:dyDescent="0.2">
      <c r="A679" s="12">
        <v>668</v>
      </c>
      <c r="B679" s="228" t="str">
        <f>IF(I679&gt;($B$4*$B$6),"0",PMT(H679/$B$6,COUNT(I679:$I$1000),-E678))</f>
        <v>0</v>
      </c>
      <c r="C679" s="228">
        <f t="shared" si="118"/>
        <v>0</v>
      </c>
      <c r="D679" s="228" t="str">
        <f t="shared" si="114"/>
        <v>0</v>
      </c>
      <c r="E679" s="225" t="str">
        <f t="shared" si="112"/>
        <v/>
      </c>
      <c r="F679" s="228" t="str">
        <f t="shared" si="110"/>
        <v/>
      </c>
      <c r="G679" s="228" t="str">
        <f t="shared" si="111"/>
        <v/>
      </c>
      <c r="H679" s="230">
        <f t="shared" si="119"/>
        <v>0.12</v>
      </c>
      <c r="I679" s="226" t="str">
        <f t="shared" si="113"/>
        <v/>
      </c>
      <c r="J679" s="227">
        <f t="shared" si="120"/>
        <v>65320</v>
      </c>
      <c r="K679" s="231" t="str">
        <f t="shared" si="115"/>
        <v>0</v>
      </c>
      <c r="Q679" s="11">
        <f>IF(J679&lt;'5-Year Monthly P&amp;L'!P$2,1,IF(AND('Financing - Injection 2'!J679&gt;='5-Year Monthly P&amp;L'!P$2,'Financing - Injection 2'!J679&lt;'5-Year Monthly P&amp;L'!AB$2),2,IF(AND('Financing - Injection 2'!J679&gt;='5-Year Monthly P&amp;L'!AB$2,'Financing - Injection 2'!J679&lt;'5-Year Monthly P&amp;L'!AN$2),3,IF(AND('Financing - Injection 2'!J679&gt;='5-Year Monthly P&amp;L'!AN$2,'Financing - Injection 2'!J679&lt;'5-Year Monthly P&amp;L'!AZ$2),4,IF('Financing - Injection 2'!J679&gt;='5-Year Monthly P&amp;L'!AZ$2,5)))))</f>
        <v>5</v>
      </c>
      <c r="R679" s="215" t="str">
        <f t="shared" si="116"/>
        <v>0</v>
      </c>
      <c r="S679" s="215" t="str">
        <f t="shared" si="117"/>
        <v>0</v>
      </c>
    </row>
    <row r="680" spans="1:19" x14ac:dyDescent="0.2">
      <c r="A680" s="12">
        <v>669</v>
      </c>
      <c r="B680" s="228" t="str">
        <f>IF(I680&gt;($B$4*$B$6),"0",PMT(H680/$B$6,COUNT(I680:$I$1000),-E679))</f>
        <v>0</v>
      </c>
      <c r="C680" s="228">
        <f t="shared" si="118"/>
        <v>0</v>
      </c>
      <c r="D680" s="228" t="str">
        <f t="shared" si="114"/>
        <v>0</v>
      </c>
      <c r="E680" s="225" t="str">
        <f t="shared" si="112"/>
        <v/>
      </c>
      <c r="F680" s="228" t="str">
        <f t="shared" si="110"/>
        <v/>
      </c>
      <c r="G680" s="228" t="str">
        <f t="shared" si="111"/>
        <v/>
      </c>
      <c r="H680" s="230">
        <f t="shared" si="119"/>
        <v>0.12</v>
      </c>
      <c r="I680" s="226" t="str">
        <f t="shared" si="113"/>
        <v/>
      </c>
      <c r="J680" s="227">
        <f t="shared" si="120"/>
        <v>65350</v>
      </c>
      <c r="K680" s="231" t="str">
        <f t="shared" si="115"/>
        <v>0</v>
      </c>
      <c r="Q680" s="11">
        <f>IF(J680&lt;'5-Year Monthly P&amp;L'!P$2,1,IF(AND('Financing - Injection 2'!J680&gt;='5-Year Monthly P&amp;L'!P$2,'Financing - Injection 2'!J680&lt;'5-Year Monthly P&amp;L'!AB$2),2,IF(AND('Financing - Injection 2'!J680&gt;='5-Year Monthly P&amp;L'!AB$2,'Financing - Injection 2'!J680&lt;'5-Year Monthly P&amp;L'!AN$2),3,IF(AND('Financing - Injection 2'!J680&gt;='5-Year Monthly P&amp;L'!AN$2,'Financing - Injection 2'!J680&lt;'5-Year Monthly P&amp;L'!AZ$2),4,IF('Financing - Injection 2'!J680&gt;='5-Year Monthly P&amp;L'!AZ$2,5)))))</f>
        <v>5</v>
      </c>
      <c r="R680" s="215" t="str">
        <f t="shared" si="116"/>
        <v>0</v>
      </c>
      <c r="S680" s="215" t="str">
        <f t="shared" si="117"/>
        <v>0</v>
      </c>
    </row>
    <row r="681" spans="1:19" x14ac:dyDescent="0.2">
      <c r="A681" s="12">
        <v>670</v>
      </c>
      <c r="B681" s="228" t="str">
        <f>IF(I681&gt;($B$4*$B$6),"0",PMT(H681/$B$6,COUNT(I681:$I$1000),-E680))</f>
        <v>0</v>
      </c>
      <c r="C681" s="228">
        <f t="shared" si="118"/>
        <v>0</v>
      </c>
      <c r="D681" s="228" t="str">
        <f t="shared" si="114"/>
        <v>0</v>
      </c>
      <c r="E681" s="225" t="str">
        <f t="shared" si="112"/>
        <v/>
      </c>
      <c r="F681" s="228" t="str">
        <f t="shared" si="110"/>
        <v/>
      </c>
      <c r="G681" s="228" t="str">
        <f t="shared" si="111"/>
        <v/>
      </c>
      <c r="H681" s="230">
        <f t="shared" si="119"/>
        <v>0.12</v>
      </c>
      <c r="I681" s="226" t="str">
        <f t="shared" si="113"/>
        <v/>
      </c>
      <c r="J681" s="227">
        <f t="shared" si="120"/>
        <v>65381</v>
      </c>
      <c r="K681" s="231" t="str">
        <f t="shared" si="115"/>
        <v>0</v>
      </c>
      <c r="Q681" s="11">
        <f>IF(J681&lt;'5-Year Monthly P&amp;L'!P$2,1,IF(AND('Financing - Injection 2'!J681&gt;='5-Year Monthly P&amp;L'!P$2,'Financing - Injection 2'!J681&lt;'5-Year Monthly P&amp;L'!AB$2),2,IF(AND('Financing - Injection 2'!J681&gt;='5-Year Monthly P&amp;L'!AB$2,'Financing - Injection 2'!J681&lt;'5-Year Monthly P&amp;L'!AN$2),3,IF(AND('Financing - Injection 2'!J681&gt;='5-Year Monthly P&amp;L'!AN$2,'Financing - Injection 2'!J681&lt;'5-Year Monthly P&amp;L'!AZ$2),4,IF('Financing - Injection 2'!J681&gt;='5-Year Monthly P&amp;L'!AZ$2,5)))))</f>
        <v>5</v>
      </c>
      <c r="R681" s="215" t="str">
        <f t="shared" si="116"/>
        <v>0</v>
      </c>
      <c r="S681" s="215" t="str">
        <f t="shared" si="117"/>
        <v>0</v>
      </c>
    </row>
    <row r="682" spans="1:19" x14ac:dyDescent="0.2">
      <c r="A682" s="12">
        <v>671</v>
      </c>
      <c r="B682" s="228" t="str">
        <f>IF(I682&gt;($B$4*$B$6),"0",PMT(H682/$B$6,COUNT(I682:$I$1000),-E681))</f>
        <v>0</v>
      </c>
      <c r="C682" s="228">
        <f t="shared" si="118"/>
        <v>0</v>
      </c>
      <c r="D682" s="228" t="str">
        <f t="shared" si="114"/>
        <v>0</v>
      </c>
      <c r="E682" s="225" t="str">
        <f t="shared" si="112"/>
        <v/>
      </c>
      <c r="F682" s="228" t="str">
        <f t="shared" si="110"/>
        <v/>
      </c>
      <c r="G682" s="228" t="str">
        <f t="shared" si="111"/>
        <v/>
      </c>
      <c r="H682" s="230">
        <f t="shared" si="119"/>
        <v>0.12</v>
      </c>
      <c r="I682" s="226" t="str">
        <f t="shared" si="113"/>
        <v/>
      </c>
      <c r="J682" s="227">
        <f t="shared" si="120"/>
        <v>65412</v>
      </c>
      <c r="K682" s="231" t="str">
        <f t="shared" si="115"/>
        <v>0</v>
      </c>
      <c r="Q682" s="11">
        <f>IF(J682&lt;'5-Year Monthly P&amp;L'!P$2,1,IF(AND('Financing - Injection 2'!J682&gt;='5-Year Monthly P&amp;L'!P$2,'Financing - Injection 2'!J682&lt;'5-Year Monthly P&amp;L'!AB$2),2,IF(AND('Financing - Injection 2'!J682&gt;='5-Year Monthly P&amp;L'!AB$2,'Financing - Injection 2'!J682&lt;'5-Year Monthly P&amp;L'!AN$2),3,IF(AND('Financing - Injection 2'!J682&gt;='5-Year Monthly P&amp;L'!AN$2,'Financing - Injection 2'!J682&lt;'5-Year Monthly P&amp;L'!AZ$2),4,IF('Financing - Injection 2'!J682&gt;='5-Year Monthly P&amp;L'!AZ$2,5)))))</f>
        <v>5</v>
      </c>
      <c r="R682" s="215" t="str">
        <f t="shared" si="116"/>
        <v>0</v>
      </c>
      <c r="S682" s="215" t="str">
        <f t="shared" si="117"/>
        <v>0</v>
      </c>
    </row>
    <row r="683" spans="1:19" x14ac:dyDescent="0.2">
      <c r="A683" s="12">
        <v>672</v>
      </c>
      <c r="B683" s="228" t="str">
        <f>IF(I683&gt;($B$4*$B$6),"0",PMT(H683/$B$6,COUNT(I683:$I$1000),-E682))</f>
        <v>0</v>
      </c>
      <c r="C683" s="228">
        <f t="shared" si="118"/>
        <v>0</v>
      </c>
      <c r="D683" s="228" t="str">
        <f t="shared" si="114"/>
        <v>0</v>
      </c>
      <c r="E683" s="225" t="str">
        <f t="shared" si="112"/>
        <v/>
      </c>
      <c r="F683" s="228" t="str">
        <f t="shared" si="110"/>
        <v/>
      </c>
      <c r="G683" s="228" t="str">
        <f t="shared" si="111"/>
        <v/>
      </c>
      <c r="H683" s="230">
        <f t="shared" si="119"/>
        <v>0.12</v>
      </c>
      <c r="I683" s="226" t="str">
        <f t="shared" si="113"/>
        <v/>
      </c>
      <c r="J683" s="227">
        <f t="shared" si="120"/>
        <v>65440</v>
      </c>
      <c r="K683" s="231" t="str">
        <f t="shared" si="115"/>
        <v>0</v>
      </c>
      <c r="Q683" s="11">
        <f>IF(J683&lt;'5-Year Monthly P&amp;L'!P$2,1,IF(AND('Financing - Injection 2'!J683&gt;='5-Year Monthly P&amp;L'!P$2,'Financing - Injection 2'!J683&lt;'5-Year Monthly P&amp;L'!AB$2),2,IF(AND('Financing - Injection 2'!J683&gt;='5-Year Monthly P&amp;L'!AB$2,'Financing - Injection 2'!J683&lt;'5-Year Monthly P&amp;L'!AN$2),3,IF(AND('Financing - Injection 2'!J683&gt;='5-Year Monthly P&amp;L'!AN$2,'Financing - Injection 2'!J683&lt;'5-Year Monthly P&amp;L'!AZ$2),4,IF('Financing - Injection 2'!J683&gt;='5-Year Monthly P&amp;L'!AZ$2,5)))))</f>
        <v>5</v>
      </c>
      <c r="R683" s="215" t="str">
        <f t="shared" si="116"/>
        <v>0</v>
      </c>
      <c r="S683" s="215" t="str">
        <f t="shared" si="117"/>
        <v>0</v>
      </c>
    </row>
    <row r="684" spans="1:19" x14ac:dyDescent="0.2">
      <c r="A684" s="12">
        <v>673</v>
      </c>
      <c r="B684" s="228" t="str">
        <f>IF(I684&gt;($B$4*$B$6),"0",PMT(H684/$B$6,COUNT(I684:$I$1000),-E683))</f>
        <v>0</v>
      </c>
      <c r="C684" s="228">
        <f t="shared" si="118"/>
        <v>0</v>
      </c>
      <c r="D684" s="228" t="str">
        <f t="shared" si="114"/>
        <v>0</v>
      </c>
      <c r="E684" s="225" t="str">
        <f t="shared" si="112"/>
        <v/>
      </c>
      <c r="F684" s="228" t="str">
        <f t="shared" si="110"/>
        <v/>
      </c>
      <c r="G684" s="228" t="str">
        <f t="shared" si="111"/>
        <v/>
      </c>
      <c r="H684" s="230">
        <f t="shared" si="119"/>
        <v>0.12</v>
      </c>
      <c r="I684" s="226" t="str">
        <f t="shared" si="113"/>
        <v/>
      </c>
      <c r="J684" s="227">
        <f t="shared" si="120"/>
        <v>65471</v>
      </c>
      <c r="K684" s="231" t="str">
        <f t="shared" si="115"/>
        <v>0</v>
      </c>
      <c r="Q684" s="11">
        <f>IF(J684&lt;'5-Year Monthly P&amp;L'!P$2,1,IF(AND('Financing - Injection 2'!J684&gt;='5-Year Monthly P&amp;L'!P$2,'Financing - Injection 2'!J684&lt;'5-Year Monthly P&amp;L'!AB$2),2,IF(AND('Financing - Injection 2'!J684&gt;='5-Year Monthly P&amp;L'!AB$2,'Financing - Injection 2'!J684&lt;'5-Year Monthly P&amp;L'!AN$2),3,IF(AND('Financing - Injection 2'!J684&gt;='5-Year Monthly P&amp;L'!AN$2,'Financing - Injection 2'!J684&lt;'5-Year Monthly P&amp;L'!AZ$2),4,IF('Financing - Injection 2'!J684&gt;='5-Year Monthly P&amp;L'!AZ$2,5)))))</f>
        <v>5</v>
      </c>
      <c r="R684" s="215" t="str">
        <f t="shared" si="116"/>
        <v>0</v>
      </c>
      <c r="S684" s="215" t="str">
        <f t="shared" si="117"/>
        <v>0</v>
      </c>
    </row>
    <row r="685" spans="1:19" x14ac:dyDescent="0.2">
      <c r="A685" s="12">
        <v>674</v>
      </c>
      <c r="B685" s="228" t="str">
        <f>IF(I685&gt;($B$4*$B$6),"0",PMT(H685/$B$6,COUNT(I685:$I$1000),-E684))</f>
        <v>0</v>
      </c>
      <c r="C685" s="228">
        <f t="shared" si="118"/>
        <v>0</v>
      </c>
      <c r="D685" s="228" t="str">
        <f t="shared" si="114"/>
        <v>0</v>
      </c>
      <c r="E685" s="225" t="str">
        <f t="shared" si="112"/>
        <v/>
      </c>
      <c r="F685" s="228" t="str">
        <f t="shared" si="110"/>
        <v/>
      </c>
      <c r="G685" s="228" t="str">
        <f t="shared" si="111"/>
        <v/>
      </c>
      <c r="H685" s="230">
        <f t="shared" si="119"/>
        <v>0.12</v>
      </c>
      <c r="I685" s="226" t="str">
        <f t="shared" si="113"/>
        <v/>
      </c>
      <c r="J685" s="227">
        <f t="shared" si="120"/>
        <v>65501</v>
      </c>
      <c r="K685" s="231" t="str">
        <f t="shared" si="115"/>
        <v>0</v>
      </c>
      <c r="Q685" s="11">
        <f>IF(J685&lt;'5-Year Monthly P&amp;L'!P$2,1,IF(AND('Financing - Injection 2'!J685&gt;='5-Year Monthly P&amp;L'!P$2,'Financing - Injection 2'!J685&lt;'5-Year Monthly P&amp;L'!AB$2),2,IF(AND('Financing - Injection 2'!J685&gt;='5-Year Monthly P&amp;L'!AB$2,'Financing - Injection 2'!J685&lt;'5-Year Monthly P&amp;L'!AN$2),3,IF(AND('Financing - Injection 2'!J685&gt;='5-Year Monthly P&amp;L'!AN$2,'Financing - Injection 2'!J685&lt;'5-Year Monthly P&amp;L'!AZ$2),4,IF('Financing - Injection 2'!J685&gt;='5-Year Monthly P&amp;L'!AZ$2,5)))))</f>
        <v>5</v>
      </c>
      <c r="R685" s="215" t="str">
        <f t="shared" si="116"/>
        <v>0</v>
      </c>
      <c r="S685" s="215" t="str">
        <f t="shared" si="117"/>
        <v>0</v>
      </c>
    </row>
    <row r="686" spans="1:19" x14ac:dyDescent="0.2">
      <c r="A686" s="12">
        <v>675</v>
      </c>
      <c r="B686" s="228" t="str">
        <f>IF(I686&gt;($B$4*$B$6),"0",PMT(H686/$B$6,COUNT(I686:$I$1000),-E685))</f>
        <v>0</v>
      </c>
      <c r="C686" s="228">
        <f t="shared" si="118"/>
        <v>0</v>
      </c>
      <c r="D686" s="228" t="str">
        <f t="shared" si="114"/>
        <v>0</v>
      </c>
      <c r="E686" s="225" t="str">
        <f t="shared" si="112"/>
        <v/>
      </c>
      <c r="F686" s="228" t="str">
        <f t="shared" si="110"/>
        <v/>
      </c>
      <c r="G686" s="228" t="str">
        <f t="shared" si="111"/>
        <v/>
      </c>
      <c r="H686" s="230">
        <f t="shared" si="119"/>
        <v>0.12</v>
      </c>
      <c r="I686" s="226" t="str">
        <f t="shared" si="113"/>
        <v/>
      </c>
      <c r="J686" s="227">
        <f t="shared" si="120"/>
        <v>65532</v>
      </c>
      <c r="K686" s="231" t="str">
        <f t="shared" si="115"/>
        <v>0</v>
      </c>
      <c r="Q686" s="11">
        <f>IF(J686&lt;'5-Year Monthly P&amp;L'!P$2,1,IF(AND('Financing - Injection 2'!J686&gt;='5-Year Monthly P&amp;L'!P$2,'Financing - Injection 2'!J686&lt;'5-Year Monthly P&amp;L'!AB$2),2,IF(AND('Financing - Injection 2'!J686&gt;='5-Year Monthly P&amp;L'!AB$2,'Financing - Injection 2'!J686&lt;'5-Year Monthly P&amp;L'!AN$2),3,IF(AND('Financing - Injection 2'!J686&gt;='5-Year Monthly P&amp;L'!AN$2,'Financing - Injection 2'!J686&lt;'5-Year Monthly P&amp;L'!AZ$2),4,IF('Financing - Injection 2'!J686&gt;='5-Year Monthly P&amp;L'!AZ$2,5)))))</f>
        <v>5</v>
      </c>
      <c r="R686" s="215" t="str">
        <f t="shared" si="116"/>
        <v>0</v>
      </c>
      <c r="S686" s="215" t="str">
        <f t="shared" si="117"/>
        <v>0</v>
      </c>
    </row>
    <row r="687" spans="1:19" x14ac:dyDescent="0.2">
      <c r="A687" s="12">
        <v>676</v>
      </c>
      <c r="B687" s="228" t="str">
        <f>IF(I687&gt;($B$4*$B$6),"0",PMT(H687/$B$6,COUNT(I687:$I$1000),-E686))</f>
        <v>0</v>
      </c>
      <c r="C687" s="228">
        <f t="shared" si="118"/>
        <v>0</v>
      </c>
      <c r="D687" s="228" t="str">
        <f t="shared" si="114"/>
        <v>0</v>
      </c>
      <c r="E687" s="225" t="str">
        <f t="shared" si="112"/>
        <v/>
      </c>
      <c r="F687" s="228" t="str">
        <f t="shared" si="110"/>
        <v/>
      </c>
      <c r="G687" s="228" t="str">
        <f t="shared" si="111"/>
        <v/>
      </c>
      <c r="H687" s="230">
        <f t="shared" si="119"/>
        <v>0.12</v>
      </c>
      <c r="I687" s="226" t="str">
        <f t="shared" si="113"/>
        <v/>
      </c>
      <c r="J687" s="227">
        <f t="shared" si="120"/>
        <v>65562</v>
      </c>
      <c r="K687" s="231" t="str">
        <f t="shared" si="115"/>
        <v>0</v>
      </c>
      <c r="Q687" s="11">
        <f>IF(J687&lt;'5-Year Monthly P&amp;L'!P$2,1,IF(AND('Financing - Injection 2'!J687&gt;='5-Year Monthly P&amp;L'!P$2,'Financing - Injection 2'!J687&lt;'5-Year Monthly P&amp;L'!AB$2),2,IF(AND('Financing - Injection 2'!J687&gt;='5-Year Monthly P&amp;L'!AB$2,'Financing - Injection 2'!J687&lt;'5-Year Monthly P&amp;L'!AN$2),3,IF(AND('Financing - Injection 2'!J687&gt;='5-Year Monthly P&amp;L'!AN$2,'Financing - Injection 2'!J687&lt;'5-Year Monthly P&amp;L'!AZ$2),4,IF('Financing - Injection 2'!J687&gt;='5-Year Monthly P&amp;L'!AZ$2,5)))))</f>
        <v>5</v>
      </c>
      <c r="R687" s="215" t="str">
        <f t="shared" si="116"/>
        <v>0</v>
      </c>
      <c r="S687" s="215" t="str">
        <f t="shared" si="117"/>
        <v>0</v>
      </c>
    </row>
    <row r="688" spans="1:19" x14ac:dyDescent="0.2">
      <c r="A688" s="12">
        <v>677</v>
      </c>
      <c r="B688" s="228" t="str">
        <f>IF(I688&gt;($B$4*$B$6),"0",PMT(H688/$B$6,COUNT(I688:$I$1000),-E687))</f>
        <v>0</v>
      </c>
      <c r="C688" s="228">
        <f t="shared" si="118"/>
        <v>0</v>
      </c>
      <c r="D688" s="228" t="str">
        <f t="shared" si="114"/>
        <v>0</v>
      </c>
      <c r="E688" s="225" t="str">
        <f t="shared" si="112"/>
        <v/>
      </c>
      <c r="F688" s="228" t="str">
        <f t="shared" si="110"/>
        <v/>
      </c>
      <c r="G688" s="228" t="str">
        <f t="shared" si="111"/>
        <v/>
      </c>
      <c r="H688" s="230">
        <f t="shared" si="119"/>
        <v>0.12</v>
      </c>
      <c r="I688" s="226" t="str">
        <f t="shared" si="113"/>
        <v/>
      </c>
      <c r="J688" s="227">
        <f t="shared" si="120"/>
        <v>65593</v>
      </c>
      <c r="K688" s="231" t="str">
        <f t="shared" si="115"/>
        <v>0</v>
      </c>
      <c r="Q688" s="11">
        <f>IF(J688&lt;'5-Year Monthly P&amp;L'!P$2,1,IF(AND('Financing - Injection 2'!J688&gt;='5-Year Monthly P&amp;L'!P$2,'Financing - Injection 2'!J688&lt;'5-Year Monthly P&amp;L'!AB$2),2,IF(AND('Financing - Injection 2'!J688&gt;='5-Year Monthly P&amp;L'!AB$2,'Financing - Injection 2'!J688&lt;'5-Year Monthly P&amp;L'!AN$2),3,IF(AND('Financing - Injection 2'!J688&gt;='5-Year Monthly P&amp;L'!AN$2,'Financing - Injection 2'!J688&lt;'5-Year Monthly P&amp;L'!AZ$2),4,IF('Financing - Injection 2'!J688&gt;='5-Year Monthly P&amp;L'!AZ$2,5)))))</f>
        <v>5</v>
      </c>
      <c r="R688" s="215" t="str">
        <f t="shared" si="116"/>
        <v>0</v>
      </c>
      <c r="S688" s="215" t="str">
        <f t="shared" si="117"/>
        <v>0</v>
      </c>
    </row>
    <row r="689" spans="1:19" x14ac:dyDescent="0.2">
      <c r="A689" s="12">
        <v>678</v>
      </c>
      <c r="B689" s="228" t="str">
        <f>IF(I689&gt;($B$4*$B$6),"0",PMT(H689/$B$6,COUNT(I689:$I$1000),-E688))</f>
        <v>0</v>
      </c>
      <c r="C689" s="228">
        <f t="shared" si="118"/>
        <v>0</v>
      </c>
      <c r="D689" s="228" t="str">
        <f t="shared" si="114"/>
        <v>0</v>
      </c>
      <c r="E689" s="225" t="str">
        <f t="shared" si="112"/>
        <v/>
      </c>
      <c r="F689" s="228" t="str">
        <f t="shared" si="110"/>
        <v/>
      </c>
      <c r="G689" s="228" t="str">
        <f t="shared" si="111"/>
        <v/>
      </c>
      <c r="H689" s="230">
        <f t="shared" si="119"/>
        <v>0.12</v>
      </c>
      <c r="I689" s="226" t="str">
        <f t="shared" si="113"/>
        <v/>
      </c>
      <c r="J689" s="227">
        <f t="shared" si="120"/>
        <v>65624</v>
      </c>
      <c r="K689" s="231" t="str">
        <f t="shared" si="115"/>
        <v>0</v>
      </c>
      <c r="Q689" s="11">
        <f>IF(J689&lt;'5-Year Monthly P&amp;L'!P$2,1,IF(AND('Financing - Injection 2'!J689&gt;='5-Year Monthly P&amp;L'!P$2,'Financing - Injection 2'!J689&lt;'5-Year Monthly P&amp;L'!AB$2),2,IF(AND('Financing - Injection 2'!J689&gt;='5-Year Monthly P&amp;L'!AB$2,'Financing - Injection 2'!J689&lt;'5-Year Monthly P&amp;L'!AN$2),3,IF(AND('Financing - Injection 2'!J689&gt;='5-Year Monthly P&amp;L'!AN$2,'Financing - Injection 2'!J689&lt;'5-Year Monthly P&amp;L'!AZ$2),4,IF('Financing - Injection 2'!J689&gt;='5-Year Monthly P&amp;L'!AZ$2,5)))))</f>
        <v>5</v>
      </c>
      <c r="R689" s="215" t="str">
        <f t="shared" si="116"/>
        <v>0</v>
      </c>
      <c r="S689" s="215" t="str">
        <f t="shared" si="117"/>
        <v>0</v>
      </c>
    </row>
    <row r="690" spans="1:19" x14ac:dyDescent="0.2">
      <c r="A690" s="12">
        <v>679</v>
      </c>
      <c r="B690" s="228" t="str">
        <f>IF(I690&gt;($B$4*$B$6),"0",PMT(H690/$B$6,COUNT(I690:$I$1000),-E689))</f>
        <v>0</v>
      </c>
      <c r="C690" s="228">
        <f t="shared" si="118"/>
        <v>0</v>
      </c>
      <c r="D690" s="228" t="str">
        <f t="shared" si="114"/>
        <v>0</v>
      </c>
      <c r="E690" s="225" t="str">
        <f t="shared" si="112"/>
        <v/>
      </c>
      <c r="F690" s="228" t="str">
        <f t="shared" si="110"/>
        <v/>
      </c>
      <c r="G690" s="228" t="str">
        <f t="shared" si="111"/>
        <v/>
      </c>
      <c r="H690" s="230">
        <f t="shared" si="119"/>
        <v>0.12</v>
      </c>
      <c r="I690" s="226" t="str">
        <f t="shared" si="113"/>
        <v/>
      </c>
      <c r="J690" s="227">
        <f t="shared" si="120"/>
        <v>65654</v>
      </c>
      <c r="K690" s="231" t="str">
        <f t="shared" si="115"/>
        <v>0</v>
      </c>
      <c r="Q690" s="11">
        <f>IF(J690&lt;'5-Year Monthly P&amp;L'!P$2,1,IF(AND('Financing - Injection 2'!J690&gt;='5-Year Monthly P&amp;L'!P$2,'Financing - Injection 2'!J690&lt;'5-Year Monthly P&amp;L'!AB$2),2,IF(AND('Financing - Injection 2'!J690&gt;='5-Year Monthly P&amp;L'!AB$2,'Financing - Injection 2'!J690&lt;'5-Year Monthly P&amp;L'!AN$2),3,IF(AND('Financing - Injection 2'!J690&gt;='5-Year Monthly P&amp;L'!AN$2,'Financing - Injection 2'!J690&lt;'5-Year Monthly P&amp;L'!AZ$2),4,IF('Financing - Injection 2'!J690&gt;='5-Year Monthly P&amp;L'!AZ$2,5)))))</f>
        <v>5</v>
      </c>
      <c r="R690" s="215" t="str">
        <f t="shared" si="116"/>
        <v>0</v>
      </c>
      <c r="S690" s="215" t="str">
        <f t="shared" si="117"/>
        <v>0</v>
      </c>
    </row>
    <row r="691" spans="1:19" x14ac:dyDescent="0.2">
      <c r="A691" s="12">
        <v>680</v>
      </c>
      <c r="B691" s="228" t="str">
        <f>IF(I691&gt;($B$4*$B$6),"0",PMT(H691/$B$6,COUNT(I691:$I$1000),-E690))</f>
        <v>0</v>
      </c>
      <c r="C691" s="228">
        <f t="shared" si="118"/>
        <v>0</v>
      </c>
      <c r="D691" s="228" t="str">
        <f t="shared" si="114"/>
        <v>0</v>
      </c>
      <c r="E691" s="225" t="str">
        <f t="shared" si="112"/>
        <v/>
      </c>
      <c r="F691" s="228" t="str">
        <f t="shared" si="110"/>
        <v/>
      </c>
      <c r="G691" s="228" t="str">
        <f t="shared" si="111"/>
        <v/>
      </c>
      <c r="H691" s="230">
        <f t="shared" si="119"/>
        <v>0.12</v>
      </c>
      <c r="I691" s="226" t="str">
        <f t="shared" si="113"/>
        <v/>
      </c>
      <c r="J691" s="227">
        <f t="shared" si="120"/>
        <v>65685</v>
      </c>
      <c r="K691" s="231" t="str">
        <f t="shared" si="115"/>
        <v>0</v>
      </c>
      <c r="Q691" s="11">
        <f>IF(J691&lt;'5-Year Monthly P&amp;L'!P$2,1,IF(AND('Financing - Injection 2'!J691&gt;='5-Year Monthly P&amp;L'!P$2,'Financing - Injection 2'!J691&lt;'5-Year Monthly P&amp;L'!AB$2),2,IF(AND('Financing - Injection 2'!J691&gt;='5-Year Monthly P&amp;L'!AB$2,'Financing - Injection 2'!J691&lt;'5-Year Monthly P&amp;L'!AN$2),3,IF(AND('Financing - Injection 2'!J691&gt;='5-Year Monthly P&amp;L'!AN$2,'Financing - Injection 2'!J691&lt;'5-Year Monthly P&amp;L'!AZ$2),4,IF('Financing - Injection 2'!J691&gt;='5-Year Monthly P&amp;L'!AZ$2,5)))))</f>
        <v>5</v>
      </c>
      <c r="R691" s="215" t="str">
        <f t="shared" si="116"/>
        <v>0</v>
      </c>
      <c r="S691" s="215" t="str">
        <f t="shared" si="117"/>
        <v>0</v>
      </c>
    </row>
    <row r="692" spans="1:19" x14ac:dyDescent="0.2">
      <c r="A692" s="12">
        <v>681</v>
      </c>
      <c r="B692" s="228" t="str">
        <f>IF(I692&gt;($B$4*$B$6),"0",PMT(H692/$B$6,COUNT(I692:$I$1000),-E691))</f>
        <v>0</v>
      </c>
      <c r="C692" s="228">
        <f t="shared" si="118"/>
        <v>0</v>
      </c>
      <c r="D692" s="228" t="str">
        <f t="shared" si="114"/>
        <v>0</v>
      </c>
      <c r="E692" s="225" t="str">
        <f t="shared" si="112"/>
        <v/>
      </c>
      <c r="F692" s="228" t="str">
        <f t="shared" si="110"/>
        <v/>
      </c>
      <c r="G692" s="228" t="str">
        <f t="shared" si="111"/>
        <v/>
      </c>
      <c r="H692" s="230">
        <f t="shared" si="119"/>
        <v>0.12</v>
      </c>
      <c r="I692" s="226" t="str">
        <f t="shared" si="113"/>
        <v/>
      </c>
      <c r="J692" s="227">
        <f t="shared" si="120"/>
        <v>65715</v>
      </c>
      <c r="K692" s="231" t="str">
        <f t="shared" si="115"/>
        <v>0</v>
      </c>
      <c r="Q692" s="11">
        <f>IF(J692&lt;'5-Year Monthly P&amp;L'!P$2,1,IF(AND('Financing - Injection 2'!J692&gt;='5-Year Monthly P&amp;L'!P$2,'Financing - Injection 2'!J692&lt;'5-Year Monthly P&amp;L'!AB$2),2,IF(AND('Financing - Injection 2'!J692&gt;='5-Year Monthly P&amp;L'!AB$2,'Financing - Injection 2'!J692&lt;'5-Year Monthly P&amp;L'!AN$2),3,IF(AND('Financing - Injection 2'!J692&gt;='5-Year Monthly P&amp;L'!AN$2,'Financing - Injection 2'!J692&lt;'5-Year Monthly P&amp;L'!AZ$2),4,IF('Financing - Injection 2'!J692&gt;='5-Year Monthly P&amp;L'!AZ$2,5)))))</f>
        <v>5</v>
      </c>
      <c r="R692" s="215" t="str">
        <f t="shared" si="116"/>
        <v>0</v>
      </c>
      <c r="S692" s="215" t="str">
        <f t="shared" si="117"/>
        <v>0</v>
      </c>
    </row>
    <row r="693" spans="1:19" x14ac:dyDescent="0.2">
      <c r="A693" s="12">
        <v>682</v>
      </c>
      <c r="B693" s="228" t="str">
        <f>IF(I693&gt;($B$4*$B$6),"0",PMT(H693/$B$6,COUNT(I693:$I$1000),-E692))</f>
        <v>0</v>
      </c>
      <c r="C693" s="228">
        <f t="shared" si="118"/>
        <v>0</v>
      </c>
      <c r="D693" s="228" t="str">
        <f t="shared" si="114"/>
        <v>0</v>
      </c>
      <c r="E693" s="225" t="str">
        <f t="shared" si="112"/>
        <v/>
      </c>
      <c r="F693" s="228" t="str">
        <f t="shared" si="110"/>
        <v/>
      </c>
      <c r="G693" s="228" t="str">
        <f t="shared" si="111"/>
        <v/>
      </c>
      <c r="H693" s="230">
        <f t="shared" si="119"/>
        <v>0.12</v>
      </c>
      <c r="I693" s="226" t="str">
        <f t="shared" si="113"/>
        <v/>
      </c>
      <c r="J693" s="227">
        <f t="shared" si="120"/>
        <v>65746</v>
      </c>
      <c r="K693" s="231" t="str">
        <f t="shared" si="115"/>
        <v>0</v>
      </c>
      <c r="Q693" s="11">
        <f>IF(J693&lt;'5-Year Monthly P&amp;L'!P$2,1,IF(AND('Financing - Injection 2'!J693&gt;='5-Year Monthly P&amp;L'!P$2,'Financing - Injection 2'!J693&lt;'5-Year Monthly P&amp;L'!AB$2),2,IF(AND('Financing - Injection 2'!J693&gt;='5-Year Monthly P&amp;L'!AB$2,'Financing - Injection 2'!J693&lt;'5-Year Monthly P&amp;L'!AN$2),3,IF(AND('Financing - Injection 2'!J693&gt;='5-Year Monthly P&amp;L'!AN$2,'Financing - Injection 2'!J693&lt;'5-Year Monthly P&amp;L'!AZ$2),4,IF('Financing - Injection 2'!J693&gt;='5-Year Monthly P&amp;L'!AZ$2,5)))))</f>
        <v>5</v>
      </c>
      <c r="R693" s="215" t="str">
        <f t="shared" si="116"/>
        <v>0</v>
      </c>
      <c r="S693" s="215" t="str">
        <f t="shared" si="117"/>
        <v>0</v>
      </c>
    </row>
    <row r="694" spans="1:19" x14ac:dyDescent="0.2">
      <c r="A694" s="12">
        <v>683</v>
      </c>
      <c r="B694" s="228" t="str">
        <f>IF(I694&gt;($B$4*$B$6),"0",PMT(H694/$B$6,COUNT(I694:$I$1000),-E693))</f>
        <v>0</v>
      </c>
      <c r="C694" s="228">
        <f t="shared" si="118"/>
        <v>0</v>
      </c>
      <c r="D694" s="228" t="str">
        <f t="shared" si="114"/>
        <v>0</v>
      </c>
      <c r="E694" s="225" t="str">
        <f t="shared" si="112"/>
        <v/>
      </c>
      <c r="F694" s="228" t="str">
        <f t="shared" si="110"/>
        <v/>
      </c>
      <c r="G694" s="228" t="str">
        <f t="shared" si="111"/>
        <v/>
      </c>
      <c r="H694" s="230">
        <f t="shared" si="119"/>
        <v>0.12</v>
      </c>
      <c r="I694" s="226" t="str">
        <f t="shared" si="113"/>
        <v/>
      </c>
      <c r="J694" s="227">
        <f t="shared" si="120"/>
        <v>65777</v>
      </c>
      <c r="K694" s="231" t="str">
        <f t="shared" si="115"/>
        <v>0</v>
      </c>
      <c r="Q694" s="11">
        <f>IF(J694&lt;'5-Year Monthly P&amp;L'!P$2,1,IF(AND('Financing - Injection 2'!J694&gt;='5-Year Monthly P&amp;L'!P$2,'Financing - Injection 2'!J694&lt;'5-Year Monthly P&amp;L'!AB$2),2,IF(AND('Financing - Injection 2'!J694&gt;='5-Year Monthly P&amp;L'!AB$2,'Financing - Injection 2'!J694&lt;'5-Year Monthly P&amp;L'!AN$2),3,IF(AND('Financing - Injection 2'!J694&gt;='5-Year Monthly P&amp;L'!AN$2,'Financing - Injection 2'!J694&lt;'5-Year Monthly P&amp;L'!AZ$2),4,IF('Financing - Injection 2'!J694&gt;='5-Year Monthly P&amp;L'!AZ$2,5)))))</f>
        <v>5</v>
      </c>
      <c r="R694" s="215" t="str">
        <f t="shared" si="116"/>
        <v>0</v>
      </c>
      <c r="S694" s="215" t="str">
        <f t="shared" si="117"/>
        <v>0</v>
      </c>
    </row>
    <row r="695" spans="1:19" x14ac:dyDescent="0.2">
      <c r="A695" s="12">
        <v>684</v>
      </c>
      <c r="B695" s="228" t="str">
        <f>IF(I695&gt;($B$4*$B$6),"0",PMT(H695/$B$6,COUNT(I695:$I$1000),-E694))</f>
        <v>0</v>
      </c>
      <c r="C695" s="228">
        <f t="shared" si="118"/>
        <v>0</v>
      </c>
      <c r="D695" s="228" t="str">
        <f t="shared" si="114"/>
        <v>0</v>
      </c>
      <c r="E695" s="225" t="str">
        <f t="shared" si="112"/>
        <v/>
      </c>
      <c r="F695" s="228" t="str">
        <f t="shared" si="110"/>
        <v/>
      </c>
      <c r="G695" s="228" t="str">
        <f t="shared" si="111"/>
        <v/>
      </c>
      <c r="H695" s="230">
        <f t="shared" si="119"/>
        <v>0.12</v>
      </c>
      <c r="I695" s="226" t="str">
        <f t="shared" si="113"/>
        <v/>
      </c>
      <c r="J695" s="227">
        <f t="shared" si="120"/>
        <v>65806</v>
      </c>
      <c r="K695" s="231" t="str">
        <f t="shared" si="115"/>
        <v>0</v>
      </c>
      <c r="Q695" s="11">
        <f>IF(J695&lt;'5-Year Monthly P&amp;L'!P$2,1,IF(AND('Financing - Injection 2'!J695&gt;='5-Year Monthly P&amp;L'!P$2,'Financing - Injection 2'!J695&lt;'5-Year Monthly P&amp;L'!AB$2),2,IF(AND('Financing - Injection 2'!J695&gt;='5-Year Monthly P&amp;L'!AB$2,'Financing - Injection 2'!J695&lt;'5-Year Monthly P&amp;L'!AN$2),3,IF(AND('Financing - Injection 2'!J695&gt;='5-Year Monthly P&amp;L'!AN$2,'Financing - Injection 2'!J695&lt;'5-Year Monthly P&amp;L'!AZ$2),4,IF('Financing - Injection 2'!J695&gt;='5-Year Monthly P&amp;L'!AZ$2,5)))))</f>
        <v>5</v>
      </c>
      <c r="R695" s="215" t="str">
        <f t="shared" si="116"/>
        <v>0</v>
      </c>
      <c r="S695" s="215" t="str">
        <f t="shared" si="117"/>
        <v>0</v>
      </c>
    </row>
    <row r="696" spans="1:19" x14ac:dyDescent="0.2">
      <c r="A696" s="12">
        <v>685</v>
      </c>
      <c r="B696" s="228" t="str">
        <f>IF(I696&gt;($B$4*$B$6),"0",PMT(H696/$B$6,COUNT(I696:$I$1000),-E695))</f>
        <v>0</v>
      </c>
      <c r="C696" s="228">
        <f t="shared" si="118"/>
        <v>0</v>
      </c>
      <c r="D696" s="228" t="str">
        <f t="shared" si="114"/>
        <v>0</v>
      </c>
      <c r="E696" s="225" t="str">
        <f t="shared" si="112"/>
        <v/>
      </c>
      <c r="F696" s="228" t="str">
        <f t="shared" si="110"/>
        <v/>
      </c>
      <c r="G696" s="228" t="str">
        <f t="shared" si="111"/>
        <v/>
      </c>
      <c r="H696" s="230">
        <f t="shared" si="119"/>
        <v>0.12</v>
      </c>
      <c r="I696" s="226" t="str">
        <f t="shared" si="113"/>
        <v/>
      </c>
      <c r="J696" s="227">
        <f t="shared" si="120"/>
        <v>65837</v>
      </c>
      <c r="K696" s="231" t="str">
        <f t="shared" si="115"/>
        <v>0</v>
      </c>
      <c r="Q696" s="11">
        <f>IF(J696&lt;'5-Year Monthly P&amp;L'!P$2,1,IF(AND('Financing - Injection 2'!J696&gt;='5-Year Monthly P&amp;L'!P$2,'Financing - Injection 2'!J696&lt;'5-Year Monthly P&amp;L'!AB$2),2,IF(AND('Financing - Injection 2'!J696&gt;='5-Year Monthly P&amp;L'!AB$2,'Financing - Injection 2'!J696&lt;'5-Year Monthly P&amp;L'!AN$2),3,IF(AND('Financing - Injection 2'!J696&gt;='5-Year Monthly P&amp;L'!AN$2,'Financing - Injection 2'!J696&lt;'5-Year Monthly P&amp;L'!AZ$2),4,IF('Financing - Injection 2'!J696&gt;='5-Year Monthly P&amp;L'!AZ$2,5)))))</f>
        <v>5</v>
      </c>
      <c r="R696" s="215" t="str">
        <f t="shared" si="116"/>
        <v>0</v>
      </c>
      <c r="S696" s="215" t="str">
        <f t="shared" si="117"/>
        <v>0</v>
      </c>
    </row>
    <row r="697" spans="1:19" x14ac:dyDescent="0.2">
      <c r="A697" s="12">
        <v>686</v>
      </c>
      <c r="B697" s="228" t="str">
        <f>IF(I697&gt;($B$4*$B$6),"0",PMT(H697/$B$6,COUNT(I697:$I$1000),-E696))</f>
        <v>0</v>
      </c>
      <c r="C697" s="228">
        <f t="shared" si="118"/>
        <v>0</v>
      </c>
      <c r="D697" s="228" t="str">
        <f t="shared" si="114"/>
        <v>0</v>
      </c>
      <c r="E697" s="225" t="str">
        <f t="shared" si="112"/>
        <v/>
      </c>
      <c r="F697" s="228" t="str">
        <f t="shared" ref="F697:F760" si="121">IF(A696&gt;=($B$4*$B$6),"",F696+C697)</f>
        <v/>
      </c>
      <c r="G697" s="228" t="str">
        <f t="shared" ref="G697:G760" si="122">IF(A696&gt;=($B$4*$B$6),"",G696+B697)</f>
        <v/>
      </c>
      <c r="H697" s="230">
        <f t="shared" si="119"/>
        <v>0.12</v>
      </c>
      <c r="I697" s="226" t="str">
        <f t="shared" si="113"/>
        <v/>
      </c>
      <c r="J697" s="227">
        <f t="shared" si="120"/>
        <v>65867</v>
      </c>
      <c r="K697" s="231" t="str">
        <f t="shared" si="115"/>
        <v>0</v>
      </c>
      <c r="Q697" s="11">
        <f>IF(J697&lt;'5-Year Monthly P&amp;L'!P$2,1,IF(AND('Financing - Injection 2'!J697&gt;='5-Year Monthly P&amp;L'!P$2,'Financing - Injection 2'!J697&lt;'5-Year Monthly P&amp;L'!AB$2),2,IF(AND('Financing - Injection 2'!J697&gt;='5-Year Monthly P&amp;L'!AB$2,'Financing - Injection 2'!J697&lt;'5-Year Monthly P&amp;L'!AN$2),3,IF(AND('Financing - Injection 2'!J697&gt;='5-Year Monthly P&amp;L'!AN$2,'Financing - Injection 2'!J697&lt;'5-Year Monthly P&amp;L'!AZ$2),4,IF('Financing - Injection 2'!J697&gt;='5-Year Monthly P&amp;L'!AZ$2,5)))))</f>
        <v>5</v>
      </c>
      <c r="R697" s="215" t="str">
        <f t="shared" si="116"/>
        <v>0</v>
      </c>
      <c r="S697" s="215" t="str">
        <f t="shared" si="117"/>
        <v>0</v>
      </c>
    </row>
    <row r="698" spans="1:19" x14ac:dyDescent="0.2">
      <c r="A698" s="12">
        <v>687</v>
      </c>
      <c r="B698" s="228" t="str">
        <f>IF(I698&gt;($B$4*$B$6),"0",PMT(H698/$B$6,COUNT(I698:$I$1000),-E697))</f>
        <v>0</v>
      </c>
      <c r="C698" s="228">
        <f t="shared" si="118"/>
        <v>0</v>
      </c>
      <c r="D698" s="228" t="str">
        <f t="shared" si="114"/>
        <v>0</v>
      </c>
      <c r="E698" s="225" t="str">
        <f t="shared" si="112"/>
        <v/>
      </c>
      <c r="F698" s="228" t="str">
        <f t="shared" si="121"/>
        <v/>
      </c>
      <c r="G698" s="228" t="str">
        <f t="shared" si="122"/>
        <v/>
      </c>
      <c r="H698" s="230">
        <f t="shared" si="119"/>
        <v>0.12</v>
      </c>
      <c r="I698" s="226" t="str">
        <f t="shared" si="113"/>
        <v/>
      </c>
      <c r="J698" s="227">
        <f t="shared" si="120"/>
        <v>65898</v>
      </c>
      <c r="K698" s="231" t="str">
        <f t="shared" si="115"/>
        <v>0</v>
      </c>
      <c r="Q698" s="11">
        <f>IF(J698&lt;'5-Year Monthly P&amp;L'!P$2,1,IF(AND('Financing - Injection 2'!J698&gt;='5-Year Monthly P&amp;L'!P$2,'Financing - Injection 2'!J698&lt;'5-Year Monthly P&amp;L'!AB$2),2,IF(AND('Financing - Injection 2'!J698&gt;='5-Year Monthly P&amp;L'!AB$2,'Financing - Injection 2'!J698&lt;'5-Year Monthly P&amp;L'!AN$2),3,IF(AND('Financing - Injection 2'!J698&gt;='5-Year Monthly P&amp;L'!AN$2,'Financing - Injection 2'!J698&lt;'5-Year Monthly P&amp;L'!AZ$2),4,IF('Financing - Injection 2'!J698&gt;='5-Year Monthly P&amp;L'!AZ$2,5)))))</f>
        <v>5</v>
      </c>
      <c r="R698" s="215" t="str">
        <f t="shared" si="116"/>
        <v>0</v>
      </c>
      <c r="S698" s="215" t="str">
        <f t="shared" si="117"/>
        <v>0</v>
      </c>
    </row>
    <row r="699" spans="1:19" x14ac:dyDescent="0.2">
      <c r="A699" s="12">
        <v>688</v>
      </c>
      <c r="B699" s="228" t="str">
        <f>IF(I699&gt;($B$4*$B$6),"0",PMT(H699/$B$6,COUNT(I699:$I$1000),-E698))</f>
        <v>0</v>
      </c>
      <c r="C699" s="228">
        <f t="shared" si="118"/>
        <v>0</v>
      </c>
      <c r="D699" s="228" t="str">
        <f t="shared" si="114"/>
        <v>0</v>
      </c>
      <c r="E699" s="225" t="str">
        <f t="shared" si="112"/>
        <v/>
      </c>
      <c r="F699" s="228" t="str">
        <f t="shared" si="121"/>
        <v/>
      </c>
      <c r="G699" s="228" t="str">
        <f t="shared" si="122"/>
        <v/>
      </c>
      <c r="H699" s="230">
        <f t="shared" si="119"/>
        <v>0.12</v>
      </c>
      <c r="I699" s="226" t="str">
        <f t="shared" si="113"/>
        <v/>
      </c>
      <c r="J699" s="227">
        <f t="shared" si="120"/>
        <v>65928</v>
      </c>
      <c r="K699" s="231" t="str">
        <f t="shared" si="115"/>
        <v>0</v>
      </c>
      <c r="Q699" s="11">
        <f>IF(J699&lt;'5-Year Monthly P&amp;L'!P$2,1,IF(AND('Financing - Injection 2'!J699&gt;='5-Year Monthly P&amp;L'!P$2,'Financing - Injection 2'!J699&lt;'5-Year Monthly P&amp;L'!AB$2),2,IF(AND('Financing - Injection 2'!J699&gt;='5-Year Monthly P&amp;L'!AB$2,'Financing - Injection 2'!J699&lt;'5-Year Monthly P&amp;L'!AN$2),3,IF(AND('Financing - Injection 2'!J699&gt;='5-Year Monthly P&amp;L'!AN$2,'Financing - Injection 2'!J699&lt;'5-Year Monthly P&amp;L'!AZ$2),4,IF('Financing - Injection 2'!J699&gt;='5-Year Monthly P&amp;L'!AZ$2,5)))))</f>
        <v>5</v>
      </c>
      <c r="R699" s="215" t="str">
        <f t="shared" si="116"/>
        <v>0</v>
      </c>
      <c r="S699" s="215" t="str">
        <f t="shared" si="117"/>
        <v>0</v>
      </c>
    </row>
    <row r="700" spans="1:19" x14ac:dyDescent="0.2">
      <c r="A700" s="12">
        <v>689</v>
      </c>
      <c r="B700" s="228" t="str">
        <f>IF(I700&gt;($B$4*$B$6),"0",PMT(H700/$B$6,COUNT(I700:$I$1000),-E699))</f>
        <v>0</v>
      </c>
      <c r="C700" s="228">
        <f t="shared" si="118"/>
        <v>0</v>
      </c>
      <c r="D700" s="228" t="str">
        <f t="shared" si="114"/>
        <v>0</v>
      </c>
      <c r="E700" s="225" t="str">
        <f t="shared" si="112"/>
        <v/>
      </c>
      <c r="F700" s="228" t="str">
        <f t="shared" si="121"/>
        <v/>
      </c>
      <c r="G700" s="228" t="str">
        <f t="shared" si="122"/>
        <v/>
      </c>
      <c r="H700" s="230">
        <f t="shared" si="119"/>
        <v>0.12</v>
      </c>
      <c r="I700" s="226" t="str">
        <f t="shared" si="113"/>
        <v/>
      </c>
      <c r="J700" s="227">
        <f t="shared" si="120"/>
        <v>65959</v>
      </c>
      <c r="K700" s="231" t="str">
        <f t="shared" si="115"/>
        <v>0</v>
      </c>
      <c r="Q700" s="11">
        <f>IF(J700&lt;'5-Year Monthly P&amp;L'!P$2,1,IF(AND('Financing - Injection 2'!J700&gt;='5-Year Monthly P&amp;L'!P$2,'Financing - Injection 2'!J700&lt;'5-Year Monthly P&amp;L'!AB$2),2,IF(AND('Financing - Injection 2'!J700&gt;='5-Year Monthly P&amp;L'!AB$2,'Financing - Injection 2'!J700&lt;'5-Year Monthly P&amp;L'!AN$2),3,IF(AND('Financing - Injection 2'!J700&gt;='5-Year Monthly P&amp;L'!AN$2,'Financing - Injection 2'!J700&lt;'5-Year Monthly P&amp;L'!AZ$2),4,IF('Financing - Injection 2'!J700&gt;='5-Year Monthly P&amp;L'!AZ$2,5)))))</f>
        <v>5</v>
      </c>
      <c r="R700" s="215" t="str">
        <f t="shared" si="116"/>
        <v>0</v>
      </c>
      <c r="S700" s="215" t="str">
        <f t="shared" si="117"/>
        <v>0</v>
      </c>
    </row>
    <row r="701" spans="1:19" x14ac:dyDescent="0.2">
      <c r="A701" s="12">
        <v>690</v>
      </c>
      <c r="B701" s="228" t="str">
        <f>IF(I701&gt;($B$4*$B$6),"0",PMT(H701/$B$6,COUNT(I701:$I$1000),-E700))</f>
        <v>0</v>
      </c>
      <c r="C701" s="228">
        <f t="shared" si="118"/>
        <v>0</v>
      </c>
      <c r="D701" s="228" t="str">
        <f t="shared" si="114"/>
        <v>0</v>
      </c>
      <c r="E701" s="225" t="str">
        <f t="shared" si="112"/>
        <v/>
      </c>
      <c r="F701" s="228" t="str">
        <f t="shared" si="121"/>
        <v/>
      </c>
      <c r="G701" s="228" t="str">
        <f t="shared" si="122"/>
        <v/>
      </c>
      <c r="H701" s="230">
        <f t="shared" si="119"/>
        <v>0.12</v>
      </c>
      <c r="I701" s="226" t="str">
        <f t="shared" si="113"/>
        <v/>
      </c>
      <c r="J701" s="227">
        <f t="shared" si="120"/>
        <v>65990</v>
      </c>
      <c r="K701" s="231" t="str">
        <f t="shared" si="115"/>
        <v>0</v>
      </c>
      <c r="Q701" s="11">
        <f>IF(J701&lt;'5-Year Monthly P&amp;L'!P$2,1,IF(AND('Financing - Injection 2'!J701&gt;='5-Year Monthly P&amp;L'!P$2,'Financing - Injection 2'!J701&lt;'5-Year Monthly P&amp;L'!AB$2),2,IF(AND('Financing - Injection 2'!J701&gt;='5-Year Monthly P&amp;L'!AB$2,'Financing - Injection 2'!J701&lt;'5-Year Monthly P&amp;L'!AN$2),3,IF(AND('Financing - Injection 2'!J701&gt;='5-Year Monthly P&amp;L'!AN$2,'Financing - Injection 2'!J701&lt;'5-Year Monthly P&amp;L'!AZ$2),4,IF('Financing - Injection 2'!J701&gt;='5-Year Monthly P&amp;L'!AZ$2,5)))))</f>
        <v>5</v>
      </c>
      <c r="R701" s="215" t="str">
        <f t="shared" si="116"/>
        <v>0</v>
      </c>
      <c r="S701" s="215" t="str">
        <f t="shared" si="117"/>
        <v>0</v>
      </c>
    </row>
    <row r="702" spans="1:19" x14ac:dyDescent="0.2">
      <c r="A702" s="12">
        <v>691</v>
      </c>
      <c r="B702" s="228" t="str">
        <f>IF(I702&gt;($B$4*$B$6),"0",PMT(H702/$B$6,COUNT(I702:$I$1000),-E701))</f>
        <v>0</v>
      </c>
      <c r="C702" s="228">
        <f t="shared" si="118"/>
        <v>0</v>
      </c>
      <c r="D702" s="228" t="str">
        <f t="shared" si="114"/>
        <v>0</v>
      </c>
      <c r="E702" s="225" t="str">
        <f t="shared" si="112"/>
        <v/>
      </c>
      <c r="F702" s="228" t="str">
        <f t="shared" si="121"/>
        <v/>
      </c>
      <c r="G702" s="228" t="str">
        <f t="shared" si="122"/>
        <v/>
      </c>
      <c r="H702" s="230">
        <f t="shared" si="119"/>
        <v>0.12</v>
      </c>
      <c r="I702" s="226" t="str">
        <f t="shared" si="113"/>
        <v/>
      </c>
      <c r="J702" s="227">
        <f t="shared" si="120"/>
        <v>66020</v>
      </c>
      <c r="K702" s="231" t="str">
        <f t="shared" si="115"/>
        <v>0</v>
      </c>
      <c r="Q702" s="11">
        <f>IF(J702&lt;'5-Year Monthly P&amp;L'!P$2,1,IF(AND('Financing - Injection 2'!J702&gt;='5-Year Monthly P&amp;L'!P$2,'Financing - Injection 2'!J702&lt;'5-Year Monthly P&amp;L'!AB$2),2,IF(AND('Financing - Injection 2'!J702&gt;='5-Year Monthly P&amp;L'!AB$2,'Financing - Injection 2'!J702&lt;'5-Year Monthly P&amp;L'!AN$2),3,IF(AND('Financing - Injection 2'!J702&gt;='5-Year Monthly P&amp;L'!AN$2,'Financing - Injection 2'!J702&lt;'5-Year Monthly P&amp;L'!AZ$2),4,IF('Financing - Injection 2'!J702&gt;='5-Year Monthly P&amp;L'!AZ$2,5)))))</f>
        <v>5</v>
      </c>
      <c r="R702" s="215" t="str">
        <f t="shared" si="116"/>
        <v>0</v>
      </c>
      <c r="S702" s="215" t="str">
        <f t="shared" si="117"/>
        <v>0</v>
      </c>
    </row>
    <row r="703" spans="1:19" x14ac:dyDescent="0.2">
      <c r="A703" s="12">
        <v>692</v>
      </c>
      <c r="B703" s="228" t="str">
        <f>IF(I703&gt;($B$4*$B$6),"0",PMT(H703/$B$6,COUNT(I703:$I$1000),-E702))</f>
        <v>0</v>
      </c>
      <c r="C703" s="228">
        <f t="shared" si="118"/>
        <v>0</v>
      </c>
      <c r="D703" s="228" t="str">
        <f t="shared" si="114"/>
        <v>0</v>
      </c>
      <c r="E703" s="225" t="str">
        <f t="shared" si="112"/>
        <v/>
      </c>
      <c r="F703" s="228" t="str">
        <f t="shared" si="121"/>
        <v/>
      </c>
      <c r="G703" s="228" t="str">
        <f t="shared" si="122"/>
        <v/>
      </c>
      <c r="H703" s="230">
        <f t="shared" si="119"/>
        <v>0.12</v>
      </c>
      <c r="I703" s="226" t="str">
        <f t="shared" si="113"/>
        <v/>
      </c>
      <c r="J703" s="227">
        <f t="shared" si="120"/>
        <v>66051</v>
      </c>
      <c r="K703" s="231" t="str">
        <f t="shared" si="115"/>
        <v>0</v>
      </c>
      <c r="Q703" s="11">
        <f>IF(J703&lt;'5-Year Monthly P&amp;L'!P$2,1,IF(AND('Financing - Injection 2'!J703&gt;='5-Year Monthly P&amp;L'!P$2,'Financing - Injection 2'!J703&lt;'5-Year Monthly P&amp;L'!AB$2),2,IF(AND('Financing - Injection 2'!J703&gt;='5-Year Monthly P&amp;L'!AB$2,'Financing - Injection 2'!J703&lt;'5-Year Monthly P&amp;L'!AN$2),3,IF(AND('Financing - Injection 2'!J703&gt;='5-Year Monthly P&amp;L'!AN$2,'Financing - Injection 2'!J703&lt;'5-Year Monthly P&amp;L'!AZ$2),4,IF('Financing - Injection 2'!J703&gt;='5-Year Monthly P&amp;L'!AZ$2,5)))))</f>
        <v>5</v>
      </c>
      <c r="R703" s="215" t="str">
        <f t="shared" si="116"/>
        <v>0</v>
      </c>
      <c r="S703" s="215" t="str">
        <f t="shared" si="117"/>
        <v>0</v>
      </c>
    </row>
    <row r="704" spans="1:19" x14ac:dyDescent="0.2">
      <c r="A704" s="12">
        <v>693</v>
      </c>
      <c r="B704" s="228" t="str">
        <f>IF(I704&gt;($B$4*$B$6),"0",PMT(H704/$B$6,COUNT(I704:$I$1000),-E703))</f>
        <v>0</v>
      </c>
      <c r="C704" s="228">
        <f t="shared" si="118"/>
        <v>0</v>
      </c>
      <c r="D704" s="228" t="str">
        <f t="shared" si="114"/>
        <v>0</v>
      </c>
      <c r="E704" s="225" t="str">
        <f t="shared" si="112"/>
        <v/>
      </c>
      <c r="F704" s="228" t="str">
        <f t="shared" si="121"/>
        <v/>
      </c>
      <c r="G704" s="228" t="str">
        <f t="shared" si="122"/>
        <v/>
      </c>
      <c r="H704" s="230">
        <f t="shared" si="119"/>
        <v>0.12</v>
      </c>
      <c r="I704" s="226" t="str">
        <f t="shared" si="113"/>
        <v/>
      </c>
      <c r="J704" s="227">
        <f t="shared" si="120"/>
        <v>66081</v>
      </c>
      <c r="K704" s="231" t="str">
        <f t="shared" si="115"/>
        <v>0</v>
      </c>
      <c r="Q704" s="11">
        <f>IF(J704&lt;'5-Year Monthly P&amp;L'!P$2,1,IF(AND('Financing - Injection 2'!J704&gt;='5-Year Monthly P&amp;L'!P$2,'Financing - Injection 2'!J704&lt;'5-Year Monthly P&amp;L'!AB$2),2,IF(AND('Financing - Injection 2'!J704&gt;='5-Year Monthly P&amp;L'!AB$2,'Financing - Injection 2'!J704&lt;'5-Year Monthly P&amp;L'!AN$2),3,IF(AND('Financing - Injection 2'!J704&gt;='5-Year Monthly P&amp;L'!AN$2,'Financing - Injection 2'!J704&lt;'5-Year Monthly P&amp;L'!AZ$2),4,IF('Financing - Injection 2'!J704&gt;='5-Year Monthly P&amp;L'!AZ$2,5)))))</f>
        <v>5</v>
      </c>
      <c r="R704" s="215" t="str">
        <f t="shared" si="116"/>
        <v>0</v>
      </c>
      <c r="S704" s="215" t="str">
        <f t="shared" si="117"/>
        <v>0</v>
      </c>
    </row>
    <row r="705" spans="1:19" x14ac:dyDescent="0.2">
      <c r="A705" s="12">
        <v>694</v>
      </c>
      <c r="B705" s="228" t="str">
        <f>IF(I705&gt;($B$4*$B$6),"0",PMT(H705/$B$6,COUNT(I705:$I$1000),-E704))</f>
        <v>0</v>
      </c>
      <c r="C705" s="228">
        <f t="shared" si="118"/>
        <v>0</v>
      </c>
      <c r="D705" s="228" t="str">
        <f t="shared" si="114"/>
        <v>0</v>
      </c>
      <c r="E705" s="225" t="str">
        <f t="shared" si="112"/>
        <v/>
      </c>
      <c r="F705" s="228" t="str">
        <f t="shared" si="121"/>
        <v/>
      </c>
      <c r="G705" s="228" t="str">
        <f t="shared" si="122"/>
        <v/>
      </c>
      <c r="H705" s="230">
        <f t="shared" si="119"/>
        <v>0.12</v>
      </c>
      <c r="I705" s="226" t="str">
        <f t="shared" si="113"/>
        <v/>
      </c>
      <c r="J705" s="227">
        <f t="shared" si="120"/>
        <v>66112</v>
      </c>
      <c r="K705" s="231" t="str">
        <f t="shared" si="115"/>
        <v>0</v>
      </c>
      <c r="Q705" s="11">
        <f>IF(J705&lt;'5-Year Monthly P&amp;L'!P$2,1,IF(AND('Financing - Injection 2'!J705&gt;='5-Year Monthly P&amp;L'!P$2,'Financing - Injection 2'!J705&lt;'5-Year Monthly P&amp;L'!AB$2),2,IF(AND('Financing - Injection 2'!J705&gt;='5-Year Monthly P&amp;L'!AB$2,'Financing - Injection 2'!J705&lt;'5-Year Monthly P&amp;L'!AN$2),3,IF(AND('Financing - Injection 2'!J705&gt;='5-Year Monthly P&amp;L'!AN$2,'Financing - Injection 2'!J705&lt;'5-Year Monthly P&amp;L'!AZ$2),4,IF('Financing - Injection 2'!J705&gt;='5-Year Monthly P&amp;L'!AZ$2,5)))))</f>
        <v>5</v>
      </c>
      <c r="R705" s="215" t="str">
        <f t="shared" si="116"/>
        <v>0</v>
      </c>
      <c r="S705" s="215" t="str">
        <f t="shared" si="117"/>
        <v>0</v>
      </c>
    </row>
    <row r="706" spans="1:19" x14ac:dyDescent="0.2">
      <c r="A706" s="12">
        <v>695</v>
      </c>
      <c r="B706" s="228" t="str">
        <f>IF(I706&gt;($B$4*$B$6),"0",PMT(H706/$B$6,COUNT(I706:$I$1000),-E705))</f>
        <v>0</v>
      </c>
      <c r="C706" s="228">
        <f t="shared" si="118"/>
        <v>0</v>
      </c>
      <c r="D706" s="228" t="str">
        <f t="shared" si="114"/>
        <v>0</v>
      </c>
      <c r="E706" s="225" t="str">
        <f t="shared" si="112"/>
        <v/>
      </c>
      <c r="F706" s="228" t="str">
        <f t="shared" si="121"/>
        <v/>
      </c>
      <c r="G706" s="228" t="str">
        <f t="shared" si="122"/>
        <v/>
      </c>
      <c r="H706" s="230">
        <f t="shared" si="119"/>
        <v>0.12</v>
      </c>
      <c r="I706" s="226" t="str">
        <f t="shared" si="113"/>
        <v/>
      </c>
      <c r="J706" s="227">
        <f t="shared" si="120"/>
        <v>66143</v>
      </c>
      <c r="K706" s="231" t="str">
        <f t="shared" si="115"/>
        <v>0</v>
      </c>
      <c r="Q706" s="11">
        <f>IF(J706&lt;'5-Year Monthly P&amp;L'!P$2,1,IF(AND('Financing - Injection 2'!J706&gt;='5-Year Monthly P&amp;L'!P$2,'Financing - Injection 2'!J706&lt;'5-Year Monthly P&amp;L'!AB$2),2,IF(AND('Financing - Injection 2'!J706&gt;='5-Year Monthly P&amp;L'!AB$2,'Financing - Injection 2'!J706&lt;'5-Year Monthly P&amp;L'!AN$2),3,IF(AND('Financing - Injection 2'!J706&gt;='5-Year Monthly P&amp;L'!AN$2,'Financing - Injection 2'!J706&lt;'5-Year Monthly P&amp;L'!AZ$2),4,IF('Financing - Injection 2'!J706&gt;='5-Year Monthly P&amp;L'!AZ$2,5)))))</f>
        <v>5</v>
      </c>
      <c r="R706" s="215" t="str">
        <f t="shared" si="116"/>
        <v>0</v>
      </c>
      <c r="S706" s="215" t="str">
        <f t="shared" si="117"/>
        <v>0</v>
      </c>
    </row>
    <row r="707" spans="1:19" x14ac:dyDescent="0.2">
      <c r="A707" s="12">
        <v>696</v>
      </c>
      <c r="B707" s="228" t="str">
        <f>IF(I707&gt;($B$4*$B$6),"0",PMT(H707/$B$6,COUNT(I707:$I$1000),-E706))</f>
        <v>0</v>
      </c>
      <c r="C707" s="228">
        <f t="shared" si="118"/>
        <v>0</v>
      </c>
      <c r="D707" s="228" t="str">
        <f t="shared" si="114"/>
        <v>0</v>
      </c>
      <c r="E707" s="225" t="str">
        <f t="shared" si="112"/>
        <v/>
      </c>
      <c r="F707" s="228" t="str">
        <f t="shared" si="121"/>
        <v/>
      </c>
      <c r="G707" s="228" t="str">
        <f t="shared" si="122"/>
        <v/>
      </c>
      <c r="H707" s="230">
        <f t="shared" si="119"/>
        <v>0.12</v>
      </c>
      <c r="I707" s="226" t="str">
        <f t="shared" si="113"/>
        <v/>
      </c>
      <c r="J707" s="227">
        <f t="shared" si="120"/>
        <v>66171</v>
      </c>
      <c r="K707" s="231" t="str">
        <f t="shared" si="115"/>
        <v>0</v>
      </c>
      <c r="Q707" s="11">
        <f>IF(J707&lt;'5-Year Monthly P&amp;L'!P$2,1,IF(AND('Financing - Injection 2'!J707&gt;='5-Year Monthly P&amp;L'!P$2,'Financing - Injection 2'!J707&lt;'5-Year Monthly P&amp;L'!AB$2),2,IF(AND('Financing - Injection 2'!J707&gt;='5-Year Monthly P&amp;L'!AB$2,'Financing - Injection 2'!J707&lt;'5-Year Monthly P&amp;L'!AN$2),3,IF(AND('Financing - Injection 2'!J707&gt;='5-Year Monthly P&amp;L'!AN$2,'Financing - Injection 2'!J707&lt;'5-Year Monthly P&amp;L'!AZ$2),4,IF('Financing - Injection 2'!J707&gt;='5-Year Monthly P&amp;L'!AZ$2,5)))))</f>
        <v>5</v>
      </c>
      <c r="R707" s="215" t="str">
        <f t="shared" si="116"/>
        <v>0</v>
      </c>
      <c r="S707" s="215" t="str">
        <f t="shared" si="117"/>
        <v>0</v>
      </c>
    </row>
    <row r="708" spans="1:19" x14ac:dyDescent="0.2">
      <c r="A708" s="12">
        <v>697</v>
      </c>
      <c r="B708" s="228" t="str">
        <f>IF(I708&gt;($B$4*$B$6),"0",PMT(H708/$B$6,COUNT(I708:$I$1000),-E707))</f>
        <v>0</v>
      </c>
      <c r="C708" s="228">
        <f t="shared" si="118"/>
        <v>0</v>
      </c>
      <c r="D708" s="228" t="str">
        <f t="shared" si="114"/>
        <v>0</v>
      </c>
      <c r="E708" s="225" t="str">
        <f t="shared" si="112"/>
        <v/>
      </c>
      <c r="F708" s="228" t="str">
        <f t="shared" si="121"/>
        <v/>
      </c>
      <c r="G708" s="228" t="str">
        <f t="shared" si="122"/>
        <v/>
      </c>
      <c r="H708" s="230">
        <f t="shared" si="119"/>
        <v>0.12</v>
      </c>
      <c r="I708" s="226" t="str">
        <f t="shared" si="113"/>
        <v/>
      </c>
      <c r="J708" s="227">
        <f t="shared" si="120"/>
        <v>66202</v>
      </c>
      <c r="K708" s="231" t="str">
        <f t="shared" si="115"/>
        <v>0</v>
      </c>
      <c r="Q708" s="11">
        <f>IF(J708&lt;'5-Year Monthly P&amp;L'!P$2,1,IF(AND('Financing - Injection 2'!J708&gt;='5-Year Monthly P&amp;L'!P$2,'Financing - Injection 2'!J708&lt;'5-Year Monthly P&amp;L'!AB$2),2,IF(AND('Financing - Injection 2'!J708&gt;='5-Year Monthly P&amp;L'!AB$2,'Financing - Injection 2'!J708&lt;'5-Year Monthly P&amp;L'!AN$2),3,IF(AND('Financing - Injection 2'!J708&gt;='5-Year Monthly P&amp;L'!AN$2,'Financing - Injection 2'!J708&lt;'5-Year Monthly P&amp;L'!AZ$2),4,IF('Financing - Injection 2'!J708&gt;='5-Year Monthly P&amp;L'!AZ$2,5)))))</f>
        <v>5</v>
      </c>
      <c r="R708" s="215" t="str">
        <f t="shared" si="116"/>
        <v>0</v>
      </c>
      <c r="S708" s="215" t="str">
        <f t="shared" si="117"/>
        <v>0</v>
      </c>
    </row>
    <row r="709" spans="1:19" x14ac:dyDescent="0.2">
      <c r="A709" s="12">
        <v>698</v>
      </c>
      <c r="B709" s="228" t="str">
        <f>IF(I709&gt;($B$4*$B$6),"0",PMT(H709/$B$6,COUNT(I709:$I$1000),-E708))</f>
        <v>0</v>
      </c>
      <c r="C709" s="228">
        <f t="shared" si="118"/>
        <v>0</v>
      </c>
      <c r="D709" s="228" t="str">
        <f t="shared" si="114"/>
        <v>0</v>
      </c>
      <c r="E709" s="225" t="str">
        <f t="shared" si="112"/>
        <v/>
      </c>
      <c r="F709" s="228" t="str">
        <f t="shared" si="121"/>
        <v/>
      </c>
      <c r="G709" s="228" t="str">
        <f t="shared" si="122"/>
        <v/>
      </c>
      <c r="H709" s="230">
        <f t="shared" si="119"/>
        <v>0.12</v>
      </c>
      <c r="I709" s="226" t="str">
        <f t="shared" si="113"/>
        <v/>
      </c>
      <c r="J709" s="227">
        <f t="shared" si="120"/>
        <v>66232</v>
      </c>
      <c r="K709" s="231" t="str">
        <f t="shared" si="115"/>
        <v>0</v>
      </c>
      <c r="Q709" s="11">
        <f>IF(J709&lt;'5-Year Monthly P&amp;L'!P$2,1,IF(AND('Financing - Injection 2'!J709&gt;='5-Year Monthly P&amp;L'!P$2,'Financing - Injection 2'!J709&lt;'5-Year Monthly P&amp;L'!AB$2),2,IF(AND('Financing - Injection 2'!J709&gt;='5-Year Monthly P&amp;L'!AB$2,'Financing - Injection 2'!J709&lt;'5-Year Monthly P&amp;L'!AN$2),3,IF(AND('Financing - Injection 2'!J709&gt;='5-Year Monthly P&amp;L'!AN$2,'Financing - Injection 2'!J709&lt;'5-Year Monthly P&amp;L'!AZ$2),4,IF('Financing - Injection 2'!J709&gt;='5-Year Monthly P&amp;L'!AZ$2,5)))))</f>
        <v>5</v>
      </c>
      <c r="R709" s="215" t="str">
        <f t="shared" si="116"/>
        <v>0</v>
      </c>
      <c r="S709" s="215" t="str">
        <f t="shared" si="117"/>
        <v>0</v>
      </c>
    </row>
    <row r="710" spans="1:19" x14ac:dyDescent="0.2">
      <c r="A710" s="12">
        <v>699</v>
      </c>
      <c r="B710" s="228" t="str">
        <f>IF(I710&gt;($B$4*$B$6),"0",PMT(H710/$B$6,COUNT(I710:$I$1000),-E709))</f>
        <v>0</v>
      </c>
      <c r="C710" s="228">
        <f t="shared" si="118"/>
        <v>0</v>
      </c>
      <c r="D710" s="228" t="str">
        <f t="shared" si="114"/>
        <v>0</v>
      </c>
      <c r="E710" s="225" t="str">
        <f t="shared" si="112"/>
        <v/>
      </c>
      <c r="F710" s="228" t="str">
        <f t="shared" si="121"/>
        <v/>
      </c>
      <c r="G710" s="228" t="str">
        <f t="shared" si="122"/>
        <v/>
      </c>
      <c r="H710" s="230">
        <f t="shared" si="119"/>
        <v>0.12</v>
      </c>
      <c r="I710" s="226" t="str">
        <f t="shared" si="113"/>
        <v/>
      </c>
      <c r="J710" s="227">
        <f t="shared" si="120"/>
        <v>66263</v>
      </c>
      <c r="K710" s="231" t="str">
        <f t="shared" si="115"/>
        <v>0</v>
      </c>
      <c r="Q710" s="11">
        <f>IF(J710&lt;'5-Year Monthly P&amp;L'!P$2,1,IF(AND('Financing - Injection 2'!J710&gt;='5-Year Monthly P&amp;L'!P$2,'Financing - Injection 2'!J710&lt;'5-Year Monthly P&amp;L'!AB$2),2,IF(AND('Financing - Injection 2'!J710&gt;='5-Year Monthly P&amp;L'!AB$2,'Financing - Injection 2'!J710&lt;'5-Year Monthly P&amp;L'!AN$2),3,IF(AND('Financing - Injection 2'!J710&gt;='5-Year Monthly P&amp;L'!AN$2,'Financing - Injection 2'!J710&lt;'5-Year Monthly P&amp;L'!AZ$2),4,IF('Financing - Injection 2'!J710&gt;='5-Year Monthly P&amp;L'!AZ$2,5)))))</f>
        <v>5</v>
      </c>
      <c r="R710" s="215" t="str">
        <f t="shared" si="116"/>
        <v>0</v>
      </c>
      <c r="S710" s="215" t="str">
        <f t="shared" si="117"/>
        <v>0</v>
      </c>
    </row>
    <row r="711" spans="1:19" x14ac:dyDescent="0.2">
      <c r="A711" s="12">
        <v>700</v>
      </c>
      <c r="B711" s="228" t="str">
        <f>IF(I711&gt;($B$4*$B$6),"0",PMT(H711/$B$6,COUNT(I711:$I$1000),-E710))</f>
        <v>0</v>
      </c>
      <c r="C711" s="228">
        <f t="shared" si="118"/>
        <v>0</v>
      </c>
      <c r="D711" s="228" t="str">
        <f t="shared" si="114"/>
        <v>0</v>
      </c>
      <c r="E711" s="225" t="str">
        <f t="shared" si="112"/>
        <v/>
      </c>
      <c r="F711" s="228" t="str">
        <f t="shared" si="121"/>
        <v/>
      </c>
      <c r="G711" s="228" t="str">
        <f t="shared" si="122"/>
        <v/>
      </c>
      <c r="H711" s="230">
        <f t="shared" si="119"/>
        <v>0.12</v>
      </c>
      <c r="I711" s="226" t="str">
        <f t="shared" si="113"/>
        <v/>
      </c>
      <c r="J711" s="227">
        <f t="shared" si="120"/>
        <v>66293</v>
      </c>
      <c r="K711" s="231" t="str">
        <f t="shared" si="115"/>
        <v>0</v>
      </c>
      <c r="Q711" s="11">
        <f>IF(J711&lt;'5-Year Monthly P&amp;L'!P$2,1,IF(AND('Financing - Injection 2'!J711&gt;='5-Year Monthly P&amp;L'!P$2,'Financing - Injection 2'!J711&lt;'5-Year Monthly P&amp;L'!AB$2),2,IF(AND('Financing - Injection 2'!J711&gt;='5-Year Monthly P&amp;L'!AB$2,'Financing - Injection 2'!J711&lt;'5-Year Monthly P&amp;L'!AN$2),3,IF(AND('Financing - Injection 2'!J711&gt;='5-Year Monthly P&amp;L'!AN$2,'Financing - Injection 2'!J711&lt;'5-Year Monthly P&amp;L'!AZ$2),4,IF('Financing - Injection 2'!J711&gt;='5-Year Monthly P&amp;L'!AZ$2,5)))))</f>
        <v>5</v>
      </c>
      <c r="R711" s="215" t="str">
        <f t="shared" si="116"/>
        <v>0</v>
      </c>
      <c r="S711" s="215" t="str">
        <f t="shared" si="117"/>
        <v>0</v>
      </c>
    </row>
    <row r="712" spans="1:19" x14ac:dyDescent="0.2">
      <c r="A712" s="12">
        <v>701</v>
      </c>
      <c r="B712" s="228" t="str">
        <f>IF(I712&gt;($B$4*$B$6),"0",PMT(H712/$B$6,COUNT(I712:$I$1000),-E711))</f>
        <v>0</v>
      </c>
      <c r="C712" s="228">
        <f t="shared" si="118"/>
        <v>0</v>
      </c>
      <c r="D712" s="228" t="str">
        <f t="shared" si="114"/>
        <v>0</v>
      </c>
      <c r="E712" s="225" t="str">
        <f t="shared" si="112"/>
        <v/>
      </c>
      <c r="F712" s="228" t="str">
        <f t="shared" si="121"/>
        <v/>
      </c>
      <c r="G712" s="228" t="str">
        <f t="shared" si="122"/>
        <v/>
      </c>
      <c r="H712" s="230">
        <f t="shared" si="119"/>
        <v>0.12</v>
      </c>
      <c r="I712" s="226" t="str">
        <f t="shared" si="113"/>
        <v/>
      </c>
      <c r="J712" s="227">
        <f t="shared" si="120"/>
        <v>66324</v>
      </c>
      <c r="K712" s="231" t="str">
        <f t="shared" si="115"/>
        <v>0</v>
      </c>
      <c r="Q712" s="11">
        <f>IF(J712&lt;'5-Year Monthly P&amp;L'!P$2,1,IF(AND('Financing - Injection 2'!J712&gt;='5-Year Monthly P&amp;L'!P$2,'Financing - Injection 2'!J712&lt;'5-Year Monthly P&amp;L'!AB$2),2,IF(AND('Financing - Injection 2'!J712&gt;='5-Year Monthly P&amp;L'!AB$2,'Financing - Injection 2'!J712&lt;'5-Year Monthly P&amp;L'!AN$2),3,IF(AND('Financing - Injection 2'!J712&gt;='5-Year Monthly P&amp;L'!AN$2,'Financing - Injection 2'!J712&lt;'5-Year Monthly P&amp;L'!AZ$2),4,IF('Financing - Injection 2'!J712&gt;='5-Year Monthly P&amp;L'!AZ$2,5)))))</f>
        <v>5</v>
      </c>
      <c r="R712" s="215" t="str">
        <f t="shared" si="116"/>
        <v>0</v>
      </c>
      <c r="S712" s="215" t="str">
        <f t="shared" si="117"/>
        <v>0</v>
      </c>
    </row>
    <row r="713" spans="1:19" x14ac:dyDescent="0.2">
      <c r="A713" s="12">
        <v>702</v>
      </c>
      <c r="B713" s="228" t="str">
        <f>IF(I713&gt;($B$4*$B$6),"0",PMT(H713/$B$6,COUNT(I713:$I$1000),-E712))</f>
        <v>0</v>
      </c>
      <c r="C713" s="228">
        <f t="shared" si="118"/>
        <v>0</v>
      </c>
      <c r="D713" s="228" t="str">
        <f t="shared" si="114"/>
        <v>0</v>
      </c>
      <c r="E713" s="225" t="str">
        <f t="shared" si="112"/>
        <v/>
      </c>
      <c r="F713" s="228" t="str">
        <f t="shared" si="121"/>
        <v/>
      </c>
      <c r="G713" s="228" t="str">
        <f t="shared" si="122"/>
        <v/>
      </c>
      <c r="H713" s="230">
        <f t="shared" si="119"/>
        <v>0.12</v>
      </c>
      <c r="I713" s="226" t="str">
        <f t="shared" si="113"/>
        <v/>
      </c>
      <c r="J713" s="227">
        <f t="shared" si="120"/>
        <v>66355</v>
      </c>
      <c r="K713" s="231" t="str">
        <f t="shared" si="115"/>
        <v>0</v>
      </c>
      <c r="Q713" s="11">
        <f>IF(J713&lt;'5-Year Monthly P&amp;L'!P$2,1,IF(AND('Financing - Injection 2'!J713&gt;='5-Year Monthly P&amp;L'!P$2,'Financing - Injection 2'!J713&lt;'5-Year Monthly P&amp;L'!AB$2),2,IF(AND('Financing - Injection 2'!J713&gt;='5-Year Monthly P&amp;L'!AB$2,'Financing - Injection 2'!J713&lt;'5-Year Monthly P&amp;L'!AN$2),3,IF(AND('Financing - Injection 2'!J713&gt;='5-Year Monthly P&amp;L'!AN$2,'Financing - Injection 2'!J713&lt;'5-Year Monthly P&amp;L'!AZ$2),4,IF('Financing - Injection 2'!J713&gt;='5-Year Monthly P&amp;L'!AZ$2,5)))))</f>
        <v>5</v>
      </c>
      <c r="R713" s="215" t="str">
        <f t="shared" si="116"/>
        <v>0</v>
      </c>
      <c r="S713" s="215" t="str">
        <f t="shared" si="117"/>
        <v>0</v>
      </c>
    </row>
    <row r="714" spans="1:19" x14ac:dyDescent="0.2">
      <c r="A714" s="12">
        <v>703</v>
      </c>
      <c r="B714" s="228" t="str">
        <f>IF(I714&gt;($B$4*$B$6),"0",PMT(H714/$B$6,COUNT(I714:$I$1000),-E713))</f>
        <v>0</v>
      </c>
      <c r="C714" s="228">
        <f t="shared" si="118"/>
        <v>0</v>
      </c>
      <c r="D714" s="228" t="str">
        <f t="shared" si="114"/>
        <v>0</v>
      </c>
      <c r="E714" s="225" t="str">
        <f t="shared" si="112"/>
        <v/>
      </c>
      <c r="F714" s="228" t="str">
        <f t="shared" si="121"/>
        <v/>
      </c>
      <c r="G714" s="228" t="str">
        <f t="shared" si="122"/>
        <v/>
      </c>
      <c r="H714" s="230">
        <f t="shared" si="119"/>
        <v>0.12</v>
      </c>
      <c r="I714" s="226" t="str">
        <f t="shared" si="113"/>
        <v/>
      </c>
      <c r="J714" s="227">
        <f t="shared" si="120"/>
        <v>66385</v>
      </c>
      <c r="K714" s="231" t="str">
        <f t="shared" si="115"/>
        <v>0</v>
      </c>
      <c r="Q714" s="11">
        <f>IF(J714&lt;'5-Year Monthly P&amp;L'!P$2,1,IF(AND('Financing - Injection 2'!J714&gt;='5-Year Monthly P&amp;L'!P$2,'Financing - Injection 2'!J714&lt;'5-Year Monthly P&amp;L'!AB$2),2,IF(AND('Financing - Injection 2'!J714&gt;='5-Year Monthly P&amp;L'!AB$2,'Financing - Injection 2'!J714&lt;'5-Year Monthly P&amp;L'!AN$2),3,IF(AND('Financing - Injection 2'!J714&gt;='5-Year Monthly P&amp;L'!AN$2,'Financing - Injection 2'!J714&lt;'5-Year Monthly P&amp;L'!AZ$2),4,IF('Financing - Injection 2'!J714&gt;='5-Year Monthly P&amp;L'!AZ$2,5)))))</f>
        <v>5</v>
      </c>
      <c r="R714" s="215" t="str">
        <f t="shared" si="116"/>
        <v>0</v>
      </c>
      <c r="S714" s="215" t="str">
        <f t="shared" si="117"/>
        <v>0</v>
      </c>
    </row>
    <row r="715" spans="1:19" x14ac:dyDescent="0.2">
      <c r="A715" s="12">
        <v>704</v>
      </c>
      <c r="B715" s="228" t="str">
        <f>IF(I715&gt;($B$4*$B$6),"0",PMT(H715/$B$6,COUNT(I715:$I$1000),-E714))</f>
        <v>0</v>
      </c>
      <c r="C715" s="228">
        <f t="shared" si="118"/>
        <v>0</v>
      </c>
      <c r="D715" s="228" t="str">
        <f t="shared" si="114"/>
        <v>0</v>
      </c>
      <c r="E715" s="225" t="str">
        <f t="shared" si="112"/>
        <v/>
      </c>
      <c r="F715" s="228" t="str">
        <f t="shared" si="121"/>
        <v/>
      </c>
      <c r="G715" s="228" t="str">
        <f t="shared" si="122"/>
        <v/>
      </c>
      <c r="H715" s="230">
        <f t="shared" si="119"/>
        <v>0.12</v>
      </c>
      <c r="I715" s="226" t="str">
        <f t="shared" si="113"/>
        <v/>
      </c>
      <c r="J715" s="227">
        <f t="shared" si="120"/>
        <v>66416</v>
      </c>
      <c r="K715" s="231" t="str">
        <f t="shared" si="115"/>
        <v>0</v>
      </c>
      <c r="Q715" s="11">
        <f>IF(J715&lt;'5-Year Monthly P&amp;L'!P$2,1,IF(AND('Financing - Injection 2'!J715&gt;='5-Year Monthly P&amp;L'!P$2,'Financing - Injection 2'!J715&lt;'5-Year Monthly P&amp;L'!AB$2),2,IF(AND('Financing - Injection 2'!J715&gt;='5-Year Monthly P&amp;L'!AB$2,'Financing - Injection 2'!J715&lt;'5-Year Monthly P&amp;L'!AN$2),3,IF(AND('Financing - Injection 2'!J715&gt;='5-Year Monthly P&amp;L'!AN$2,'Financing - Injection 2'!J715&lt;'5-Year Monthly P&amp;L'!AZ$2),4,IF('Financing - Injection 2'!J715&gt;='5-Year Monthly P&amp;L'!AZ$2,5)))))</f>
        <v>5</v>
      </c>
      <c r="R715" s="215" t="str">
        <f t="shared" si="116"/>
        <v>0</v>
      </c>
      <c r="S715" s="215" t="str">
        <f t="shared" si="117"/>
        <v>0</v>
      </c>
    </row>
    <row r="716" spans="1:19" x14ac:dyDescent="0.2">
      <c r="A716" s="12">
        <v>705</v>
      </c>
      <c r="B716" s="228" t="str">
        <f>IF(I716&gt;($B$4*$B$6),"0",PMT(H716/$B$6,COUNT(I716:$I$1000),-E715))</f>
        <v>0</v>
      </c>
      <c r="C716" s="228">
        <f t="shared" si="118"/>
        <v>0</v>
      </c>
      <c r="D716" s="228" t="str">
        <f t="shared" si="114"/>
        <v>0</v>
      </c>
      <c r="E716" s="225" t="str">
        <f t="shared" ref="E716:E779" si="123">IF(A716&gt;($B$4*$B$6),"",E715-D716)</f>
        <v/>
      </c>
      <c r="F716" s="228" t="str">
        <f t="shared" si="121"/>
        <v/>
      </c>
      <c r="G716" s="228" t="str">
        <f t="shared" si="122"/>
        <v/>
      </c>
      <c r="H716" s="230">
        <f t="shared" si="119"/>
        <v>0.12</v>
      </c>
      <c r="I716" s="226" t="str">
        <f t="shared" ref="I716:I779" si="124">IF($B$4*$B$6&lt;A716,"",A716)</f>
        <v/>
      </c>
      <c r="J716" s="227">
        <f t="shared" si="120"/>
        <v>66446</v>
      </c>
      <c r="K716" s="231" t="str">
        <f t="shared" si="115"/>
        <v>0</v>
      </c>
      <c r="Q716" s="11">
        <f>IF(J716&lt;'5-Year Monthly P&amp;L'!P$2,1,IF(AND('Financing - Injection 2'!J716&gt;='5-Year Monthly P&amp;L'!P$2,'Financing - Injection 2'!J716&lt;'5-Year Monthly P&amp;L'!AB$2),2,IF(AND('Financing - Injection 2'!J716&gt;='5-Year Monthly P&amp;L'!AB$2,'Financing - Injection 2'!J716&lt;'5-Year Monthly P&amp;L'!AN$2),3,IF(AND('Financing - Injection 2'!J716&gt;='5-Year Monthly P&amp;L'!AN$2,'Financing - Injection 2'!J716&lt;'5-Year Monthly P&amp;L'!AZ$2),4,IF('Financing - Injection 2'!J716&gt;='5-Year Monthly P&amp;L'!AZ$2,5)))))</f>
        <v>5</v>
      </c>
      <c r="R716" s="215" t="str">
        <f t="shared" si="116"/>
        <v>0</v>
      </c>
      <c r="S716" s="215" t="str">
        <f t="shared" si="117"/>
        <v>0</v>
      </c>
    </row>
    <row r="717" spans="1:19" x14ac:dyDescent="0.2">
      <c r="A717" s="12">
        <v>706</v>
      </c>
      <c r="B717" s="228" t="str">
        <f>IF(I717&gt;($B$4*$B$6),"0",PMT(H717/$B$6,COUNT(I717:$I$1000),-E716))</f>
        <v>0</v>
      </c>
      <c r="C717" s="228">
        <f t="shared" si="118"/>
        <v>0</v>
      </c>
      <c r="D717" s="228" t="str">
        <f t="shared" ref="D717:D780" si="125">IF(A717&gt;($B$4*$B$6),"0",B717-C717)</f>
        <v>0</v>
      </c>
      <c r="E717" s="225" t="str">
        <f t="shared" si="123"/>
        <v/>
      </c>
      <c r="F717" s="228" t="str">
        <f t="shared" si="121"/>
        <v/>
      </c>
      <c r="G717" s="228" t="str">
        <f t="shared" si="122"/>
        <v/>
      </c>
      <c r="H717" s="230">
        <f t="shared" si="119"/>
        <v>0.12</v>
      </c>
      <c r="I717" s="226" t="str">
        <f t="shared" si="124"/>
        <v/>
      </c>
      <c r="J717" s="227">
        <f t="shared" si="120"/>
        <v>66477</v>
      </c>
      <c r="K717" s="231" t="str">
        <f t="shared" ref="K717:K780" si="126">B717</f>
        <v>0</v>
      </c>
      <c r="Q717" s="11">
        <f>IF(J717&lt;'5-Year Monthly P&amp;L'!P$2,1,IF(AND('Financing - Injection 2'!J717&gt;='5-Year Monthly P&amp;L'!P$2,'Financing - Injection 2'!J717&lt;'5-Year Monthly P&amp;L'!AB$2),2,IF(AND('Financing - Injection 2'!J717&gt;='5-Year Monthly P&amp;L'!AB$2,'Financing - Injection 2'!J717&lt;'5-Year Monthly P&amp;L'!AN$2),3,IF(AND('Financing - Injection 2'!J717&gt;='5-Year Monthly P&amp;L'!AN$2,'Financing - Injection 2'!J717&lt;'5-Year Monthly P&amp;L'!AZ$2),4,IF('Financing - Injection 2'!J717&gt;='5-Year Monthly P&amp;L'!AZ$2,5)))))</f>
        <v>5</v>
      </c>
      <c r="R717" s="215" t="str">
        <f t="shared" ref="R717:R780" si="127">D717</f>
        <v>0</v>
      </c>
      <c r="S717" s="215" t="str">
        <f t="shared" ref="S717:S780" si="128">B717</f>
        <v>0</v>
      </c>
    </row>
    <row r="718" spans="1:19" x14ac:dyDescent="0.2">
      <c r="A718" s="12">
        <v>707</v>
      </c>
      <c r="B718" s="228" t="str">
        <f>IF(I718&gt;($B$4*$B$6),"0",PMT(H718/$B$6,COUNT(I718:$I$1000),-E717))</f>
        <v>0</v>
      </c>
      <c r="C718" s="228">
        <f t="shared" ref="C718:C781" si="129">IFERROR(E717*H718/$B$6,0)</f>
        <v>0</v>
      </c>
      <c r="D718" s="228" t="str">
        <f t="shared" si="125"/>
        <v>0</v>
      </c>
      <c r="E718" s="225" t="str">
        <f t="shared" si="123"/>
        <v/>
      </c>
      <c r="F718" s="228" t="str">
        <f t="shared" si="121"/>
        <v/>
      </c>
      <c r="G718" s="228" t="str">
        <f t="shared" si="122"/>
        <v/>
      </c>
      <c r="H718" s="230">
        <f t="shared" ref="H718:H781" si="130">H717</f>
        <v>0.12</v>
      </c>
      <c r="I718" s="226" t="str">
        <f t="shared" si="124"/>
        <v/>
      </c>
      <c r="J718" s="227">
        <f t="shared" ref="J718:J781" si="131">EDATE(J717,1)</f>
        <v>66508</v>
      </c>
      <c r="K718" s="231" t="str">
        <f t="shared" si="126"/>
        <v>0</v>
      </c>
      <c r="Q718" s="11">
        <f>IF(J718&lt;'5-Year Monthly P&amp;L'!P$2,1,IF(AND('Financing - Injection 2'!J718&gt;='5-Year Monthly P&amp;L'!P$2,'Financing - Injection 2'!J718&lt;'5-Year Monthly P&amp;L'!AB$2),2,IF(AND('Financing - Injection 2'!J718&gt;='5-Year Monthly P&amp;L'!AB$2,'Financing - Injection 2'!J718&lt;'5-Year Monthly P&amp;L'!AN$2),3,IF(AND('Financing - Injection 2'!J718&gt;='5-Year Monthly P&amp;L'!AN$2,'Financing - Injection 2'!J718&lt;'5-Year Monthly P&amp;L'!AZ$2),4,IF('Financing - Injection 2'!J718&gt;='5-Year Monthly P&amp;L'!AZ$2,5)))))</f>
        <v>5</v>
      </c>
      <c r="R718" s="215" t="str">
        <f t="shared" si="127"/>
        <v>0</v>
      </c>
      <c r="S718" s="215" t="str">
        <f t="shared" si="128"/>
        <v>0</v>
      </c>
    </row>
    <row r="719" spans="1:19" x14ac:dyDescent="0.2">
      <c r="A719" s="12">
        <v>708</v>
      </c>
      <c r="B719" s="228" t="str">
        <f>IF(I719&gt;($B$4*$B$6),"0",PMT(H719/$B$6,COUNT(I719:$I$1000),-E718))</f>
        <v>0</v>
      </c>
      <c r="C719" s="228">
        <f t="shared" si="129"/>
        <v>0</v>
      </c>
      <c r="D719" s="228" t="str">
        <f t="shared" si="125"/>
        <v>0</v>
      </c>
      <c r="E719" s="225" t="str">
        <f t="shared" si="123"/>
        <v/>
      </c>
      <c r="F719" s="228" t="str">
        <f t="shared" si="121"/>
        <v/>
      </c>
      <c r="G719" s="228" t="str">
        <f t="shared" si="122"/>
        <v/>
      </c>
      <c r="H719" s="230">
        <f t="shared" si="130"/>
        <v>0.12</v>
      </c>
      <c r="I719" s="226" t="str">
        <f t="shared" si="124"/>
        <v/>
      </c>
      <c r="J719" s="227">
        <f t="shared" si="131"/>
        <v>66536</v>
      </c>
      <c r="K719" s="231" t="str">
        <f t="shared" si="126"/>
        <v>0</v>
      </c>
      <c r="Q719" s="11">
        <f>IF(J719&lt;'5-Year Monthly P&amp;L'!P$2,1,IF(AND('Financing - Injection 2'!J719&gt;='5-Year Monthly P&amp;L'!P$2,'Financing - Injection 2'!J719&lt;'5-Year Monthly P&amp;L'!AB$2),2,IF(AND('Financing - Injection 2'!J719&gt;='5-Year Monthly P&amp;L'!AB$2,'Financing - Injection 2'!J719&lt;'5-Year Monthly P&amp;L'!AN$2),3,IF(AND('Financing - Injection 2'!J719&gt;='5-Year Monthly P&amp;L'!AN$2,'Financing - Injection 2'!J719&lt;'5-Year Monthly P&amp;L'!AZ$2),4,IF('Financing - Injection 2'!J719&gt;='5-Year Monthly P&amp;L'!AZ$2,5)))))</f>
        <v>5</v>
      </c>
      <c r="R719" s="215" t="str">
        <f t="shared" si="127"/>
        <v>0</v>
      </c>
      <c r="S719" s="215" t="str">
        <f t="shared" si="128"/>
        <v>0</v>
      </c>
    </row>
    <row r="720" spans="1:19" x14ac:dyDescent="0.2">
      <c r="A720" s="12">
        <v>709</v>
      </c>
      <c r="B720" s="228" t="str">
        <f>IF(I720&gt;($B$4*$B$6),"0",PMT(H720/$B$6,COUNT(I720:$I$1000),-E719))</f>
        <v>0</v>
      </c>
      <c r="C720" s="228">
        <f t="shared" si="129"/>
        <v>0</v>
      </c>
      <c r="D720" s="228" t="str">
        <f t="shared" si="125"/>
        <v>0</v>
      </c>
      <c r="E720" s="225" t="str">
        <f t="shared" si="123"/>
        <v/>
      </c>
      <c r="F720" s="228" t="str">
        <f t="shared" si="121"/>
        <v/>
      </c>
      <c r="G720" s="228" t="str">
        <f t="shared" si="122"/>
        <v/>
      </c>
      <c r="H720" s="230">
        <f t="shared" si="130"/>
        <v>0.12</v>
      </c>
      <c r="I720" s="226" t="str">
        <f t="shared" si="124"/>
        <v/>
      </c>
      <c r="J720" s="227">
        <f t="shared" si="131"/>
        <v>66567</v>
      </c>
      <c r="K720" s="231" t="str">
        <f t="shared" si="126"/>
        <v>0</v>
      </c>
      <c r="Q720" s="11">
        <f>IF(J720&lt;'5-Year Monthly P&amp;L'!P$2,1,IF(AND('Financing - Injection 2'!J720&gt;='5-Year Monthly P&amp;L'!P$2,'Financing - Injection 2'!J720&lt;'5-Year Monthly P&amp;L'!AB$2),2,IF(AND('Financing - Injection 2'!J720&gt;='5-Year Monthly P&amp;L'!AB$2,'Financing - Injection 2'!J720&lt;'5-Year Monthly P&amp;L'!AN$2),3,IF(AND('Financing - Injection 2'!J720&gt;='5-Year Monthly P&amp;L'!AN$2,'Financing - Injection 2'!J720&lt;'5-Year Monthly P&amp;L'!AZ$2),4,IF('Financing - Injection 2'!J720&gt;='5-Year Monthly P&amp;L'!AZ$2,5)))))</f>
        <v>5</v>
      </c>
      <c r="R720" s="215" t="str">
        <f t="shared" si="127"/>
        <v>0</v>
      </c>
      <c r="S720" s="215" t="str">
        <f t="shared" si="128"/>
        <v>0</v>
      </c>
    </row>
    <row r="721" spans="1:19" x14ac:dyDescent="0.2">
      <c r="A721" s="12">
        <v>710</v>
      </c>
      <c r="B721" s="228" t="str">
        <f>IF(I721&gt;($B$4*$B$6),"0",PMT(H721/$B$6,COUNT(I721:$I$1000),-E720))</f>
        <v>0</v>
      </c>
      <c r="C721" s="228">
        <f t="shared" si="129"/>
        <v>0</v>
      </c>
      <c r="D721" s="228" t="str">
        <f t="shared" si="125"/>
        <v>0</v>
      </c>
      <c r="E721" s="225" t="str">
        <f t="shared" si="123"/>
        <v/>
      </c>
      <c r="F721" s="228" t="str">
        <f t="shared" si="121"/>
        <v/>
      </c>
      <c r="G721" s="228" t="str">
        <f t="shared" si="122"/>
        <v/>
      </c>
      <c r="H721" s="230">
        <f t="shared" si="130"/>
        <v>0.12</v>
      </c>
      <c r="I721" s="226" t="str">
        <f t="shared" si="124"/>
        <v/>
      </c>
      <c r="J721" s="227">
        <f t="shared" si="131"/>
        <v>66597</v>
      </c>
      <c r="K721" s="231" t="str">
        <f t="shared" si="126"/>
        <v>0</v>
      </c>
      <c r="Q721" s="11">
        <f>IF(J721&lt;'5-Year Monthly P&amp;L'!P$2,1,IF(AND('Financing - Injection 2'!J721&gt;='5-Year Monthly P&amp;L'!P$2,'Financing - Injection 2'!J721&lt;'5-Year Monthly P&amp;L'!AB$2),2,IF(AND('Financing - Injection 2'!J721&gt;='5-Year Monthly P&amp;L'!AB$2,'Financing - Injection 2'!J721&lt;'5-Year Monthly P&amp;L'!AN$2),3,IF(AND('Financing - Injection 2'!J721&gt;='5-Year Monthly P&amp;L'!AN$2,'Financing - Injection 2'!J721&lt;'5-Year Monthly P&amp;L'!AZ$2),4,IF('Financing - Injection 2'!J721&gt;='5-Year Monthly P&amp;L'!AZ$2,5)))))</f>
        <v>5</v>
      </c>
      <c r="R721" s="215" t="str">
        <f t="shared" si="127"/>
        <v>0</v>
      </c>
      <c r="S721" s="215" t="str">
        <f t="shared" si="128"/>
        <v>0</v>
      </c>
    </row>
    <row r="722" spans="1:19" x14ac:dyDescent="0.2">
      <c r="A722" s="12">
        <v>711</v>
      </c>
      <c r="B722" s="228" t="str">
        <f>IF(I722&gt;($B$4*$B$6),"0",PMT(H722/$B$6,COUNT(I722:$I$1000),-E721))</f>
        <v>0</v>
      </c>
      <c r="C722" s="228">
        <f t="shared" si="129"/>
        <v>0</v>
      </c>
      <c r="D722" s="228" t="str">
        <f t="shared" si="125"/>
        <v>0</v>
      </c>
      <c r="E722" s="225" t="str">
        <f t="shared" si="123"/>
        <v/>
      </c>
      <c r="F722" s="228" t="str">
        <f t="shared" si="121"/>
        <v/>
      </c>
      <c r="G722" s="228" t="str">
        <f t="shared" si="122"/>
        <v/>
      </c>
      <c r="H722" s="230">
        <f t="shared" si="130"/>
        <v>0.12</v>
      </c>
      <c r="I722" s="226" t="str">
        <f t="shared" si="124"/>
        <v/>
      </c>
      <c r="J722" s="227">
        <f t="shared" si="131"/>
        <v>66628</v>
      </c>
      <c r="K722" s="231" t="str">
        <f t="shared" si="126"/>
        <v>0</v>
      </c>
      <c r="Q722" s="11">
        <f>IF(J722&lt;'5-Year Monthly P&amp;L'!P$2,1,IF(AND('Financing - Injection 2'!J722&gt;='5-Year Monthly P&amp;L'!P$2,'Financing - Injection 2'!J722&lt;'5-Year Monthly P&amp;L'!AB$2),2,IF(AND('Financing - Injection 2'!J722&gt;='5-Year Monthly P&amp;L'!AB$2,'Financing - Injection 2'!J722&lt;'5-Year Monthly P&amp;L'!AN$2),3,IF(AND('Financing - Injection 2'!J722&gt;='5-Year Monthly P&amp;L'!AN$2,'Financing - Injection 2'!J722&lt;'5-Year Monthly P&amp;L'!AZ$2),4,IF('Financing - Injection 2'!J722&gt;='5-Year Monthly P&amp;L'!AZ$2,5)))))</f>
        <v>5</v>
      </c>
      <c r="R722" s="215" t="str">
        <f t="shared" si="127"/>
        <v>0</v>
      </c>
      <c r="S722" s="215" t="str">
        <f t="shared" si="128"/>
        <v>0</v>
      </c>
    </row>
    <row r="723" spans="1:19" x14ac:dyDescent="0.2">
      <c r="A723" s="12">
        <v>712</v>
      </c>
      <c r="B723" s="228" t="str">
        <f>IF(I723&gt;($B$4*$B$6),"0",PMT(H723/$B$6,COUNT(I723:$I$1000),-E722))</f>
        <v>0</v>
      </c>
      <c r="C723" s="228">
        <f t="shared" si="129"/>
        <v>0</v>
      </c>
      <c r="D723" s="228" t="str">
        <f t="shared" si="125"/>
        <v>0</v>
      </c>
      <c r="E723" s="225" t="str">
        <f t="shared" si="123"/>
        <v/>
      </c>
      <c r="F723" s="228" t="str">
        <f t="shared" si="121"/>
        <v/>
      </c>
      <c r="G723" s="228" t="str">
        <f t="shared" si="122"/>
        <v/>
      </c>
      <c r="H723" s="230">
        <f t="shared" si="130"/>
        <v>0.12</v>
      </c>
      <c r="I723" s="226" t="str">
        <f t="shared" si="124"/>
        <v/>
      </c>
      <c r="J723" s="227">
        <f t="shared" si="131"/>
        <v>66658</v>
      </c>
      <c r="K723" s="231" t="str">
        <f t="shared" si="126"/>
        <v>0</v>
      </c>
      <c r="Q723" s="11">
        <f>IF(J723&lt;'5-Year Monthly P&amp;L'!P$2,1,IF(AND('Financing - Injection 2'!J723&gt;='5-Year Monthly P&amp;L'!P$2,'Financing - Injection 2'!J723&lt;'5-Year Monthly P&amp;L'!AB$2),2,IF(AND('Financing - Injection 2'!J723&gt;='5-Year Monthly P&amp;L'!AB$2,'Financing - Injection 2'!J723&lt;'5-Year Monthly P&amp;L'!AN$2),3,IF(AND('Financing - Injection 2'!J723&gt;='5-Year Monthly P&amp;L'!AN$2,'Financing - Injection 2'!J723&lt;'5-Year Monthly P&amp;L'!AZ$2),4,IF('Financing - Injection 2'!J723&gt;='5-Year Monthly P&amp;L'!AZ$2,5)))))</f>
        <v>5</v>
      </c>
      <c r="R723" s="215" t="str">
        <f t="shared" si="127"/>
        <v>0</v>
      </c>
      <c r="S723" s="215" t="str">
        <f t="shared" si="128"/>
        <v>0</v>
      </c>
    </row>
    <row r="724" spans="1:19" x14ac:dyDescent="0.2">
      <c r="A724" s="12">
        <v>713</v>
      </c>
      <c r="B724" s="228" t="str">
        <f>IF(I724&gt;($B$4*$B$6),"0",PMT(H724/$B$6,COUNT(I724:$I$1000),-E723))</f>
        <v>0</v>
      </c>
      <c r="C724" s="228">
        <f t="shared" si="129"/>
        <v>0</v>
      </c>
      <c r="D724" s="228" t="str">
        <f t="shared" si="125"/>
        <v>0</v>
      </c>
      <c r="E724" s="225" t="str">
        <f t="shared" si="123"/>
        <v/>
      </c>
      <c r="F724" s="228" t="str">
        <f t="shared" si="121"/>
        <v/>
      </c>
      <c r="G724" s="228" t="str">
        <f t="shared" si="122"/>
        <v/>
      </c>
      <c r="H724" s="230">
        <f t="shared" si="130"/>
        <v>0.12</v>
      </c>
      <c r="I724" s="226" t="str">
        <f t="shared" si="124"/>
        <v/>
      </c>
      <c r="J724" s="227">
        <f t="shared" si="131"/>
        <v>66689</v>
      </c>
      <c r="K724" s="231" t="str">
        <f t="shared" si="126"/>
        <v>0</v>
      </c>
      <c r="Q724" s="11">
        <f>IF(J724&lt;'5-Year Monthly P&amp;L'!P$2,1,IF(AND('Financing - Injection 2'!J724&gt;='5-Year Monthly P&amp;L'!P$2,'Financing - Injection 2'!J724&lt;'5-Year Monthly P&amp;L'!AB$2),2,IF(AND('Financing - Injection 2'!J724&gt;='5-Year Monthly P&amp;L'!AB$2,'Financing - Injection 2'!J724&lt;'5-Year Monthly P&amp;L'!AN$2),3,IF(AND('Financing - Injection 2'!J724&gt;='5-Year Monthly P&amp;L'!AN$2,'Financing - Injection 2'!J724&lt;'5-Year Monthly P&amp;L'!AZ$2),4,IF('Financing - Injection 2'!J724&gt;='5-Year Monthly P&amp;L'!AZ$2,5)))))</f>
        <v>5</v>
      </c>
      <c r="R724" s="215" t="str">
        <f t="shared" si="127"/>
        <v>0</v>
      </c>
      <c r="S724" s="215" t="str">
        <f t="shared" si="128"/>
        <v>0</v>
      </c>
    </row>
    <row r="725" spans="1:19" x14ac:dyDescent="0.2">
      <c r="A725" s="12">
        <v>714</v>
      </c>
      <c r="B725" s="228" t="str">
        <f>IF(I725&gt;($B$4*$B$6),"0",PMT(H725/$B$6,COUNT(I725:$I$1000),-E724))</f>
        <v>0</v>
      </c>
      <c r="C725" s="228">
        <f t="shared" si="129"/>
        <v>0</v>
      </c>
      <c r="D725" s="228" t="str">
        <f t="shared" si="125"/>
        <v>0</v>
      </c>
      <c r="E725" s="225" t="str">
        <f t="shared" si="123"/>
        <v/>
      </c>
      <c r="F725" s="228" t="str">
        <f t="shared" si="121"/>
        <v/>
      </c>
      <c r="G725" s="228" t="str">
        <f t="shared" si="122"/>
        <v/>
      </c>
      <c r="H725" s="230">
        <f t="shared" si="130"/>
        <v>0.12</v>
      </c>
      <c r="I725" s="226" t="str">
        <f t="shared" si="124"/>
        <v/>
      </c>
      <c r="J725" s="227">
        <f t="shared" si="131"/>
        <v>66720</v>
      </c>
      <c r="K725" s="231" t="str">
        <f t="shared" si="126"/>
        <v>0</v>
      </c>
      <c r="Q725" s="11">
        <f>IF(J725&lt;'5-Year Monthly P&amp;L'!P$2,1,IF(AND('Financing - Injection 2'!J725&gt;='5-Year Monthly P&amp;L'!P$2,'Financing - Injection 2'!J725&lt;'5-Year Monthly P&amp;L'!AB$2),2,IF(AND('Financing - Injection 2'!J725&gt;='5-Year Monthly P&amp;L'!AB$2,'Financing - Injection 2'!J725&lt;'5-Year Monthly P&amp;L'!AN$2),3,IF(AND('Financing - Injection 2'!J725&gt;='5-Year Monthly P&amp;L'!AN$2,'Financing - Injection 2'!J725&lt;'5-Year Monthly P&amp;L'!AZ$2),4,IF('Financing - Injection 2'!J725&gt;='5-Year Monthly P&amp;L'!AZ$2,5)))))</f>
        <v>5</v>
      </c>
      <c r="R725" s="215" t="str">
        <f t="shared" si="127"/>
        <v>0</v>
      </c>
      <c r="S725" s="215" t="str">
        <f t="shared" si="128"/>
        <v>0</v>
      </c>
    </row>
    <row r="726" spans="1:19" x14ac:dyDescent="0.2">
      <c r="A726" s="12">
        <v>715</v>
      </c>
      <c r="B726" s="228" t="str">
        <f>IF(I726&gt;($B$4*$B$6),"0",PMT(H726/$B$6,COUNT(I726:$I$1000),-E725))</f>
        <v>0</v>
      </c>
      <c r="C726" s="228">
        <f t="shared" si="129"/>
        <v>0</v>
      </c>
      <c r="D726" s="228" t="str">
        <f t="shared" si="125"/>
        <v>0</v>
      </c>
      <c r="E726" s="225" t="str">
        <f t="shared" si="123"/>
        <v/>
      </c>
      <c r="F726" s="228" t="str">
        <f t="shared" si="121"/>
        <v/>
      </c>
      <c r="G726" s="228" t="str">
        <f t="shared" si="122"/>
        <v/>
      </c>
      <c r="H726" s="230">
        <f t="shared" si="130"/>
        <v>0.12</v>
      </c>
      <c r="I726" s="226" t="str">
        <f t="shared" si="124"/>
        <v/>
      </c>
      <c r="J726" s="227">
        <f t="shared" si="131"/>
        <v>66750</v>
      </c>
      <c r="K726" s="231" t="str">
        <f t="shared" si="126"/>
        <v>0</v>
      </c>
      <c r="Q726" s="11">
        <f>IF(J726&lt;'5-Year Monthly P&amp;L'!P$2,1,IF(AND('Financing - Injection 2'!J726&gt;='5-Year Monthly P&amp;L'!P$2,'Financing - Injection 2'!J726&lt;'5-Year Monthly P&amp;L'!AB$2),2,IF(AND('Financing - Injection 2'!J726&gt;='5-Year Monthly P&amp;L'!AB$2,'Financing - Injection 2'!J726&lt;'5-Year Monthly P&amp;L'!AN$2),3,IF(AND('Financing - Injection 2'!J726&gt;='5-Year Monthly P&amp;L'!AN$2,'Financing - Injection 2'!J726&lt;'5-Year Monthly P&amp;L'!AZ$2),4,IF('Financing - Injection 2'!J726&gt;='5-Year Monthly P&amp;L'!AZ$2,5)))))</f>
        <v>5</v>
      </c>
      <c r="R726" s="215" t="str">
        <f t="shared" si="127"/>
        <v>0</v>
      </c>
      <c r="S726" s="215" t="str">
        <f t="shared" si="128"/>
        <v>0</v>
      </c>
    </row>
    <row r="727" spans="1:19" x14ac:dyDescent="0.2">
      <c r="A727" s="12">
        <v>716</v>
      </c>
      <c r="B727" s="228" t="str">
        <f>IF(I727&gt;($B$4*$B$6),"0",PMT(H727/$B$6,COUNT(I727:$I$1000),-E726))</f>
        <v>0</v>
      </c>
      <c r="C727" s="228">
        <f t="shared" si="129"/>
        <v>0</v>
      </c>
      <c r="D727" s="228" t="str">
        <f t="shared" si="125"/>
        <v>0</v>
      </c>
      <c r="E727" s="225" t="str">
        <f t="shared" si="123"/>
        <v/>
      </c>
      <c r="F727" s="228" t="str">
        <f t="shared" si="121"/>
        <v/>
      </c>
      <c r="G727" s="228" t="str">
        <f t="shared" si="122"/>
        <v/>
      </c>
      <c r="H727" s="230">
        <f t="shared" si="130"/>
        <v>0.12</v>
      </c>
      <c r="I727" s="226" t="str">
        <f t="shared" si="124"/>
        <v/>
      </c>
      <c r="J727" s="227">
        <f t="shared" si="131"/>
        <v>66781</v>
      </c>
      <c r="K727" s="231" t="str">
        <f t="shared" si="126"/>
        <v>0</v>
      </c>
      <c r="Q727" s="11">
        <f>IF(J727&lt;'5-Year Monthly P&amp;L'!P$2,1,IF(AND('Financing - Injection 2'!J727&gt;='5-Year Monthly P&amp;L'!P$2,'Financing - Injection 2'!J727&lt;'5-Year Monthly P&amp;L'!AB$2),2,IF(AND('Financing - Injection 2'!J727&gt;='5-Year Monthly P&amp;L'!AB$2,'Financing - Injection 2'!J727&lt;'5-Year Monthly P&amp;L'!AN$2),3,IF(AND('Financing - Injection 2'!J727&gt;='5-Year Monthly P&amp;L'!AN$2,'Financing - Injection 2'!J727&lt;'5-Year Monthly P&amp;L'!AZ$2),4,IF('Financing - Injection 2'!J727&gt;='5-Year Monthly P&amp;L'!AZ$2,5)))))</f>
        <v>5</v>
      </c>
      <c r="R727" s="215" t="str">
        <f t="shared" si="127"/>
        <v>0</v>
      </c>
      <c r="S727" s="215" t="str">
        <f t="shared" si="128"/>
        <v>0</v>
      </c>
    </row>
    <row r="728" spans="1:19" x14ac:dyDescent="0.2">
      <c r="A728" s="12">
        <v>717</v>
      </c>
      <c r="B728" s="228" t="str">
        <f>IF(I728&gt;($B$4*$B$6),"0",PMT(H728/$B$6,COUNT(I728:$I$1000),-E727))</f>
        <v>0</v>
      </c>
      <c r="C728" s="228">
        <f t="shared" si="129"/>
        <v>0</v>
      </c>
      <c r="D728" s="228" t="str">
        <f t="shared" si="125"/>
        <v>0</v>
      </c>
      <c r="E728" s="225" t="str">
        <f t="shared" si="123"/>
        <v/>
      </c>
      <c r="F728" s="228" t="str">
        <f t="shared" si="121"/>
        <v/>
      </c>
      <c r="G728" s="228" t="str">
        <f t="shared" si="122"/>
        <v/>
      </c>
      <c r="H728" s="230">
        <f t="shared" si="130"/>
        <v>0.12</v>
      </c>
      <c r="I728" s="226" t="str">
        <f t="shared" si="124"/>
        <v/>
      </c>
      <c r="J728" s="227">
        <f t="shared" si="131"/>
        <v>66811</v>
      </c>
      <c r="K728" s="231" t="str">
        <f t="shared" si="126"/>
        <v>0</v>
      </c>
      <c r="Q728" s="11">
        <f>IF(J728&lt;'5-Year Monthly P&amp;L'!P$2,1,IF(AND('Financing - Injection 2'!J728&gt;='5-Year Monthly P&amp;L'!P$2,'Financing - Injection 2'!J728&lt;'5-Year Monthly P&amp;L'!AB$2),2,IF(AND('Financing - Injection 2'!J728&gt;='5-Year Monthly P&amp;L'!AB$2,'Financing - Injection 2'!J728&lt;'5-Year Monthly P&amp;L'!AN$2),3,IF(AND('Financing - Injection 2'!J728&gt;='5-Year Monthly P&amp;L'!AN$2,'Financing - Injection 2'!J728&lt;'5-Year Monthly P&amp;L'!AZ$2),4,IF('Financing - Injection 2'!J728&gt;='5-Year Monthly P&amp;L'!AZ$2,5)))))</f>
        <v>5</v>
      </c>
      <c r="R728" s="215" t="str">
        <f t="shared" si="127"/>
        <v>0</v>
      </c>
      <c r="S728" s="215" t="str">
        <f t="shared" si="128"/>
        <v>0</v>
      </c>
    </row>
    <row r="729" spans="1:19" x14ac:dyDescent="0.2">
      <c r="A729" s="12">
        <v>718</v>
      </c>
      <c r="B729" s="228" t="str">
        <f>IF(I729&gt;($B$4*$B$6),"0",PMT(H729/$B$6,COUNT(I729:$I$1000),-E728))</f>
        <v>0</v>
      </c>
      <c r="C729" s="228">
        <f t="shared" si="129"/>
        <v>0</v>
      </c>
      <c r="D729" s="228" t="str">
        <f t="shared" si="125"/>
        <v>0</v>
      </c>
      <c r="E729" s="225" t="str">
        <f t="shared" si="123"/>
        <v/>
      </c>
      <c r="F729" s="228" t="str">
        <f t="shared" si="121"/>
        <v/>
      </c>
      <c r="G729" s="228" t="str">
        <f t="shared" si="122"/>
        <v/>
      </c>
      <c r="H729" s="230">
        <f t="shared" si="130"/>
        <v>0.12</v>
      </c>
      <c r="I729" s="226" t="str">
        <f t="shared" si="124"/>
        <v/>
      </c>
      <c r="J729" s="227">
        <f t="shared" si="131"/>
        <v>66842</v>
      </c>
      <c r="K729" s="231" t="str">
        <f t="shared" si="126"/>
        <v>0</v>
      </c>
      <c r="Q729" s="11">
        <f>IF(J729&lt;'5-Year Monthly P&amp;L'!P$2,1,IF(AND('Financing - Injection 2'!J729&gt;='5-Year Monthly P&amp;L'!P$2,'Financing - Injection 2'!J729&lt;'5-Year Monthly P&amp;L'!AB$2),2,IF(AND('Financing - Injection 2'!J729&gt;='5-Year Monthly P&amp;L'!AB$2,'Financing - Injection 2'!J729&lt;'5-Year Monthly P&amp;L'!AN$2),3,IF(AND('Financing - Injection 2'!J729&gt;='5-Year Monthly P&amp;L'!AN$2,'Financing - Injection 2'!J729&lt;'5-Year Monthly P&amp;L'!AZ$2),4,IF('Financing - Injection 2'!J729&gt;='5-Year Monthly P&amp;L'!AZ$2,5)))))</f>
        <v>5</v>
      </c>
      <c r="R729" s="215" t="str">
        <f t="shared" si="127"/>
        <v>0</v>
      </c>
      <c r="S729" s="215" t="str">
        <f t="shared" si="128"/>
        <v>0</v>
      </c>
    </row>
    <row r="730" spans="1:19" x14ac:dyDescent="0.2">
      <c r="A730" s="12">
        <v>719</v>
      </c>
      <c r="B730" s="228" t="str">
        <f>IF(I730&gt;($B$4*$B$6),"0",PMT(H730/$B$6,COUNT(I730:$I$1000),-E729))</f>
        <v>0</v>
      </c>
      <c r="C730" s="228">
        <f t="shared" si="129"/>
        <v>0</v>
      </c>
      <c r="D730" s="228" t="str">
        <f t="shared" si="125"/>
        <v>0</v>
      </c>
      <c r="E730" s="225" t="str">
        <f t="shared" si="123"/>
        <v/>
      </c>
      <c r="F730" s="228" t="str">
        <f t="shared" si="121"/>
        <v/>
      </c>
      <c r="G730" s="228" t="str">
        <f t="shared" si="122"/>
        <v/>
      </c>
      <c r="H730" s="230">
        <f t="shared" si="130"/>
        <v>0.12</v>
      </c>
      <c r="I730" s="226" t="str">
        <f t="shared" si="124"/>
        <v/>
      </c>
      <c r="J730" s="227">
        <f t="shared" si="131"/>
        <v>66873</v>
      </c>
      <c r="K730" s="231" t="str">
        <f t="shared" si="126"/>
        <v>0</v>
      </c>
      <c r="Q730" s="11">
        <f>IF(J730&lt;'5-Year Monthly P&amp;L'!P$2,1,IF(AND('Financing - Injection 2'!J730&gt;='5-Year Monthly P&amp;L'!P$2,'Financing - Injection 2'!J730&lt;'5-Year Monthly P&amp;L'!AB$2),2,IF(AND('Financing - Injection 2'!J730&gt;='5-Year Monthly P&amp;L'!AB$2,'Financing - Injection 2'!J730&lt;'5-Year Monthly P&amp;L'!AN$2),3,IF(AND('Financing - Injection 2'!J730&gt;='5-Year Monthly P&amp;L'!AN$2,'Financing - Injection 2'!J730&lt;'5-Year Monthly P&amp;L'!AZ$2),4,IF('Financing - Injection 2'!J730&gt;='5-Year Monthly P&amp;L'!AZ$2,5)))))</f>
        <v>5</v>
      </c>
      <c r="R730" s="215" t="str">
        <f t="shared" si="127"/>
        <v>0</v>
      </c>
      <c r="S730" s="215" t="str">
        <f t="shared" si="128"/>
        <v>0</v>
      </c>
    </row>
    <row r="731" spans="1:19" x14ac:dyDescent="0.2">
      <c r="A731" s="12">
        <v>720</v>
      </c>
      <c r="B731" s="228" t="str">
        <f>IF(I731&gt;($B$4*$B$6),"0",PMT(H731/$B$6,COUNT(I731:$I$1000),-E730))</f>
        <v>0</v>
      </c>
      <c r="C731" s="228">
        <f t="shared" si="129"/>
        <v>0</v>
      </c>
      <c r="D731" s="228" t="str">
        <f t="shared" si="125"/>
        <v>0</v>
      </c>
      <c r="E731" s="225" t="str">
        <f t="shared" si="123"/>
        <v/>
      </c>
      <c r="F731" s="228" t="str">
        <f t="shared" si="121"/>
        <v/>
      </c>
      <c r="G731" s="228" t="str">
        <f t="shared" si="122"/>
        <v/>
      </c>
      <c r="H731" s="230">
        <f t="shared" si="130"/>
        <v>0.12</v>
      </c>
      <c r="I731" s="226" t="str">
        <f t="shared" si="124"/>
        <v/>
      </c>
      <c r="J731" s="227">
        <f t="shared" si="131"/>
        <v>66901</v>
      </c>
      <c r="K731" s="231" t="str">
        <f t="shared" si="126"/>
        <v>0</v>
      </c>
      <c r="Q731" s="11">
        <f>IF(J731&lt;'5-Year Monthly P&amp;L'!P$2,1,IF(AND('Financing - Injection 2'!J731&gt;='5-Year Monthly P&amp;L'!P$2,'Financing - Injection 2'!J731&lt;'5-Year Monthly P&amp;L'!AB$2),2,IF(AND('Financing - Injection 2'!J731&gt;='5-Year Monthly P&amp;L'!AB$2,'Financing - Injection 2'!J731&lt;'5-Year Monthly P&amp;L'!AN$2),3,IF(AND('Financing - Injection 2'!J731&gt;='5-Year Monthly P&amp;L'!AN$2,'Financing - Injection 2'!J731&lt;'5-Year Monthly P&amp;L'!AZ$2),4,IF('Financing - Injection 2'!J731&gt;='5-Year Monthly P&amp;L'!AZ$2,5)))))</f>
        <v>5</v>
      </c>
      <c r="R731" s="215" t="str">
        <f t="shared" si="127"/>
        <v>0</v>
      </c>
      <c r="S731" s="215" t="str">
        <f t="shared" si="128"/>
        <v>0</v>
      </c>
    </row>
    <row r="732" spans="1:19" x14ac:dyDescent="0.2">
      <c r="A732" s="12">
        <v>721</v>
      </c>
      <c r="B732" s="228" t="str">
        <f>IF(I732&gt;($B$4*$B$6),"0",PMT(H732/$B$6,COUNT(I732:$I$1000),-E731))</f>
        <v>0</v>
      </c>
      <c r="C732" s="228">
        <f t="shared" si="129"/>
        <v>0</v>
      </c>
      <c r="D732" s="228" t="str">
        <f t="shared" si="125"/>
        <v>0</v>
      </c>
      <c r="E732" s="225" t="str">
        <f t="shared" si="123"/>
        <v/>
      </c>
      <c r="F732" s="228" t="str">
        <f t="shared" si="121"/>
        <v/>
      </c>
      <c r="G732" s="228" t="str">
        <f t="shared" si="122"/>
        <v/>
      </c>
      <c r="H732" s="230">
        <f t="shared" si="130"/>
        <v>0.12</v>
      </c>
      <c r="I732" s="226" t="str">
        <f t="shared" si="124"/>
        <v/>
      </c>
      <c r="J732" s="227">
        <f t="shared" si="131"/>
        <v>66932</v>
      </c>
      <c r="K732" s="231" t="str">
        <f t="shared" si="126"/>
        <v>0</v>
      </c>
      <c r="Q732" s="11">
        <f>IF(J732&lt;'5-Year Monthly P&amp;L'!P$2,1,IF(AND('Financing - Injection 2'!J732&gt;='5-Year Monthly P&amp;L'!P$2,'Financing - Injection 2'!J732&lt;'5-Year Monthly P&amp;L'!AB$2),2,IF(AND('Financing - Injection 2'!J732&gt;='5-Year Monthly P&amp;L'!AB$2,'Financing - Injection 2'!J732&lt;'5-Year Monthly P&amp;L'!AN$2),3,IF(AND('Financing - Injection 2'!J732&gt;='5-Year Monthly P&amp;L'!AN$2,'Financing - Injection 2'!J732&lt;'5-Year Monthly P&amp;L'!AZ$2),4,IF('Financing - Injection 2'!J732&gt;='5-Year Monthly P&amp;L'!AZ$2,5)))))</f>
        <v>5</v>
      </c>
      <c r="R732" s="215" t="str">
        <f t="shared" si="127"/>
        <v>0</v>
      </c>
      <c r="S732" s="215" t="str">
        <f t="shared" si="128"/>
        <v>0</v>
      </c>
    </row>
    <row r="733" spans="1:19" x14ac:dyDescent="0.2">
      <c r="A733" s="12">
        <v>722</v>
      </c>
      <c r="B733" s="228" t="str">
        <f>IF(I733&gt;($B$4*$B$6),"0",PMT(H733/$B$6,COUNT(I733:$I$1000),-E732))</f>
        <v>0</v>
      </c>
      <c r="C733" s="228">
        <f t="shared" si="129"/>
        <v>0</v>
      </c>
      <c r="D733" s="228" t="str">
        <f t="shared" si="125"/>
        <v>0</v>
      </c>
      <c r="E733" s="225" t="str">
        <f t="shared" si="123"/>
        <v/>
      </c>
      <c r="F733" s="228" t="str">
        <f t="shared" si="121"/>
        <v/>
      </c>
      <c r="G733" s="228" t="str">
        <f t="shared" si="122"/>
        <v/>
      </c>
      <c r="H733" s="230">
        <f t="shared" si="130"/>
        <v>0.12</v>
      </c>
      <c r="I733" s="226" t="str">
        <f t="shared" si="124"/>
        <v/>
      </c>
      <c r="J733" s="227">
        <f t="shared" si="131"/>
        <v>66962</v>
      </c>
      <c r="K733" s="231" t="str">
        <f t="shared" si="126"/>
        <v>0</v>
      </c>
      <c r="Q733" s="11">
        <f>IF(J733&lt;'5-Year Monthly P&amp;L'!P$2,1,IF(AND('Financing - Injection 2'!J733&gt;='5-Year Monthly P&amp;L'!P$2,'Financing - Injection 2'!J733&lt;'5-Year Monthly P&amp;L'!AB$2),2,IF(AND('Financing - Injection 2'!J733&gt;='5-Year Monthly P&amp;L'!AB$2,'Financing - Injection 2'!J733&lt;'5-Year Monthly P&amp;L'!AN$2),3,IF(AND('Financing - Injection 2'!J733&gt;='5-Year Monthly P&amp;L'!AN$2,'Financing - Injection 2'!J733&lt;'5-Year Monthly P&amp;L'!AZ$2),4,IF('Financing - Injection 2'!J733&gt;='5-Year Monthly P&amp;L'!AZ$2,5)))))</f>
        <v>5</v>
      </c>
      <c r="R733" s="215" t="str">
        <f t="shared" si="127"/>
        <v>0</v>
      </c>
      <c r="S733" s="215" t="str">
        <f t="shared" si="128"/>
        <v>0</v>
      </c>
    </row>
    <row r="734" spans="1:19" x14ac:dyDescent="0.2">
      <c r="A734" s="12">
        <v>723</v>
      </c>
      <c r="B734" s="228" t="str">
        <f>IF(I734&gt;($B$4*$B$6),"0",PMT(H734/$B$6,COUNT(I734:$I$1000),-E733))</f>
        <v>0</v>
      </c>
      <c r="C734" s="228">
        <f t="shared" si="129"/>
        <v>0</v>
      </c>
      <c r="D734" s="228" t="str">
        <f t="shared" si="125"/>
        <v>0</v>
      </c>
      <c r="E734" s="225" t="str">
        <f t="shared" si="123"/>
        <v/>
      </c>
      <c r="F734" s="228" t="str">
        <f t="shared" si="121"/>
        <v/>
      </c>
      <c r="G734" s="228" t="str">
        <f t="shared" si="122"/>
        <v/>
      </c>
      <c r="H734" s="230">
        <f t="shared" si="130"/>
        <v>0.12</v>
      </c>
      <c r="I734" s="226" t="str">
        <f t="shared" si="124"/>
        <v/>
      </c>
      <c r="J734" s="227">
        <f t="shared" si="131"/>
        <v>66993</v>
      </c>
      <c r="K734" s="231" t="str">
        <f t="shared" si="126"/>
        <v>0</v>
      </c>
      <c r="Q734" s="11">
        <f>IF(J734&lt;'5-Year Monthly P&amp;L'!P$2,1,IF(AND('Financing - Injection 2'!J734&gt;='5-Year Monthly P&amp;L'!P$2,'Financing - Injection 2'!J734&lt;'5-Year Monthly P&amp;L'!AB$2),2,IF(AND('Financing - Injection 2'!J734&gt;='5-Year Monthly P&amp;L'!AB$2,'Financing - Injection 2'!J734&lt;'5-Year Monthly P&amp;L'!AN$2),3,IF(AND('Financing - Injection 2'!J734&gt;='5-Year Monthly P&amp;L'!AN$2,'Financing - Injection 2'!J734&lt;'5-Year Monthly P&amp;L'!AZ$2),4,IF('Financing - Injection 2'!J734&gt;='5-Year Monthly P&amp;L'!AZ$2,5)))))</f>
        <v>5</v>
      </c>
      <c r="R734" s="215" t="str">
        <f t="shared" si="127"/>
        <v>0</v>
      </c>
      <c r="S734" s="215" t="str">
        <f t="shared" si="128"/>
        <v>0</v>
      </c>
    </row>
    <row r="735" spans="1:19" x14ac:dyDescent="0.2">
      <c r="A735" s="12">
        <v>724</v>
      </c>
      <c r="B735" s="228" t="str">
        <f>IF(I735&gt;($B$4*$B$6),"0",PMT(H735/$B$6,COUNT(I735:$I$1000),-E734))</f>
        <v>0</v>
      </c>
      <c r="C735" s="228">
        <f t="shared" si="129"/>
        <v>0</v>
      </c>
      <c r="D735" s="228" t="str">
        <f t="shared" si="125"/>
        <v>0</v>
      </c>
      <c r="E735" s="225" t="str">
        <f t="shared" si="123"/>
        <v/>
      </c>
      <c r="F735" s="228" t="str">
        <f t="shared" si="121"/>
        <v/>
      </c>
      <c r="G735" s="228" t="str">
        <f t="shared" si="122"/>
        <v/>
      </c>
      <c r="H735" s="230">
        <f t="shared" si="130"/>
        <v>0.12</v>
      </c>
      <c r="I735" s="226" t="str">
        <f t="shared" si="124"/>
        <v/>
      </c>
      <c r="J735" s="227">
        <f t="shared" si="131"/>
        <v>67023</v>
      </c>
      <c r="K735" s="231" t="str">
        <f t="shared" si="126"/>
        <v>0</v>
      </c>
      <c r="Q735" s="11">
        <f>IF(J735&lt;'5-Year Monthly P&amp;L'!P$2,1,IF(AND('Financing - Injection 2'!J735&gt;='5-Year Monthly P&amp;L'!P$2,'Financing - Injection 2'!J735&lt;'5-Year Monthly P&amp;L'!AB$2),2,IF(AND('Financing - Injection 2'!J735&gt;='5-Year Monthly P&amp;L'!AB$2,'Financing - Injection 2'!J735&lt;'5-Year Monthly P&amp;L'!AN$2),3,IF(AND('Financing - Injection 2'!J735&gt;='5-Year Monthly P&amp;L'!AN$2,'Financing - Injection 2'!J735&lt;'5-Year Monthly P&amp;L'!AZ$2),4,IF('Financing - Injection 2'!J735&gt;='5-Year Monthly P&amp;L'!AZ$2,5)))))</f>
        <v>5</v>
      </c>
      <c r="R735" s="215" t="str">
        <f t="shared" si="127"/>
        <v>0</v>
      </c>
      <c r="S735" s="215" t="str">
        <f t="shared" si="128"/>
        <v>0</v>
      </c>
    </row>
    <row r="736" spans="1:19" x14ac:dyDescent="0.2">
      <c r="A736" s="12">
        <v>725</v>
      </c>
      <c r="B736" s="228" t="str">
        <f>IF(I736&gt;($B$4*$B$6),"0",PMT(H736/$B$6,COUNT(I736:$I$1000),-E735))</f>
        <v>0</v>
      </c>
      <c r="C736" s="228">
        <f t="shared" si="129"/>
        <v>0</v>
      </c>
      <c r="D736" s="228" t="str">
        <f t="shared" si="125"/>
        <v>0</v>
      </c>
      <c r="E736" s="225" t="str">
        <f t="shared" si="123"/>
        <v/>
      </c>
      <c r="F736" s="228" t="str">
        <f t="shared" si="121"/>
        <v/>
      </c>
      <c r="G736" s="228" t="str">
        <f t="shared" si="122"/>
        <v/>
      </c>
      <c r="H736" s="230">
        <f t="shared" si="130"/>
        <v>0.12</v>
      </c>
      <c r="I736" s="226" t="str">
        <f t="shared" si="124"/>
        <v/>
      </c>
      <c r="J736" s="227">
        <f t="shared" si="131"/>
        <v>67054</v>
      </c>
      <c r="K736" s="231" t="str">
        <f t="shared" si="126"/>
        <v>0</v>
      </c>
      <c r="Q736" s="11">
        <f>IF(J736&lt;'5-Year Monthly P&amp;L'!P$2,1,IF(AND('Financing - Injection 2'!J736&gt;='5-Year Monthly P&amp;L'!P$2,'Financing - Injection 2'!J736&lt;'5-Year Monthly P&amp;L'!AB$2),2,IF(AND('Financing - Injection 2'!J736&gt;='5-Year Monthly P&amp;L'!AB$2,'Financing - Injection 2'!J736&lt;'5-Year Monthly P&amp;L'!AN$2),3,IF(AND('Financing - Injection 2'!J736&gt;='5-Year Monthly P&amp;L'!AN$2,'Financing - Injection 2'!J736&lt;'5-Year Monthly P&amp;L'!AZ$2),4,IF('Financing - Injection 2'!J736&gt;='5-Year Monthly P&amp;L'!AZ$2,5)))))</f>
        <v>5</v>
      </c>
      <c r="R736" s="215" t="str">
        <f t="shared" si="127"/>
        <v>0</v>
      </c>
      <c r="S736" s="215" t="str">
        <f t="shared" si="128"/>
        <v>0</v>
      </c>
    </row>
    <row r="737" spans="1:19" x14ac:dyDescent="0.2">
      <c r="A737" s="12">
        <v>726</v>
      </c>
      <c r="B737" s="228" t="str">
        <f>IF(I737&gt;($B$4*$B$6),"0",PMT(H737/$B$6,COUNT(I737:$I$1000),-E736))</f>
        <v>0</v>
      </c>
      <c r="C737" s="228">
        <f t="shared" si="129"/>
        <v>0</v>
      </c>
      <c r="D737" s="228" t="str">
        <f t="shared" si="125"/>
        <v>0</v>
      </c>
      <c r="E737" s="225" t="str">
        <f t="shared" si="123"/>
        <v/>
      </c>
      <c r="F737" s="228" t="str">
        <f t="shared" si="121"/>
        <v/>
      </c>
      <c r="G737" s="228" t="str">
        <f t="shared" si="122"/>
        <v/>
      </c>
      <c r="H737" s="230">
        <f t="shared" si="130"/>
        <v>0.12</v>
      </c>
      <c r="I737" s="226" t="str">
        <f t="shared" si="124"/>
        <v/>
      </c>
      <c r="J737" s="227">
        <f t="shared" si="131"/>
        <v>67085</v>
      </c>
      <c r="K737" s="231" t="str">
        <f t="shared" si="126"/>
        <v>0</v>
      </c>
      <c r="Q737" s="11">
        <f>IF(J737&lt;'5-Year Monthly P&amp;L'!P$2,1,IF(AND('Financing - Injection 2'!J737&gt;='5-Year Monthly P&amp;L'!P$2,'Financing - Injection 2'!J737&lt;'5-Year Monthly P&amp;L'!AB$2),2,IF(AND('Financing - Injection 2'!J737&gt;='5-Year Monthly P&amp;L'!AB$2,'Financing - Injection 2'!J737&lt;'5-Year Monthly P&amp;L'!AN$2),3,IF(AND('Financing - Injection 2'!J737&gt;='5-Year Monthly P&amp;L'!AN$2,'Financing - Injection 2'!J737&lt;'5-Year Monthly P&amp;L'!AZ$2),4,IF('Financing - Injection 2'!J737&gt;='5-Year Monthly P&amp;L'!AZ$2,5)))))</f>
        <v>5</v>
      </c>
      <c r="R737" s="215" t="str">
        <f t="shared" si="127"/>
        <v>0</v>
      </c>
      <c r="S737" s="215" t="str">
        <f t="shared" si="128"/>
        <v>0</v>
      </c>
    </row>
    <row r="738" spans="1:19" x14ac:dyDescent="0.2">
      <c r="A738" s="12">
        <v>727</v>
      </c>
      <c r="B738" s="228" t="str">
        <f>IF(I738&gt;($B$4*$B$6),"0",PMT(H738/$B$6,COUNT(I738:$I$1000),-E737))</f>
        <v>0</v>
      </c>
      <c r="C738" s="228">
        <f t="shared" si="129"/>
        <v>0</v>
      </c>
      <c r="D738" s="228" t="str">
        <f t="shared" si="125"/>
        <v>0</v>
      </c>
      <c r="E738" s="225" t="str">
        <f t="shared" si="123"/>
        <v/>
      </c>
      <c r="F738" s="228" t="str">
        <f t="shared" si="121"/>
        <v/>
      </c>
      <c r="G738" s="228" t="str">
        <f t="shared" si="122"/>
        <v/>
      </c>
      <c r="H738" s="230">
        <f t="shared" si="130"/>
        <v>0.12</v>
      </c>
      <c r="I738" s="226" t="str">
        <f t="shared" si="124"/>
        <v/>
      </c>
      <c r="J738" s="227">
        <f t="shared" si="131"/>
        <v>67115</v>
      </c>
      <c r="K738" s="231" t="str">
        <f t="shared" si="126"/>
        <v>0</v>
      </c>
      <c r="Q738" s="11">
        <f>IF(J738&lt;'5-Year Monthly P&amp;L'!P$2,1,IF(AND('Financing - Injection 2'!J738&gt;='5-Year Monthly P&amp;L'!P$2,'Financing - Injection 2'!J738&lt;'5-Year Monthly P&amp;L'!AB$2),2,IF(AND('Financing - Injection 2'!J738&gt;='5-Year Monthly P&amp;L'!AB$2,'Financing - Injection 2'!J738&lt;'5-Year Monthly P&amp;L'!AN$2),3,IF(AND('Financing - Injection 2'!J738&gt;='5-Year Monthly P&amp;L'!AN$2,'Financing - Injection 2'!J738&lt;'5-Year Monthly P&amp;L'!AZ$2),4,IF('Financing - Injection 2'!J738&gt;='5-Year Monthly P&amp;L'!AZ$2,5)))))</f>
        <v>5</v>
      </c>
      <c r="R738" s="215" t="str">
        <f t="shared" si="127"/>
        <v>0</v>
      </c>
      <c r="S738" s="215" t="str">
        <f t="shared" si="128"/>
        <v>0</v>
      </c>
    </row>
    <row r="739" spans="1:19" x14ac:dyDescent="0.2">
      <c r="A739" s="12">
        <v>728</v>
      </c>
      <c r="B739" s="228" t="str">
        <f>IF(I739&gt;($B$4*$B$6),"0",PMT(H739/$B$6,COUNT(I739:$I$1000),-E738))</f>
        <v>0</v>
      </c>
      <c r="C739" s="228">
        <f t="shared" si="129"/>
        <v>0</v>
      </c>
      <c r="D739" s="228" t="str">
        <f t="shared" si="125"/>
        <v>0</v>
      </c>
      <c r="E739" s="225" t="str">
        <f t="shared" si="123"/>
        <v/>
      </c>
      <c r="F739" s="228" t="str">
        <f t="shared" si="121"/>
        <v/>
      </c>
      <c r="G739" s="228" t="str">
        <f t="shared" si="122"/>
        <v/>
      </c>
      <c r="H739" s="230">
        <f t="shared" si="130"/>
        <v>0.12</v>
      </c>
      <c r="I739" s="226" t="str">
        <f t="shared" si="124"/>
        <v/>
      </c>
      <c r="J739" s="227">
        <f t="shared" si="131"/>
        <v>67146</v>
      </c>
      <c r="K739" s="231" t="str">
        <f t="shared" si="126"/>
        <v>0</v>
      </c>
      <c r="Q739" s="11">
        <f>IF(J739&lt;'5-Year Monthly P&amp;L'!P$2,1,IF(AND('Financing - Injection 2'!J739&gt;='5-Year Monthly P&amp;L'!P$2,'Financing - Injection 2'!J739&lt;'5-Year Monthly P&amp;L'!AB$2),2,IF(AND('Financing - Injection 2'!J739&gt;='5-Year Monthly P&amp;L'!AB$2,'Financing - Injection 2'!J739&lt;'5-Year Monthly P&amp;L'!AN$2),3,IF(AND('Financing - Injection 2'!J739&gt;='5-Year Monthly P&amp;L'!AN$2,'Financing - Injection 2'!J739&lt;'5-Year Monthly P&amp;L'!AZ$2),4,IF('Financing - Injection 2'!J739&gt;='5-Year Monthly P&amp;L'!AZ$2,5)))))</f>
        <v>5</v>
      </c>
      <c r="R739" s="215" t="str">
        <f t="shared" si="127"/>
        <v>0</v>
      </c>
      <c r="S739" s="215" t="str">
        <f t="shared" si="128"/>
        <v>0</v>
      </c>
    </row>
    <row r="740" spans="1:19" x14ac:dyDescent="0.2">
      <c r="A740" s="12">
        <v>729</v>
      </c>
      <c r="B740" s="228" t="str">
        <f>IF(I740&gt;($B$4*$B$6),"0",PMT(H740/$B$6,COUNT(I740:$I$1000),-E739))</f>
        <v>0</v>
      </c>
      <c r="C740" s="228">
        <f t="shared" si="129"/>
        <v>0</v>
      </c>
      <c r="D740" s="228" t="str">
        <f t="shared" si="125"/>
        <v>0</v>
      </c>
      <c r="E740" s="225" t="str">
        <f t="shared" si="123"/>
        <v/>
      </c>
      <c r="F740" s="228" t="str">
        <f t="shared" si="121"/>
        <v/>
      </c>
      <c r="G740" s="228" t="str">
        <f t="shared" si="122"/>
        <v/>
      </c>
      <c r="H740" s="230">
        <f t="shared" si="130"/>
        <v>0.12</v>
      </c>
      <c r="I740" s="226" t="str">
        <f t="shared" si="124"/>
        <v/>
      </c>
      <c r="J740" s="227">
        <f t="shared" si="131"/>
        <v>67176</v>
      </c>
      <c r="K740" s="231" t="str">
        <f t="shared" si="126"/>
        <v>0</v>
      </c>
      <c r="Q740" s="11">
        <f>IF(J740&lt;'5-Year Monthly P&amp;L'!P$2,1,IF(AND('Financing - Injection 2'!J740&gt;='5-Year Monthly P&amp;L'!P$2,'Financing - Injection 2'!J740&lt;'5-Year Monthly P&amp;L'!AB$2),2,IF(AND('Financing - Injection 2'!J740&gt;='5-Year Monthly P&amp;L'!AB$2,'Financing - Injection 2'!J740&lt;'5-Year Monthly P&amp;L'!AN$2),3,IF(AND('Financing - Injection 2'!J740&gt;='5-Year Monthly P&amp;L'!AN$2,'Financing - Injection 2'!J740&lt;'5-Year Monthly P&amp;L'!AZ$2),4,IF('Financing - Injection 2'!J740&gt;='5-Year Monthly P&amp;L'!AZ$2,5)))))</f>
        <v>5</v>
      </c>
      <c r="R740" s="215" t="str">
        <f t="shared" si="127"/>
        <v>0</v>
      </c>
      <c r="S740" s="215" t="str">
        <f t="shared" si="128"/>
        <v>0</v>
      </c>
    </row>
    <row r="741" spans="1:19" x14ac:dyDescent="0.2">
      <c r="A741" s="12">
        <v>730</v>
      </c>
      <c r="B741" s="228" t="str">
        <f>IF(I741&gt;($B$4*$B$6),"0",PMT(H741/$B$6,COUNT(I741:$I$1000),-E740))</f>
        <v>0</v>
      </c>
      <c r="C741" s="228">
        <f t="shared" si="129"/>
        <v>0</v>
      </c>
      <c r="D741" s="228" t="str">
        <f t="shared" si="125"/>
        <v>0</v>
      </c>
      <c r="E741" s="225" t="str">
        <f t="shared" si="123"/>
        <v/>
      </c>
      <c r="F741" s="228" t="str">
        <f t="shared" si="121"/>
        <v/>
      </c>
      <c r="G741" s="228" t="str">
        <f t="shared" si="122"/>
        <v/>
      </c>
      <c r="H741" s="230">
        <f t="shared" si="130"/>
        <v>0.12</v>
      </c>
      <c r="I741" s="226" t="str">
        <f t="shared" si="124"/>
        <v/>
      </c>
      <c r="J741" s="227">
        <f t="shared" si="131"/>
        <v>67207</v>
      </c>
      <c r="K741" s="231" t="str">
        <f t="shared" si="126"/>
        <v>0</v>
      </c>
      <c r="Q741" s="11">
        <f>IF(J741&lt;'5-Year Monthly P&amp;L'!P$2,1,IF(AND('Financing - Injection 2'!J741&gt;='5-Year Monthly P&amp;L'!P$2,'Financing - Injection 2'!J741&lt;'5-Year Monthly P&amp;L'!AB$2),2,IF(AND('Financing - Injection 2'!J741&gt;='5-Year Monthly P&amp;L'!AB$2,'Financing - Injection 2'!J741&lt;'5-Year Monthly P&amp;L'!AN$2),3,IF(AND('Financing - Injection 2'!J741&gt;='5-Year Monthly P&amp;L'!AN$2,'Financing - Injection 2'!J741&lt;'5-Year Monthly P&amp;L'!AZ$2),4,IF('Financing - Injection 2'!J741&gt;='5-Year Monthly P&amp;L'!AZ$2,5)))))</f>
        <v>5</v>
      </c>
      <c r="R741" s="215" t="str">
        <f t="shared" si="127"/>
        <v>0</v>
      </c>
      <c r="S741" s="215" t="str">
        <f t="shared" si="128"/>
        <v>0</v>
      </c>
    </row>
    <row r="742" spans="1:19" x14ac:dyDescent="0.2">
      <c r="A742" s="12">
        <v>731</v>
      </c>
      <c r="B742" s="228" t="str">
        <f>IF(I742&gt;($B$4*$B$6),"0",PMT(H742/$B$6,COUNT(I742:$I$1000),-E741))</f>
        <v>0</v>
      </c>
      <c r="C742" s="228">
        <f t="shared" si="129"/>
        <v>0</v>
      </c>
      <c r="D742" s="228" t="str">
        <f t="shared" si="125"/>
        <v>0</v>
      </c>
      <c r="E742" s="225" t="str">
        <f t="shared" si="123"/>
        <v/>
      </c>
      <c r="F742" s="228" t="str">
        <f t="shared" si="121"/>
        <v/>
      </c>
      <c r="G742" s="228" t="str">
        <f t="shared" si="122"/>
        <v/>
      </c>
      <c r="H742" s="230">
        <f t="shared" si="130"/>
        <v>0.12</v>
      </c>
      <c r="I742" s="226" t="str">
        <f t="shared" si="124"/>
        <v/>
      </c>
      <c r="J742" s="227">
        <f t="shared" si="131"/>
        <v>67238</v>
      </c>
      <c r="K742" s="231" t="str">
        <f t="shared" si="126"/>
        <v>0</v>
      </c>
      <c r="Q742" s="11">
        <f>IF(J742&lt;'5-Year Monthly P&amp;L'!P$2,1,IF(AND('Financing - Injection 2'!J742&gt;='5-Year Monthly P&amp;L'!P$2,'Financing - Injection 2'!J742&lt;'5-Year Monthly P&amp;L'!AB$2),2,IF(AND('Financing - Injection 2'!J742&gt;='5-Year Monthly P&amp;L'!AB$2,'Financing - Injection 2'!J742&lt;'5-Year Monthly P&amp;L'!AN$2),3,IF(AND('Financing - Injection 2'!J742&gt;='5-Year Monthly P&amp;L'!AN$2,'Financing - Injection 2'!J742&lt;'5-Year Monthly P&amp;L'!AZ$2),4,IF('Financing - Injection 2'!J742&gt;='5-Year Monthly P&amp;L'!AZ$2,5)))))</f>
        <v>5</v>
      </c>
      <c r="R742" s="215" t="str">
        <f t="shared" si="127"/>
        <v>0</v>
      </c>
      <c r="S742" s="215" t="str">
        <f t="shared" si="128"/>
        <v>0</v>
      </c>
    </row>
    <row r="743" spans="1:19" x14ac:dyDescent="0.2">
      <c r="A743" s="12">
        <v>732</v>
      </c>
      <c r="B743" s="228" t="str">
        <f>IF(I743&gt;($B$4*$B$6),"0",PMT(H743/$B$6,COUNT(I743:$I$1000),-E742))</f>
        <v>0</v>
      </c>
      <c r="C743" s="228">
        <f t="shared" si="129"/>
        <v>0</v>
      </c>
      <c r="D743" s="228" t="str">
        <f t="shared" si="125"/>
        <v>0</v>
      </c>
      <c r="E743" s="225" t="str">
        <f t="shared" si="123"/>
        <v/>
      </c>
      <c r="F743" s="228" t="str">
        <f t="shared" si="121"/>
        <v/>
      </c>
      <c r="G743" s="228" t="str">
        <f t="shared" si="122"/>
        <v/>
      </c>
      <c r="H743" s="230">
        <f t="shared" si="130"/>
        <v>0.12</v>
      </c>
      <c r="I743" s="226" t="str">
        <f t="shared" si="124"/>
        <v/>
      </c>
      <c r="J743" s="227">
        <f t="shared" si="131"/>
        <v>67267</v>
      </c>
      <c r="K743" s="231" t="str">
        <f t="shared" si="126"/>
        <v>0</v>
      </c>
      <c r="Q743" s="11">
        <f>IF(J743&lt;'5-Year Monthly P&amp;L'!P$2,1,IF(AND('Financing - Injection 2'!J743&gt;='5-Year Monthly P&amp;L'!P$2,'Financing - Injection 2'!J743&lt;'5-Year Monthly P&amp;L'!AB$2),2,IF(AND('Financing - Injection 2'!J743&gt;='5-Year Monthly P&amp;L'!AB$2,'Financing - Injection 2'!J743&lt;'5-Year Monthly P&amp;L'!AN$2),3,IF(AND('Financing - Injection 2'!J743&gt;='5-Year Monthly P&amp;L'!AN$2,'Financing - Injection 2'!J743&lt;'5-Year Monthly P&amp;L'!AZ$2),4,IF('Financing - Injection 2'!J743&gt;='5-Year Monthly P&amp;L'!AZ$2,5)))))</f>
        <v>5</v>
      </c>
      <c r="R743" s="215" t="str">
        <f t="shared" si="127"/>
        <v>0</v>
      </c>
      <c r="S743" s="215" t="str">
        <f t="shared" si="128"/>
        <v>0</v>
      </c>
    </row>
    <row r="744" spans="1:19" x14ac:dyDescent="0.2">
      <c r="A744" s="12">
        <v>733</v>
      </c>
      <c r="B744" s="228" t="str">
        <f>IF(I744&gt;($B$4*$B$6),"0",PMT(H744/$B$6,COUNT(I744:$I$1000),-E743))</f>
        <v>0</v>
      </c>
      <c r="C744" s="228">
        <f t="shared" si="129"/>
        <v>0</v>
      </c>
      <c r="D744" s="228" t="str">
        <f t="shared" si="125"/>
        <v>0</v>
      </c>
      <c r="E744" s="225" t="str">
        <f t="shared" si="123"/>
        <v/>
      </c>
      <c r="F744" s="228" t="str">
        <f t="shared" si="121"/>
        <v/>
      </c>
      <c r="G744" s="228" t="str">
        <f t="shared" si="122"/>
        <v/>
      </c>
      <c r="H744" s="230">
        <f t="shared" si="130"/>
        <v>0.12</v>
      </c>
      <c r="I744" s="226" t="str">
        <f t="shared" si="124"/>
        <v/>
      </c>
      <c r="J744" s="227">
        <f t="shared" si="131"/>
        <v>67298</v>
      </c>
      <c r="K744" s="231" t="str">
        <f t="shared" si="126"/>
        <v>0</v>
      </c>
      <c r="Q744" s="11">
        <f>IF(J744&lt;'5-Year Monthly P&amp;L'!P$2,1,IF(AND('Financing - Injection 2'!J744&gt;='5-Year Monthly P&amp;L'!P$2,'Financing - Injection 2'!J744&lt;'5-Year Monthly P&amp;L'!AB$2),2,IF(AND('Financing - Injection 2'!J744&gt;='5-Year Monthly P&amp;L'!AB$2,'Financing - Injection 2'!J744&lt;'5-Year Monthly P&amp;L'!AN$2),3,IF(AND('Financing - Injection 2'!J744&gt;='5-Year Monthly P&amp;L'!AN$2,'Financing - Injection 2'!J744&lt;'5-Year Monthly P&amp;L'!AZ$2),4,IF('Financing - Injection 2'!J744&gt;='5-Year Monthly P&amp;L'!AZ$2,5)))))</f>
        <v>5</v>
      </c>
      <c r="R744" s="215" t="str">
        <f t="shared" si="127"/>
        <v>0</v>
      </c>
      <c r="S744" s="215" t="str">
        <f t="shared" si="128"/>
        <v>0</v>
      </c>
    </row>
    <row r="745" spans="1:19" x14ac:dyDescent="0.2">
      <c r="A745" s="12">
        <v>734</v>
      </c>
      <c r="B745" s="228" t="str">
        <f>IF(I745&gt;($B$4*$B$6),"0",PMT(H745/$B$6,COUNT(I745:$I$1000),-E744))</f>
        <v>0</v>
      </c>
      <c r="C745" s="228">
        <f t="shared" si="129"/>
        <v>0</v>
      </c>
      <c r="D745" s="228" t="str">
        <f t="shared" si="125"/>
        <v>0</v>
      </c>
      <c r="E745" s="225" t="str">
        <f t="shared" si="123"/>
        <v/>
      </c>
      <c r="F745" s="228" t="str">
        <f t="shared" si="121"/>
        <v/>
      </c>
      <c r="G745" s="228" t="str">
        <f t="shared" si="122"/>
        <v/>
      </c>
      <c r="H745" s="230">
        <f t="shared" si="130"/>
        <v>0.12</v>
      </c>
      <c r="I745" s="226" t="str">
        <f t="shared" si="124"/>
        <v/>
      </c>
      <c r="J745" s="227">
        <f t="shared" si="131"/>
        <v>67328</v>
      </c>
      <c r="K745" s="231" t="str">
        <f t="shared" si="126"/>
        <v>0</v>
      </c>
      <c r="Q745" s="11">
        <f>IF(J745&lt;'5-Year Monthly P&amp;L'!P$2,1,IF(AND('Financing - Injection 2'!J745&gt;='5-Year Monthly P&amp;L'!P$2,'Financing - Injection 2'!J745&lt;'5-Year Monthly P&amp;L'!AB$2),2,IF(AND('Financing - Injection 2'!J745&gt;='5-Year Monthly P&amp;L'!AB$2,'Financing - Injection 2'!J745&lt;'5-Year Monthly P&amp;L'!AN$2),3,IF(AND('Financing - Injection 2'!J745&gt;='5-Year Monthly P&amp;L'!AN$2,'Financing - Injection 2'!J745&lt;'5-Year Monthly P&amp;L'!AZ$2),4,IF('Financing - Injection 2'!J745&gt;='5-Year Monthly P&amp;L'!AZ$2,5)))))</f>
        <v>5</v>
      </c>
      <c r="R745" s="215" t="str">
        <f t="shared" si="127"/>
        <v>0</v>
      </c>
      <c r="S745" s="215" t="str">
        <f t="shared" si="128"/>
        <v>0</v>
      </c>
    </row>
    <row r="746" spans="1:19" x14ac:dyDescent="0.2">
      <c r="A746" s="12">
        <v>735</v>
      </c>
      <c r="B746" s="228" t="str">
        <f>IF(I746&gt;($B$4*$B$6),"0",PMT(H746/$B$6,COUNT(I746:$I$1000),-E745))</f>
        <v>0</v>
      </c>
      <c r="C746" s="228">
        <f t="shared" si="129"/>
        <v>0</v>
      </c>
      <c r="D746" s="228" t="str">
        <f t="shared" si="125"/>
        <v>0</v>
      </c>
      <c r="E746" s="225" t="str">
        <f t="shared" si="123"/>
        <v/>
      </c>
      <c r="F746" s="228" t="str">
        <f t="shared" si="121"/>
        <v/>
      </c>
      <c r="G746" s="228" t="str">
        <f t="shared" si="122"/>
        <v/>
      </c>
      <c r="H746" s="230">
        <f t="shared" si="130"/>
        <v>0.12</v>
      </c>
      <c r="I746" s="226" t="str">
        <f t="shared" si="124"/>
        <v/>
      </c>
      <c r="J746" s="227">
        <f t="shared" si="131"/>
        <v>67359</v>
      </c>
      <c r="K746" s="231" t="str">
        <f t="shared" si="126"/>
        <v>0</v>
      </c>
      <c r="Q746" s="11">
        <f>IF(J746&lt;'5-Year Monthly P&amp;L'!P$2,1,IF(AND('Financing - Injection 2'!J746&gt;='5-Year Monthly P&amp;L'!P$2,'Financing - Injection 2'!J746&lt;'5-Year Monthly P&amp;L'!AB$2),2,IF(AND('Financing - Injection 2'!J746&gt;='5-Year Monthly P&amp;L'!AB$2,'Financing - Injection 2'!J746&lt;'5-Year Monthly P&amp;L'!AN$2),3,IF(AND('Financing - Injection 2'!J746&gt;='5-Year Monthly P&amp;L'!AN$2,'Financing - Injection 2'!J746&lt;'5-Year Monthly P&amp;L'!AZ$2),4,IF('Financing - Injection 2'!J746&gt;='5-Year Monthly P&amp;L'!AZ$2,5)))))</f>
        <v>5</v>
      </c>
      <c r="R746" s="215" t="str">
        <f t="shared" si="127"/>
        <v>0</v>
      </c>
      <c r="S746" s="215" t="str">
        <f t="shared" si="128"/>
        <v>0</v>
      </c>
    </row>
    <row r="747" spans="1:19" x14ac:dyDescent="0.2">
      <c r="A747" s="12">
        <v>736</v>
      </c>
      <c r="B747" s="228" t="str">
        <f>IF(I747&gt;($B$4*$B$6),"0",PMT(H747/$B$6,COUNT(I747:$I$1000),-E746))</f>
        <v>0</v>
      </c>
      <c r="C747" s="228">
        <f t="shared" si="129"/>
        <v>0</v>
      </c>
      <c r="D747" s="228" t="str">
        <f t="shared" si="125"/>
        <v>0</v>
      </c>
      <c r="E747" s="225" t="str">
        <f t="shared" si="123"/>
        <v/>
      </c>
      <c r="F747" s="228" t="str">
        <f t="shared" si="121"/>
        <v/>
      </c>
      <c r="G747" s="228" t="str">
        <f t="shared" si="122"/>
        <v/>
      </c>
      <c r="H747" s="230">
        <f t="shared" si="130"/>
        <v>0.12</v>
      </c>
      <c r="I747" s="226" t="str">
        <f t="shared" si="124"/>
        <v/>
      </c>
      <c r="J747" s="227">
        <f t="shared" si="131"/>
        <v>67389</v>
      </c>
      <c r="K747" s="231" t="str">
        <f t="shared" si="126"/>
        <v>0</v>
      </c>
      <c r="Q747" s="11">
        <f>IF(J747&lt;'5-Year Monthly P&amp;L'!P$2,1,IF(AND('Financing - Injection 2'!J747&gt;='5-Year Monthly P&amp;L'!P$2,'Financing - Injection 2'!J747&lt;'5-Year Monthly P&amp;L'!AB$2),2,IF(AND('Financing - Injection 2'!J747&gt;='5-Year Monthly P&amp;L'!AB$2,'Financing - Injection 2'!J747&lt;'5-Year Monthly P&amp;L'!AN$2),3,IF(AND('Financing - Injection 2'!J747&gt;='5-Year Monthly P&amp;L'!AN$2,'Financing - Injection 2'!J747&lt;'5-Year Monthly P&amp;L'!AZ$2),4,IF('Financing - Injection 2'!J747&gt;='5-Year Monthly P&amp;L'!AZ$2,5)))))</f>
        <v>5</v>
      </c>
      <c r="R747" s="215" t="str">
        <f t="shared" si="127"/>
        <v>0</v>
      </c>
      <c r="S747" s="215" t="str">
        <f t="shared" si="128"/>
        <v>0</v>
      </c>
    </row>
    <row r="748" spans="1:19" x14ac:dyDescent="0.2">
      <c r="A748" s="12">
        <v>737</v>
      </c>
      <c r="B748" s="228" t="str">
        <f>IF(I748&gt;($B$4*$B$6),"0",PMT(H748/$B$6,COUNT(I748:$I$1000),-E747))</f>
        <v>0</v>
      </c>
      <c r="C748" s="228">
        <f t="shared" si="129"/>
        <v>0</v>
      </c>
      <c r="D748" s="228" t="str">
        <f t="shared" si="125"/>
        <v>0</v>
      </c>
      <c r="E748" s="225" t="str">
        <f t="shared" si="123"/>
        <v/>
      </c>
      <c r="F748" s="228" t="str">
        <f t="shared" si="121"/>
        <v/>
      </c>
      <c r="G748" s="228" t="str">
        <f t="shared" si="122"/>
        <v/>
      </c>
      <c r="H748" s="230">
        <f t="shared" si="130"/>
        <v>0.12</v>
      </c>
      <c r="I748" s="226" t="str">
        <f t="shared" si="124"/>
        <v/>
      </c>
      <c r="J748" s="227">
        <f t="shared" si="131"/>
        <v>67420</v>
      </c>
      <c r="K748" s="231" t="str">
        <f t="shared" si="126"/>
        <v>0</v>
      </c>
      <c r="Q748" s="11">
        <f>IF(J748&lt;'5-Year Monthly P&amp;L'!P$2,1,IF(AND('Financing - Injection 2'!J748&gt;='5-Year Monthly P&amp;L'!P$2,'Financing - Injection 2'!J748&lt;'5-Year Monthly P&amp;L'!AB$2),2,IF(AND('Financing - Injection 2'!J748&gt;='5-Year Monthly P&amp;L'!AB$2,'Financing - Injection 2'!J748&lt;'5-Year Monthly P&amp;L'!AN$2),3,IF(AND('Financing - Injection 2'!J748&gt;='5-Year Monthly P&amp;L'!AN$2,'Financing - Injection 2'!J748&lt;'5-Year Monthly P&amp;L'!AZ$2),4,IF('Financing - Injection 2'!J748&gt;='5-Year Monthly P&amp;L'!AZ$2,5)))))</f>
        <v>5</v>
      </c>
      <c r="R748" s="215" t="str">
        <f t="shared" si="127"/>
        <v>0</v>
      </c>
      <c r="S748" s="215" t="str">
        <f t="shared" si="128"/>
        <v>0</v>
      </c>
    </row>
    <row r="749" spans="1:19" x14ac:dyDescent="0.2">
      <c r="A749" s="12">
        <v>738</v>
      </c>
      <c r="B749" s="228" t="str">
        <f>IF(I749&gt;($B$4*$B$6),"0",PMT(H749/$B$6,COUNT(I749:$I$1000),-E748))</f>
        <v>0</v>
      </c>
      <c r="C749" s="228">
        <f t="shared" si="129"/>
        <v>0</v>
      </c>
      <c r="D749" s="228" t="str">
        <f t="shared" si="125"/>
        <v>0</v>
      </c>
      <c r="E749" s="225" t="str">
        <f t="shared" si="123"/>
        <v/>
      </c>
      <c r="F749" s="228" t="str">
        <f t="shared" si="121"/>
        <v/>
      </c>
      <c r="G749" s="228" t="str">
        <f t="shared" si="122"/>
        <v/>
      </c>
      <c r="H749" s="230">
        <f t="shared" si="130"/>
        <v>0.12</v>
      </c>
      <c r="I749" s="226" t="str">
        <f t="shared" si="124"/>
        <v/>
      </c>
      <c r="J749" s="227">
        <f t="shared" si="131"/>
        <v>67451</v>
      </c>
      <c r="K749" s="231" t="str">
        <f t="shared" si="126"/>
        <v>0</v>
      </c>
      <c r="Q749" s="11">
        <f>IF(J749&lt;'5-Year Monthly P&amp;L'!P$2,1,IF(AND('Financing - Injection 2'!J749&gt;='5-Year Monthly P&amp;L'!P$2,'Financing - Injection 2'!J749&lt;'5-Year Monthly P&amp;L'!AB$2),2,IF(AND('Financing - Injection 2'!J749&gt;='5-Year Monthly P&amp;L'!AB$2,'Financing - Injection 2'!J749&lt;'5-Year Monthly P&amp;L'!AN$2),3,IF(AND('Financing - Injection 2'!J749&gt;='5-Year Monthly P&amp;L'!AN$2,'Financing - Injection 2'!J749&lt;'5-Year Monthly P&amp;L'!AZ$2),4,IF('Financing - Injection 2'!J749&gt;='5-Year Monthly P&amp;L'!AZ$2,5)))))</f>
        <v>5</v>
      </c>
      <c r="R749" s="215" t="str">
        <f t="shared" si="127"/>
        <v>0</v>
      </c>
      <c r="S749" s="215" t="str">
        <f t="shared" si="128"/>
        <v>0</v>
      </c>
    </row>
    <row r="750" spans="1:19" x14ac:dyDescent="0.2">
      <c r="A750" s="12">
        <v>739</v>
      </c>
      <c r="B750" s="228" t="str">
        <f>IF(I750&gt;($B$4*$B$6),"0",PMT(H750/$B$6,COUNT(I750:$I$1000),-E749))</f>
        <v>0</v>
      </c>
      <c r="C750" s="228">
        <f t="shared" si="129"/>
        <v>0</v>
      </c>
      <c r="D750" s="228" t="str">
        <f t="shared" si="125"/>
        <v>0</v>
      </c>
      <c r="E750" s="225" t="str">
        <f t="shared" si="123"/>
        <v/>
      </c>
      <c r="F750" s="228" t="str">
        <f t="shared" si="121"/>
        <v/>
      </c>
      <c r="G750" s="228" t="str">
        <f t="shared" si="122"/>
        <v/>
      </c>
      <c r="H750" s="230">
        <f t="shared" si="130"/>
        <v>0.12</v>
      </c>
      <c r="I750" s="226" t="str">
        <f t="shared" si="124"/>
        <v/>
      </c>
      <c r="J750" s="227">
        <f t="shared" si="131"/>
        <v>67481</v>
      </c>
      <c r="K750" s="231" t="str">
        <f t="shared" si="126"/>
        <v>0</v>
      </c>
      <c r="Q750" s="11">
        <f>IF(J750&lt;'5-Year Monthly P&amp;L'!P$2,1,IF(AND('Financing - Injection 2'!J750&gt;='5-Year Monthly P&amp;L'!P$2,'Financing - Injection 2'!J750&lt;'5-Year Monthly P&amp;L'!AB$2),2,IF(AND('Financing - Injection 2'!J750&gt;='5-Year Monthly P&amp;L'!AB$2,'Financing - Injection 2'!J750&lt;'5-Year Monthly P&amp;L'!AN$2),3,IF(AND('Financing - Injection 2'!J750&gt;='5-Year Monthly P&amp;L'!AN$2,'Financing - Injection 2'!J750&lt;'5-Year Monthly P&amp;L'!AZ$2),4,IF('Financing - Injection 2'!J750&gt;='5-Year Monthly P&amp;L'!AZ$2,5)))))</f>
        <v>5</v>
      </c>
      <c r="R750" s="215" t="str">
        <f t="shared" si="127"/>
        <v>0</v>
      </c>
      <c r="S750" s="215" t="str">
        <f t="shared" si="128"/>
        <v>0</v>
      </c>
    </row>
    <row r="751" spans="1:19" x14ac:dyDescent="0.2">
      <c r="A751" s="12">
        <v>740</v>
      </c>
      <c r="B751" s="228" t="str">
        <f>IF(I751&gt;($B$4*$B$6),"0",PMT(H751/$B$6,COUNT(I751:$I$1000),-E750))</f>
        <v>0</v>
      </c>
      <c r="C751" s="228">
        <f t="shared" si="129"/>
        <v>0</v>
      </c>
      <c r="D751" s="228" t="str">
        <f t="shared" si="125"/>
        <v>0</v>
      </c>
      <c r="E751" s="225" t="str">
        <f t="shared" si="123"/>
        <v/>
      </c>
      <c r="F751" s="228" t="str">
        <f t="shared" si="121"/>
        <v/>
      </c>
      <c r="G751" s="228" t="str">
        <f t="shared" si="122"/>
        <v/>
      </c>
      <c r="H751" s="230">
        <f t="shared" si="130"/>
        <v>0.12</v>
      </c>
      <c r="I751" s="226" t="str">
        <f t="shared" si="124"/>
        <v/>
      </c>
      <c r="J751" s="227">
        <f t="shared" si="131"/>
        <v>67512</v>
      </c>
      <c r="K751" s="231" t="str">
        <f t="shared" si="126"/>
        <v>0</v>
      </c>
      <c r="Q751" s="11">
        <f>IF(J751&lt;'5-Year Monthly P&amp;L'!P$2,1,IF(AND('Financing - Injection 2'!J751&gt;='5-Year Monthly P&amp;L'!P$2,'Financing - Injection 2'!J751&lt;'5-Year Monthly P&amp;L'!AB$2),2,IF(AND('Financing - Injection 2'!J751&gt;='5-Year Monthly P&amp;L'!AB$2,'Financing - Injection 2'!J751&lt;'5-Year Monthly P&amp;L'!AN$2),3,IF(AND('Financing - Injection 2'!J751&gt;='5-Year Monthly P&amp;L'!AN$2,'Financing - Injection 2'!J751&lt;'5-Year Monthly P&amp;L'!AZ$2),4,IF('Financing - Injection 2'!J751&gt;='5-Year Monthly P&amp;L'!AZ$2,5)))))</f>
        <v>5</v>
      </c>
      <c r="R751" s="215" t="str">
        <f t="shared" si="127"/>
        <v>0</v>
      </c>
      <c r="S751" s="215" t="str">
        <f t="shared" si="128"/>
        <v>0</v>
      </c>
    </row>
    <row r="752" spans="1:19" x14ac:dyDescent="0.2">
      <c r="A752" s="12">
        <v>741</v>
      </c>
      <c r="B752" s="228" t="str">
        <f>IF(I752&gt;($B$4*$B$6),"0",PMT(H752/$B$6,COUNT(I752:$I$1000),-E751))</f>
        <v>0</v>
      </c>
      <c r="C752" s="228">
        <f t="shared" si="129"/>
        <v>0</v>
      </c>
      <c r="D752" s="228" t="str">
        <f t="shared" si="125"/>
        <v>0</v>
      </c>
      <c r="E752" s="225" t="str">
        <f t="shared" si="123"/>
        <v/>
      </c>
      <c r="F752" s="228" t="str">
        <f t="shared" si="121"/>
        <v/>
      </c>
      <c r="G752" s="228" t="str">
        <f t="shared" si="122"/>
        <v/>
      </c>
      <c r="H752" s="230">
        <f t="shared" si="130"/>
        <v>0.12</v>
      </c>
      <c r="I752" s="226" t="str">
        <f t="shared" si="124"/>
        <v/>
      </c>
      <c r="J752" s="227">
        <f t="shared" si="131"/>
        <v>67542</v>
      </c>
      <c r="K752" s="231" t="str">
        <f t="shared" si="126"/>
        <v>0</v>
      </c>
      <c r="Q752" s="11">
        <f>IF(J752&lt;'5-Year Monthly P&amp;L'!P$2,1,IF(AND('Financing - Injection 2'!J752&gt;='5-Year Monthly P&amp;L'!P$2,'Financing - Injection 2'!J752&lt;'5-Year Monthly P&amp;L'!AB$2),2,IF(AND('Financing - Injection 2'!J752&gt;='5-Year Monthly P&amp;L'!AB$2,'Financing - Injection 2'!J752&lt;'5-Year Monthly P&amp;L'!AN$2),3,IF(AND('Financing - Injection 2'!J752&gt;='5-Year Monthly P&amp;L'!AN$2,'Financing - Injection 2'!J752&lt;'5-Year Monthly P&amp;L'!AZ$2),4,IF('Financing - Injection 2'!J752&gt;='5-Year Monthly P&amp;L'!AZ$2,5)))))</f>
        <v>5</v>
      </c>
      <c r="R752" s="215" t="str">
        <f t="shared" si="127"/>
        <v>0</v>
      </c>
      <c r="S752" s="215" t="str">
        <f t="shared" si="128"/>
        <v>0</v>
      </c>
    </row>
    <row r="753" spans="1:19" x14ac:dyDescent="0.2">
      <c r="A753" s="12">
        <v>742</v>
      </c>
      <c r="B753" s="228" t="str">
        <f>IF(I753&gt;($B$4*$B$6),"0",PMT(H753/$B$6,COUNT(I753:$I$1000),-E752))</f>
        <v>0</v>
      </c>
      <c r="C753" s="228">
        <f t="shared" si="129"/>
        <v>0</v>
      </c>
      <c r="D753" s="228" t="str">
        <f t="shared" si="125"/>
        <v>0</v>
      </c>
      <c r="E753" s="225" t="str">
        <f t="shared" si="123"/>
        <v/>
      </c>
      <c r="F753" s="228" t="str">
        <f t="shared" si="121"/>
        <v/>
      </c>
      <c r="G753" s="228" t="str">
        <f t="shared" si="122"/>
        <v/>
      </c>
      <c r="H753" s="230">
        <f t="shared" si="130"/>
        <v>0.12</v>
      </c>
      <c r="I753" s="226" t="str">
        <f t="shared" si="124"/>
        <v/>
      </c>
      <c r="J753" s="227">
        <f t="shared" si="131"/>
        <v>67573</v>
      </c>
      <c r="K753" s="231" t="str">
        <f t="shared" si="126"/>
        <v>0</v>
      </c>
      <c r="Q753" s="11">
        <f>IF(J753&lt;'5-Year Monthly P&amp;L'!P$2,1,IF(AND('Financing - Injection 2'!J753&gt;='5-Year Monthly P&amp;L'!P$2,'Financing - Injection 2'!J753&lt;'5-Year Monthly P&amp;L'!AB$2),2,IF(AND('Financing - Injection 2'!J753&gt;='5-Year Monthly P&amp;L'!AB$2,'Financing - Injection 2'!J753&lt;'5-Year Monthly P&amp;L'!AN$2),3,IF(AND('Financing - Injection 2'!J753&gt;='5-Year Monthly P&amp;L'!AN$2,'Financing - Injection 2'!J753&lt;'5-Year Monthly P&amp;L'!AZ$2),4,IF('Financing - Injection 2'!J753&gt;='5-Year Monthly P&amp;L'!AZ$2,5)))))</f>
        <v>5</v>
      </c>
      <c r="R753" s="215" t="str">
        <f t="shared" si="127"/>
        <v>0</v>
      </c>
      <c r="S753" s="215" t="str">
        <f t="shared" si="128"/>
        <v>0</v>
      </c>
    </row>
    <row r="754" spans="1:19" x14ac:dyDescent="0.2">
      <c r="A754" s="12">
        <v>743</v>
      </c>
      <c r="B754" s="228" t="str">
        <f>IF(I754&gt;($B$4*$B$6),"0",PMT(H754/$B$6,COUNT(I754:$I$1000),-E753))</f>
        <v>0</v>
      </c>
      <c r="C754" s="228">
        <f t="shared" si="129"/>
        <v>0</v>
      </c>
      <c r="D754" s="228" t="str">
        <f t="shared" si="125"/>
        <v>0</v>
      </c>
      <c r="E754" s="225" t="str">
        <f t="shared" si="123"/>
        <v/>
      </c>
      <c r="F754" s="228" t="str">
        <f t="shared" si="121"/>
        <v/>
      </c>
      <c r="G754" s="228" t="str">
        <f t="shared" si="122"/>
        <v/>
      </c>
      <c r="H754" s="230">
        <f t="shared" si="130"/>
        <v>0.12</v>
      </c>
      <c r="I754" s="226" t="str">
        <f t="shared" si="124"/>
        <v/>
      </c>
      <c r="J754" s="227">
        <f t="shared" si="131"/>
        <v>67604</v>
      </c>
      <c r="K754" s="231" t="str">
        <f t="shared" si="126"/>
        <v>0</v>
      </c>
      <c r="Q754" s="11">
        <f>IF(J754&lt;'5-Year Monthly P&amp;L'!P$2,1,IF(AND('Financing - Injection 2'!J754&gt;='5-Year Monthly P&amp;L'!P$2,'Financing - Injection 2'!J754&lt;'5-Year Monthly P&amp;L'!AB$2),2,IF(AND('Financing - Injection 2'!J754&gt;='5-Year Monthly P&amp;L'!AB$2,'Financing - Injection 2'!J754&lt;'5-Year Monthly P&amp;L'!AN$2),3,IF(AND('Financing - Injection 2'!J754&gt;='5-Year Monthly P&amp;L'!AN$2,'Financing - Injection 2'!J754&lt;'5-Year Monthly P&amp;L'!AZ$2),4,IF('Financing - Injection 2'!J754&gt;='5-Year Monthly P&amp;L'!AZ$2,5)))))</f>
        <v>5</v>
      </c>
      <c r="R754" s="215" t="str">
        <f t="shared" si="127"/>
        <v>0</v>
      </c>
      <c r="S754" s="215" t="str">
        <f t="shared" si="128"/>
        <v>0</v>
      </c>
    </row>
    <row r="755" spans="1:19" x14ac:dyDescent="0.2">
      <c r="A755" s="12">
        <v>744</v>
      </c>
      <c r="B755" s="228" t="str">
        <f>IF(I755&gt;($B$4*$B$6),"0",PMT(H755/$B$6,COUNT(I755:$I$1000),-E754))</f>
        <v>0</v>
      </c>
      <c r="C755" s="228">
        <f t="shared" si="129"/>
        <v>0</v>
      </c>
      <c r="D755" s="228" t="str">
        <f t="shared" si="125"/>
        <v>0</v>
      </c>
      <c r="E755" s="225" t="str">
        <f t="shared" si="123"/>
        <v/>
      </c>
      <c r="F755" s="228" t="str">
        <f t="shared" si="121"/>
        <v/>
      </c>
      <c r="G755" s="228" t="str">
        <f t="shared" si="122"/>
        <v/>
      </c>
      <c r="H755" s="230">
        <f t="shared" si="130"/>
        <v>0.12</v>
      </c>
      <c r="I755" s="226" t="str">
        <f t="shared" si="124"/>
        <v/>
      </c>
      <c r="J755" s="227">
        <f t="shared" si="131"/>
        <v>67632</v>
      </c>
      <c r="K755" s="231" t="str">
        <f t="shared" si="126"/>
        <v>0</v>
      </c>
      <c r="Q755" s="11">
        <f>IF(J755&lt;'5-Year Monthly P&amp;L'!P$2,1,IF(AND('Financing - Injection 2'!J755&gt;='5-Year Monthly P&amp;L'!P$2,'Financing - Injection 2'!J755&lt;'5-Year Monthly P&amp;L'!AB$2),2,IF(AND('Financing - Injection 2'!J755&gt;='5-Year Monthly P&amp;L'!AB$2,'Financing - Injection 2'!J755&lt;'5-Year Monthly P&amp;L'!AN$2),3,IF(AND('Financing - Injection 2'!J755&gt;='5-Year Monthly P&amp;L'!AN$2,'Financing - Injection 2'!J755&lt;'5-Year Monthly P&amp;L'!AZ$2),4,IF('Financing - Injection 2'!J755&gt;='5-Year Monthly P&amp;L'!AZ$2,5)))))</f>
        <v>5</v>
      </c>
      <c r="R755" s="215" t="str">
        <f t="shared" si="127"/>
        <v>0</v>
      </c>
      <c r="S755" s="215" t="str">
        <f t="shared" si="128"/>
        <v>0</v>
      </c>
    </row>
    <row r="756" spans="1:19" x14ac:dyDescent="0.2">
      <c r="A756" s="12">
        <v>745</v>
      </c>
      <c r="B756" s="228" t="str">
        <f>IF(I756&gt;($B$4*$B$6),"0",PMT(H756/$B$6,COUNT(I756:$I$1000),-E755))</f>
        <v>0</v>
      </c>
      <c r="C756" s="228">
        <f t="shared" si="129"/>
        <v>0</v>
      </c>
      <c r="D756" s="228" t="str">
        <f t="shared" si="125"/>
        <v>0</v>
      </c>
      <c r="E756" s="225" t="str">
        <f t="shared" si="123"/>
        <v/>
      </c>
      <c r="F756" s="228" t="str">
        <f t="shared" si="121"/>
        <v/>
      </c>
      <c r="G756" s="228" t="str">
        <f t="shared" si="122"/>
        <v/>
      </c>
      <c r="H756" s="230">
        <f t="shared" si="130"/>
        <v>0.12</v>
      </c>
      <c r="I756" s="226" t="str">
        <f t="shared" si="124"/>
        <v/>
      </c>
      <c r="J756" s="227">
        <f t="shared" si="131"/>
        <v>67663</v>
      </c>
      <c r="K756" s="231" t="str">
        <f t="shared" si="126"/>
        <v>0</v>
      </c>
      <c r="Q756" s="11">
        <f>IF(J756&lt;'5-Year Monthly P&amp;L'!P$2,1,IF(AND('Financing - Injection 2'!J756&gt;='5-Year Monthly P&amp;L'!P$2,'Financing - Injection 2'!J756&lt;'5-Year Monthly P&amp;L'!AB$2),2,IF(AND('Financing - Injection 2'!J756&gt;='5-Year Monthly P&amp;L'!AB$2,'Financing - Injection 2'!J756&lt;'5-Year Monthly P&amp;L'!AN$2),3,IF(AND('Financing - Injection 2'!J756&gt;='5-Year Monthly P&amp;L'!AN$2,'Financing - Injection 2'!J756&lt;'5-Year Monthly P&amp;L'!AZ$2),4,IF('Financing - Injection 2'!J756&gt;='5-Year Monthly P&amp;L'!AZ$2,5)))))</f>
        <v>5</v>
      </c>
      <c r="R756" s="215" t="str">
        <f t="shared" si="127"/>
        <v>0</v>
      </c>
      <c r="S756" s="215" t="str">
        <f t="shared" si="128"/>
        <v>0</v>
      </c>
    </row>
    <row r="757" spans="1:19" x14ac:dyDescent="0.2">
      <c r="A757" s="12">
        <v>746</v>
      </c>
      <c r="B757" s="228" t="str">
        <f>IF(I757&gt;($B$4*$B$6),"0",PMT(H757/$B$6,COUNT(I757:$I$1000),-E756))</f>
        <v>0</v>
      </c>
      <c r="C757" s="228">
        <f t="shared" si="129"/>
        <v>0</v>
      </c>
      <c r="D757" s="228" t="str">
        <f t="shared" si="125"/>
        <v>0</v>
      </c>
      <c r="E757" s="225" t="str">
        <f t="shared" si="123"/>
        <v/>
      </c>
      <c r="F757" s="228" t="str">
        <f t="shared" si="121"/>
        <v/>
      </c>
      <c r="G757" s="228" t="str">
        <f t="shared" si="122"/>
        <v/>
      </c>
      <c r="H757" s="230">
        <f t="shared" si="130"/>
        <v>0.12</v>
      </c>
      <c r="I757" s="226" t="str">
        <f t="shared" si="124"/>
        <v/>
      </c>
      <c r="J757" s="227">
        <f t="shared" si="131"/>
        <v>67693</v>
      </c>
      <c r="K757" s="231" t="str">
        <f t="shared" si="126"/>
        <v>0</v>
      </c>
      <c r="Q757" s="11">
        <f>IF(J757&lt;'5-Year Monthly P&amp;L'!P$2,1,IF(AND('Financing - Injection 2'!J757&gt;='5-Year Monthly P&amp;L'!P$2,'Financing - Injection 2'!J757&lt;'5-Year Monthly P&amp;L'!AB$2),2,IF(AND('Financing - Injection 2'!J757&gt;='5-Year Monthly P&amp;L'!AB$2,'Financing - Injection 2'!J757&lt;'5-Year Monthly P&amp;L'!AN$2),3,IF(AND('Financing - Injection 2'!J757&gt;='5-Year Monthly P&amp;L'!AN$2,'Financing - Injection 2'!J757&lt;'5-Year Monthly P&amp;L'!AZ$2),4,IF('Financing - Injection 2'!J757&gt;='5-Year Monthly P&amp;L'!AZ$2,5)))))</f>
        <v>5</v>
      </c>
      <c r="R757" s="215" t="str">
        <f t="shared" si="127"/>
        <v>0</v>
      </c>
      <c r="S757" s="215" t="str">
        <f t="shared" si="128"/>
        <v>0</v>
      </c>
    </row>
    <row r="758" spans="1:19" x14ac:dyDescent="0.2">
      <c r="A758" s="12">
        <v>747</v>
      </c>
      <c r="B758" s="228" t="str">
        <f>IF(I758&gt;($B$4*$B$6),"0",PMT(H758/$B$6,COUNT(I758:$I$1000),-E757))</f>
        <v>0</v>
      </c>
      <c r="C758" s="228">
        <f t="shared" si="129"/>
        <v>0</v>
      </c>
      <c r="D758" s="228" t="str">
        <f t="shared" si="125"/>
        <v>0</v>
      </c>
      <c r="E758" s="225" t="str">
        <f t="shared" si="123"/>
        <v/>
      </c>
      <c r="F758" s="228" t="str">
        <f t="shared" si="121"/>
        <v/>
      </c>
      <c r="G758" s="228" t="str">
        <f t="shared" si="122"/>
        <v/>
      </c>
      <c r="H758" s="230">
        <f t="shared" si="130"/>
        <v>0.12</v>
      </c>
      <c r="I758" s="226" t="str">
        <f t="shared" si="124"/>
        <v/>
      </c>
      <c r="J758" s="227">
        <f t="shared" si="131"/>
        <v>67724</v>
      </c>
      <c r="K758" s="231" t="str">
        <f t="shared" si="126"/>
        <v>0</v>
      </c>
      <c r="Q758" s="11">
        <f>IF(J758&lt;'5-Year Monthly P&amp;L'!P$2,1,IF(AND('Financing - Injection 2'!J758&gt;='5-Year Monthly P&amp;L'!P$2,'Financing - Injection 2'!J758&lt;'5-Year Monthly P&amp;L'!AB$2),2,IF(AND('Financing - Injection 2'!J758&gt;='5-Year Monthly P&amp;L'!AB$2,'Financing - Injection 2'!J758&lt;'5-Year Monthly P&amp;L'!AN$2),3,IF(AND('Financing - Injection 2'!J758&gt;='5-Year Monthly P&amp;L'!AN$2,'Financing - Injection 2'!J758&lt;'5-Year Monthly P&amp;L'!AZ$2),4,IF('Financing - Injection 2'!J758&gt;='5-Year Monthly P&amp;L'!AZ$2,5)))))</f>
        <v>5</v>
      </c>
      <c r="R758" s="215" t="str">
        <f t="shared" si="127"/>
        <v>0</v>
      </c>
      <c r="S758" s="215" t="str">
        <f t="shared" si="128"/>
        <v>0</v>
      </c>
    </row>
    <row r="759" spans="1:19" x14ac:dyDescent="0.2">
      <c r="A759" s="12">
        <v>748</v>
      </c>
      <c r="B759" s="228" t="str">
        <f>IF(I759&gt;($B$4*$B$6),"0",PMT(H759/$B$6,COUNT(I759:$I$1000),-E758))</f>
        <v>0</v>
      </c>
      <c r="C759" s="228">
        <f t="shared" si="129"/>
        <v>0</v>
      </c>
      <c r="D759" s="228" t="str">
        <f t="shared" si="125"/>
        <v>0</v>
      </c>
      <c r="E759" s="225" t="str">
        <f t="shared" si="123"/>
        <v/>
      </c>
      <c r="F759" s="228" t="str">
        <f t="shared" si="121"/>
        <v/>
      </c>
      <c r="G759" s="228" t="str">
        <f t="shared" si="122"/>
        <v/>
      </c>
      <c r="H759" s="230">
        <f t="shared" si="130"/>
        <v>0.12</v>
      </c>
      <c r="I759" s="226" t="str">
        <f t="shared" si="124"/>
        <v/>
      </c>
      <c r="J759" s="227">
        <f t="shared" si="131"/>
        <v>67754</v>
      </c>
      <c r="K759" s="231" t="str">
        <f t="shared" si="126"/>
        <v>0</v>
      </c>
      <c r="Q759" s="11">
        <f>IF(J759&lt;'5-Year Monthly P&amp;L'!P$2,1,IF(AND('Financing - Injection 2'!J759&gt;='5-Year Monthly P&amp;L'!P$2,'Financing - Injection 2'!J759&lt;'5-Year Monthly P&amp;L'!AB$2),2,IF(AND('Financing - Injection 2'!J759&gt;='5-Year Monthly P&amp;L'!AB$2,'Financing - Injection 2'!J759&lt;'5-Year Monthly P&amp;L'!AN$2),3,IF(AND('Financing - Injection 2'!J759&gt;='5-Year Monthly P&amp;L'!AN$2,'Financing - Injection 2'!J759&lt;'5-Year Monthly P&amp;L'!AZ$2),4,IF('Financing - Injection 2'!J759&gt;='5-Year Monthly P&amp;L'!AZ$2,5)))))</f>
        <v>5</v>
      </c>
      <c r="R759" s="215" t="str">
        <f t="shared" si="127"/>
        <v>0</v>
      </c>
      <c r="S759" s="215" t="str">
        <f t="shared" si="128"/>
        <v>0</v>
      </c>
    </row>
    <row r="760" spans="1:19" x14ac:dyDescent="0.2">
      <c r="A760" s="12">
        <v>749</v>
      </c>
      <c r="B760" s="228" t="str">
        <f>IF(I760&gt;($B$4*$B$6),"0",PMT(H760/$B$6,COUNT(I760:$I$1000),-E759))</f>
        <v>0</v>
      </c>
      <c r="C760" s="228">
        <f t="shared" si="129"/>
        <v>0</v>
      </c>
      <c r="D760" s="228" t="str">
        <f t="shared" si="125"/>
        <v>0</v>
      </c>
      <c r="E760" s="225" t="str">
        <f t="shared" si="123"/>
        <v/>
      </c>
      <c r="F760" s="228" t="str">
        <f t="shared" si="121"/>
        <v/>
      </c>
      <c r="G760" s="228" t="str">
        <f t="shared" si="122"/>
        <v/>
      </c>
      <c r="H760" s="230">
        <f t="shared" si="130"/>
        <v>0.12</v>
      </c>
      <c r="I760" s="226" t="str">
        <f t="shared" si="124"/>
        <v/>
      </c>
      <c r="J760" s="227">
        <f t="shared" si="131"/>
        <v>67785</v>
      </c>
      <c r="K760" s="231" t="str">
        <f t="shared" si="126"/>
        <v>0</v>
      </c>
      <c r="Q760" s="11">
        <f>IF(J760&lt;'5-Year Monthly P&amp;L'!P$2,1,IF(AND('Financing - Injection 2'!J760&gt;='5-Year Monthly P&amp;L'!P$2,'Financing - Injection 2'!J760&lt;'5-Year Monthly P&amp;L'!AB$2),2,IF(AND('Financing - Injection 2'!J760&gt;='5-Year Monthly P&amp;L'!AB$2,'Financing - Injection 2'!J760&lt;'5-Year Monthly P&amp;L'!AN$2),3,IF(AND('Financing - Injection 2'!J760&gt;='5-Year Monthly P&amp;L'!AN$2,'Financing - Injection 2'!J760&lt;'5-Year Monthly P&amp;L'!AZ$2),4,IF('Financing - Injection 2'!J760&gt;='5-Year Monthly P&amp;L'!AZ$2,5)))))</f>
        <v>5</v>
      </c>
      <c r="R760" s="215" t="str">
        <f t="shared" si="127"/>
        <v>0</v>
      </c>
      <c r="S760" s="215" t="str">
        <f t="shared" si="128"/>
        <v>0</v>
      </c>
    </row>
    <row r="761" spans="1:19" x14ac:dyDescent="0.2">
      <c r="A761" s="12">
        <v>750</v>
      </c>
      <c r="B761" s="228" t="str">
        <f>IF(I761&gt;($B$4*$B$6),"0",PMT(H761/$B$6,COUNT(I761:$I$1000),-E760))</f>
        <v>0</v>
      </c>
      <c r="C761" s="228">
        <f t="shared" si="129"/>
        <v>0</v>
      </c>
      <c r="D761" s="228" t="str">
        <f t="shared" si="125"/>
        <v>0</v>
      </c>
      <c r="E761" s="225" t="str">
        <f t="shared" si="123"/>
        <v/>
      </c>
      <c r="F761" s="228" t="str">
        <f t="shared" ref="F761:F824" si="132">IF(A760&gt;=($B$4*$B$6),"",F760+C761)</f>
        <v/>
      </c>
      <c r="G761" s="228" t="str">
        <f t="shared" ref="G761:G824" si="133">IF(A760&gt;=($B$4*$B$6),"",G760+B761)</f>
        <v/>
      </c>
      <c r="H761" s="230">
        <f t="shared" si="130"/>
        <v>0.12</v>
      </c>
      <c r="I761" s="226" t="str">
        <f t="shared" si="124"/>
        <v/>
      </c>
      <c r="J761" s="227">
        <f t="shared" si="131"/>
        <v>67816</v>
      </c>
      <c r="K761" s="231" t="str">
        <f t="shared" si="126"/>
        <v>0</v>
      </c>
      <c r="Q761" s="11">
        <f>IF(J761&lt;'5-Year Monthly P&amp;L'!P$2,1,IF(AND('Financing - Injection 2'!J761&gt;='5-Year Monthly P&amp;L'!P$2,'Financing - Injection 2'!J761&lt;'5-Year Monthly P&amp;L'!AB$2),2,IF(AND('Financing - Injection 2'!J761&gt;='5-Year Monthly P&amp;L'!AB$2,'Financing - Injection 2'!J761&lt;'5-Year Monthly P&amp;L'!AN$2),3,IF(AND('Financing - Injection 2'!J761&gt;='5-Year Monthly P&amp;L'!AN$2,'Financing - Injection 2'!J761&lt;'5-Year Monthly P&amp;L'!AZ$2),4,IF('Financing - Injection 2'!J761&gt;='5-Year Monthly P&amp;L'!AZ$2,5)))))</f>
        <v>5</v>
      </c>
      <c r="R761" s="215" t="str">
        <f t="shared" si="127"/>
        <v>0</v>
      </c>
      <c r="S761" s="215" t="str">
        <f t="shared" si="128"/>
        <v>0</v>
      </c>
    </row>
    <row r="762" spans="1:19" x14ac:dyDescent="0.2">
      <c r="A762" s="12">
        <v>751</v>
      </c>
      <c r="B762" s="228" t="str">
        <f>IF(I762&gt;($B$4*$B$6),"0",PMT(H762/$B$6,COUNT(I762:$I$1000),-E761))</f>
        <v>0</v>
      </c>
      <c r="C762" s="228">
        <f t="shared" si="129"/>
        <v>0</v>
      </c>
      <c r="D762" s="228" t="str">
        <f t="shared" si="125"/>
        <v>0</v>
      </c>
      <c r="E762" s="225" t="str">
        <f t="shared" si="123"/>
        <v/>
      </c>
      <c r="F762" s="228" t="str">
        <f t="shared" si="132"/>
        <v/>
      </c>
      <c r="G762" s="228" t="str">
        <f t="shared" si="133"/>
        <v/>
      </c>
      <c r="H762" s="230">
        <f t="shared" si="130"/>
        <v>0.12</v>
      </c>
      <c r="I762" s="226" t="str">
        <f t="shared" si="124"/>
        <v/>
      </c>
      <c r="J762" s="227">
        <f t="shared" si="131"/>
        <v>67846</v>
      </c>
      <c r="K762" s="231" t="str">
        <f t="shared" si="126"/>
        <v>0</v>
      </c>
      <c r="Q762" s="11">
        <f>IF(J762&lt;'5-Year Monthly P&amp;L'!P$2,1,IF(AND('Financing - Injection 2'!J762&gt;='5-Year Monthly P&amp;L'!P$2,'Financing - Injection 2'!J762&lt;'5-Year Monthly P&amp;L'!AB$2),2,IF(AND('Financing - Injection 2'!J762&gt;='5-Year Monthly P&amp;L'!AB$2,'Financing - Injection 2'!J762&lt;'5-Year Monthly P&amp;L'!AN$2),3,IF(AND('Financing - Injection 2'!J762&gt;='5-Year Monthly P&amp;L'!AN$2,'Financing - Injection 2'!J762&lt;'5-Year Monthly P&amp;L'!AZ$2),4,IF('Financing - Injection 2'!J762&gt;='5-Year Monthly P&amp;L'!AZ$2,5)))))</f>
        <v>5</v>
      </c>
      <c r="R762" s="215" t="str">
        <f t="shared" si="127"/>
        <v>0</v>
      </c>
      <c r="S762" s="215" t="str">
        <f t="shared" si="128"/>
        <v>0</v>
      </c>
    </row>
    <row r="763" spans="1:19" x14ac:dyDescent="0.2">
      <c r="A763" s="12">
        <v>752</v>
      </c>
      <c r="B763" s="228" t="str">
        <f>IF(I763&gt;($B$4*$B$6),"0",PMT(H763/$B$6,COUNT(I763:$I$1000),-E762))</f>
        <v>0</v>
      </c>
      <c r="C763" s="228">
        <f t="shared" si="129"/>
        <v>0</v>
      </c>
      <c r="D763" s="228" t="str">
        <f t="shared" si="125"/>
        <v>0</v>
      </c>
      <c r="E763" s="225" t="str">
        <f t="shared" si="123"/>
        <v/>
      </c>
      <c r="F763" s="228" t="str">
        <f t="shared" si="132"/>
        <v/>
      </c>
      <c r="G763" s="228" t="str">
        <f t="shared" si="133"/>
        <v/>
      </c>
      <c r="H763" s="230">
        <f t="shared" si="130"/>
        <v>0.12</v>
      </c>
      <c r="I763" s="226" t="str">
        <f t="shared" si="124"/>
        <v/>
      </c>
      <c r="J763" s="227">
        <f t="shared" si="131"/>
        <v>67877</v>
      </c>
      <c r="K763" s="231" t="str">
        <f t="shared" si="126"/>
        <v>0</v>
      </c>
      <c r="Q763" s="11">
        <f>IF(J763&lt;'5-Year Monthly P&amp;L'!P$2,1,IF(AND('Financing - Injection 2'!J763&gt;='5-Year Monthly P&amp;L'!P$2,'Financing - Injection 2'!J763&lt;'5-Year Monthly P&amp;L'!AB$2),2,IF(AND('Financing - Injection 2'!J763&gt;='5-Year Monthly P&amp;L'!AB$2,'Financing - Injection 2'!J763&lt;'5-Year Monthly P&amp;L'!AN$2),3,IF(AND('Financing - Injection 2'!J763&gt;='5-Year Monthly P&amp;L'!AN$2,'Financing - Injection 2'!J763&lt;'5-Year Monthly P&amp;L'!AZ$2),4,IF('Financing - Injection 2'!J763&gt;='5-Year Monthly P&amp;L'!AZ$2,5)))))</f>
        <v>5</v>
      </c>
      <c r="R763" s="215" t="str">
        <f t="shared" si="127"/>
        <v>0</v>
      </c>
      <c r="S763" s="215" t="str">
        <f t="shared" si="128"/>
        <v>0</v>
      </c>
    </row>
    <row r="764" spans="1:19" x14ac:dyDescent="0.2">
      <c r="A764" s="12">
        <v>753</v>
      </c>
      <c r="B764" s="228" t="str">
        <f>IF(I764&gt;($B$4*$B$6),"0",PMT(H764/$B$6,COUNT(I764:$I$1000),-E763))</f>
        <v>0</v>
      </c>
      <c r="C764" s="228">
        <f t="shared" si="129"/>
        <v>0</v>
      </c>
      <c r="D764" s="228" t="str">
        <f t="shared" si="125"/>
        <v>0</v>
      </c>
      <c r="E764" s="225" t="str">
        <f t="shared" si="123"/>
        <v/>
      </c>
      <c r="F764" s="228" t="str">
        <f t="shared" si="132"/>
        <v/>
      </c>
      <c r="G764" s="228" t="str">
        <f t="shared" si="133"/>
        <v/>
      </c>
      <c r="H764" s="230">
        <f t="shared" si="130"/>
        <v>0.12</v>
      </c>
      <c r="I764" s="226" t="str">
        <f t="shared" si="124"/>
        <v/>
      </c>
      <c r="J764" s="227">
        <f t="shared" si="131"/>
        <v>67907</v>
      </c>
      <c r="K764" s="231" t="str">
        <f t="shared" si="126"/>
        <v>0</v>
      </c>
      <c r="Q764" s="11">
        <f>IF(J764&lt;'5-Year Monthly P&amp;L'!P$2,1,IF(AND('Financing - Injection 2'!J764&gt;='5-Year Monthly P&amp;L'!P$2,'Financing - Injection 2'!J764&lt;'5-Year Monthly P&amp;L'!AB$2),2,IF(AND('Financing - Injection 2'!J764&gt;='5-Year Monthly P&amp;L'!AB$2,'Financing - Injection 2'!J764&lt;'5-Year Monthly P&amp;L'!AN$2),3,IF(AND('Financing - Injection 2'!J764&gt;='5-Year Monthly P&amp;L'!AN$2,'Financing - Injection 2'!J764&lt;'5-Year Monthly P&amp;L'!AZ$2),4,IF('Financing - Injection 2'!J764&gt;='5-Year Monthly P&amp;L'!AZ$2,5)))))</f>
        <v>5</v>
      </c>
      <c r="R764" s="215" t="str">
        <f t="shared" si="127"/>
        <v>0</v>
      </c>
      <c r="S764" s="215" t="str">
        <f t="shared" si="128"/>
        <v>0</v>
      </c>
    </row>
    <row r="765" spans="1:19" x14ac:dyDescent="0.2">
      <c r="A765" s="12">
        <v>754</v>
      </c>
      <c r="B765" s="228" t="str">
        <f>IF(I765&gt;($B$4*$B$6),"0",PMT(H765/$B$6,COUNT(I765:$I$1000),-E764))</f>
        <v>0</v>
      </c>
      <c r="C765" s="228">
        <f t="shared" si="129"/>
        <v>0</v>
      </c>
      <c r="D765" s="228" t="str">
        <f t="shared" si="125"/>
        <v>0</v>
      </c>
      <c r="E765" s="225" t="str">
        <f t="shared" si="123"/>
        <v/>
      </c>
      <c r="F765" s="228" t="str">
        <f t="shared" si="132"/>
        <v/>
      </c>
      <c r="G765" s="228" t="str">
        <f t="shared" si="133"/>
        <v/>
      </c>
      <c r="H765" s="230">
        <f t="shared" si="130"/>
        <v>0.12</v>
      </c>
      <c r="I765" s="226" t="str">
        <f t="shared" si="124"/>
        <v/>
      </c>
      <c r="J765" s="227">
        <f t="shared" si="131"/>
        <v>67938</v>
      </c>
      <c r="K765" s="231" t="str">
        <f t="shared" si="126"/>
        <v>0</v>
      </c>
      <c r="Q765" s="11">
        <f>IF(J765&lt;'5-Year Monthly P&amp;L'!P$2,1,IF(AND('Financing - Injection 2'!J765&gt;='5-Year Monthly P&amp;L'!P$2,'Financing - Injection 2'!J765&lt;'5-Year Monthly P&amp;L'!AB$2),2,IF(AND('Financing - Injection 2'!J765&gt;='5-Year Monthly P&amp;L'!AB$2,'Financing - Injection 2'!J765&lt;'5-Year Monthly P&amp;L'!AN$2),3,IF(AND('Financing - Injection 2'!J765&gt;='5-Year Monthly P&amp;L'!AN$2,'Financing - Injection 2'!J765&lt;'5-Year Monthly P&amp;L'!AZ$2),4,IF('Financing - Injection 2'!J765&gt;='5-Year Monthly P&amp;L'!AZ$2,5)))))</f>
        <v>5</v>
      </c>
      <c r="R765" s="215" t="str">
        <f t="shared" si="127"/>
        <v>0</v>
      </c>
      <c r="S765" s="215" t="str">
        <f t="shared" si="128"/>
        <v>0</v>
      </c>
    </row>
    <row r="766" spans="1:19" x14ac:dyDescent="0.2">
      <c r="A766" s="12">
        <v>755</v>
      </c>
      <c r="B766" s="228" t="str">
        <f>IF(I766&gt;($B$4*$B$6),"0",PMT(H766/$B$6,COUNT(I766:$I$1000),-E765))</f>
        <v>0</v>
      </c>
      <c r="C766" s="228">
        <f t="shared" si="129"/>
        <v>0</v>
      </c>
      <c r="D766" s="228" t="str">
        <f t="shared" si="125"/>
        <v>0</v>
      </c>
      <c r="E766" s="225" t="str">
        <f t="shared" si="123"/>
        <v/>
      </c>
      <c r="F766" s="228" t="str">
        <f t="shared" si="132"/>
        <v/>
      </c>
      <c r="G766" s="228" t="str">
        <f t="shared" si="133"/>
        <v/>
      </c>
      <c r="H766" s="230">
        <f t="shared" si="130"/>
        <v>0.12</v>
      </c>
      <c r="I766" s="226" t="str">
        <f t="shared" si="124"/>
        <v/>
      </c>
      <c r="J766" s="227">
        <f t="shared" si="131"/>
        <v>67969</v>
      </c>
      <c r="K766" s="231" t="str">
        <f t="shared" si="126"/>
        <v>0</v>
      </c>
      <c r="Q766" s="11">
        <f>IF(J766&lt;'5-Year Monthly P&amp;L'!P$2,1,IF(AND('Financing - Injection 2'!J766&gt;='5-Year Monthly P&amp;L'!P$2,'Financing - Injection 2'!J766&lt;'5-Year Monthly P&amp;L'!AB$2),2,IF(AND('Financing - Injection 2'!J766&gt;='5-Year Monthly P&amp;L'!AB$2,'Financing - Injection 2'!J766&lt;'5-Year Monthly P&amp;L'!AN$2),3,IF(AND('Financing - Injection 2'!J766&gt;='5-Year Monthly P&amp;L'!AN$2,'Financing - Injection 2'!J766&lt;'5-Year Monthly P&amp;L'!AZ$2),4,IF('Financing - Injection 2'!J766&gt;='5-Year Monthly P&amp;L'!AZ$2,5)))))</f>
        <v>5</v>
      </c>
      <c r="R766" s="215" t="str">
        <f t="shared" si="127"/>
        <v>0</v>
      </c>
      <c r="S766" s="215" t="str">
        <f t="shared" si="128"/>
        <v>0</v>
      </c>
    </row>
    <row r="767" spans="1:19" x14ac:dyDescent="0.2">
      <c r="A767" s="12">
        <v>756</v>
      </c>
      <c r="B767" s="228" t="str">
        <f>IF(I767&gt;($B$4*$B$6),"0",PMT(H767/$B$6,COUNT(I767:$I$1000),-E766))</f>
        <v>0</v>
      </c>
      <c r="C767" s="228">
        <f t="shared" si="129"/>
        <v>0</v>
      </c>
      <c r="D767" s="228" t="str">
        <f t="shared" si="125"/>
        <v>0</v>
      </c>
      <c r="E767" s="225" t="str">
        <f t="shared" si="123"/>
        <v/>
      </c>
      <c r="F767" s="228" t="str">
        <f t="shared" si="132"/>
        <v/>
      </c>
      <c r="G767" s="228" t="str">
        <f t="shared" si="133"/>
        <v/>
      </c>
      <c r="H767" s="230">
        <f t="shared" si="130"/>
        <v>0.12</v>
      </c>
      <c r="I767" s="226" t="str">
        <f t="shared" si="124"/>
        <v/>
      </c>
      <c r="J767" s="227">
        <f t="shared" si="131"/>
        <v>67997</v>
      </c>
      <c r="K767" s="231" t="str">
        <f t="shared" si="126"/>
        <v>0</v>
      </c>
      <c r="Q767" s="11">
        <f>IF(J767&lt;'5-Year Monthly P&amp;L'!P$2,1,IF(AND('Financing - Injection 2'!J767&gt;='5-Year Monthly P&amp;L'!P$2,'Financing - Injection 2'!J767&lt;'5-Year Monthly P&amp;L'!AB$2),2,IF(AND('Financing - Injection 2'!J767&gt;='5-Year Monthly P&amp;L'!AB$2,'Financing - Injection 2'!J767&lt;'5-Year Monthly P&amp;L'!AN$2),3,IF(AND('Financing - Injection 2'!J767&gt;='5-Year Monthly P&amp;L'!AN$2,'Financing - Injection 2'!J767&lt;'5-Year Monthly P&amp;L'!AZ$2),4,IF('Financing - Injection 2'!J767&gt;='5-Year Monthly P&amp;L'!AZ$2,5)))))</f>
        <v>5</v>
      </c>
      <c r="R767" s="215" t="str">
        <f t="shared" si="127"/>
        <v>0</v>
      </c>
      <c r="S767" s="215" t="str">
        <f t="shared" si="128"/>
        <v>0</v>
      </c>
    </row>
    <row r="768" spans="1:19" x14ac:dyDescent="0.2">
      <c r="A768" s="12">
        <v>757</v>
      </c>
      <c r="B768" s="228" t="str">
        <f>IF(I768&gt;($B$4*$B$6),"0",PMT(H768/$B$6,COUNT(I768:$I$1000),-E767))</f>
        <v>0</v>
      </c>
      <c r="C768" s="228">
        <f t="shared" si="129"/>
        <v>0</v>
      </c>
      <c r="D768" s="228" t="str">
        <f t="shared" si="125"/>
        <v>0</v>
      </c>
      <c r="E768" s="225" t="str">
        <f t="shared" si="123"/>
        <v/>
      </c>
      <c r="F768" s="228" t="str">
        <f t="shared" si="132"/>
        <v/>
      </c>
      <c r="G768" s="228" t="str">
        <f t="shared" si="133"/>
        <v/>
      </c>
      <c r="H768" s="230">
        <f t="shared" si="130"/>
        <v>0.12</v>
      </c>
      <c r="I768" s="226" t="str">
        <f t="shared" si="124"/>
        <v/>
      </c>
      <c r="J768" s="227">
        <f t="shared" si="131"/>
        <v>68028</v>
      </c>
      <c r="K768" s="231" t="str">
        <f t="shared" si="126"/>
        <v>0</v>
      </c>
      <c r="Q768" s="11">
        <f>IF(J768&lt;'5-Year Monthly P&amp;L'!P$2,1,IF(AND('Financing - Injection 2'!J768&gt;='5-Year Monthly P&amp;L'!P$2,'Financing - Injection 2'!J768&lt;'5-Year Monthly P&amp;L'!AB$2),2,IF(AND('Financing - Injection 2'!J768&gt;='5-Year Monthly P&amp;L'!AB$2,'Financing - Injection 2'!J768&lt;'5-Year Monthly P&amp;L'!AN$2),3,IF(AND('Financing - Injection 2'!J768&gt;='5-Year Monthly P&amp;L'!AN$2,'Financing - Injection 2'!J768&lt;'5-Year Monthly P&amp;L'!AZ$2),4,IF('Financing - Injection 2'!J768&gt;='5-Year Monthly P&amp;L'!AZ$2,5)))))</f>
        <v>5</v>
      </c>
      <c r="R768" s="215" t="str">
        <f t="shared" si="127"/>
        <v>0</v>
      </c>
      <c r="S768" s="215" t="str">
        <f t="shared" si="128"/>
        <v>0</v>
      </c>
    </row>
    <row r="769" spans="1:19" x14ac:dyDescent="0.2">
      <c r="A769" s="12">
        <v>758</v>
      </c>
      <c r="B769" s="228" t="str">
        <f>IF(I769&gt;($B$4*$B$6),"0",PMT(H769/$B$6,COUNT(I769:$I$1000),-E768))</f>
        <v>0</v>
      </c>
      <c r="C769" s="228">
        <f t="shared" si="129"/>
        <v>0</v>
      </c>
      <c r="D769" s="228" t="str">
        <f t="shared" si="125"/>
        <v>0</v>
      </c>
      <c r="E769" s="225" t="str">
        <f t="shared" si="123"/>
        <v/>
      </c>
      <c r="F769" s="228" t="str">
        <f t="shared" si="132"/>
        <v/>
      </c>
      <c r="G769" s="228" t="str">
        <f t="shared" si="133"/>
        <v/>
      </c>
      <c r="H769" s="230">
        <f t="shared" si="130"/>
        <v>0.12</v>
      </c>
      <c r="I769" s="226" t="str">
        <f t="shared" si="124"/>
        <v/>
      </c>
      <c r="J769" s="227">
        <f t="shared" si="131"/>
        <v>68058</v>
      </c>
      <c r="K769" s="231" t="str">
        <f t="shared" si="126"/>
        <v>0</v>
      </c>
      <c r="Q769" s="11">
        <f>IF(J769&lt;'5-Year Monthly P&amp;L'!P$2,1,IF(AND('Financing - Injection 2'!J769&gt;='5-Year Monthly P&amp;L'!P$2,'Financing - Injection 2'!J769&lt;'5-Year Monthly P&amp;L'!AB$2),2,IF(AND('Financing - Injection 2'!J769&gt;='5-Year Monthly P&amp;L'!AB$2,'Financing - Injection 2'!J769&lt;'5-Year Monthly P&amp;L'!AN$2),3,IF(AND('Financing - Injection 2'!J769&gt;='5-Year Monthly P&amp;L'!AN$2,'Financing - Injection 2'!J769&lt;'5-Year Monthly P&amp;L'!AZ$2),4,IF('Financing - Injection 2'!J769&gt;='5-Year Monthly P&amp;L'!AZ$2,5)))))</f>
        <v>5</v>
      </c>
      <c r="R769" s="215" t="str">
        <f t="shared" si="127"/>
        <v>0</v>
      </c>
      <c r="S769" s="215" t="str">
        <f t="shared" si="128"/>
        <v>0</v>
      </c>
    </row>
    <row r="770" spans="1:19" x14ac:dyDescent="0.2">
      <c r="A770" s="12">
        <v>759</v>
      </c>
      <c r="B770" s="228" t="str">
        <f>IF(I770&gt;($B$4*$B$6),"0",PMT(H770/$B$6,COUNT(I770:$I$1000),-E769))</f>
        <v>0</v>
      </c>
      <c r="C770" s="228">
        <f t="shared" si="129"/>
        <v>0</v>
      </c>
      <c r="D770" s="228" t="str">
        <f t="shared" si="125"/>
        <v>0</v>
      </c>
      <c r="E770" s="225" t="str">
        <f t="shared" si="123"/>
        <v/>
      </c>
      <c r="F770" s="228" t="str">
        <f t="shared" si="132"/>
        <v/>
      </c>
      <c r="G770" s="228" t="str">
        <f t="shared" si="133"/>
        <v/>
      </c>
      <c r="H770" s="230">
        <f t="shared" si="130"/>
        <v>0.12</v>
      </c>
      <c r="I770" s="226" t="str">
        <f t="shared" si="124"/>
        <v/>
      </c>
      <c r="J770" s="227">
        <f t="shared" si="131"/>
        <v>68089</v>
      </c>
      <c r="K770" s="231" t="str">
        <f t="shared" si="126"/>
        <v>0</v>
      </c>
      <c r="Q770" s="11">
        <f>IF(J770&lt;'5-Year Monthly P&amp;L'!P$2,1,IF(AND('Financing - Injection 2'!J770&gt;='5-Year Monthly P&amp;L'!P$2,'Financing - Injection 2'!J770&lt;'5-Year Monthly P&amp;L'!AB$2),2,IF(AND('Financing - Injection 2'!J770&gt;='5-Year Monthly P&amp;L'!AB$2,'Financing - Injection 2'!J770&lt;'5-Year Monthly P&amp;L'!AN$2),3,IF(AND('Financing - Injection 2'!J770&gt;='5-Year Monthly P&amp;L'!AN$2,'Financing - Injection 2'!J770&lt;'5-Year Monthly P&amp;L'!AZ$2),4,IF('Financing - Injection 2'!J770&gt;='5-Year Monthly P&amp;L'!AZ$2,5)))))</f>
        <v>5</v>
      </c>
      <c r="R770" s="215" t="str">
        <f t="shared" si="127"/>
        <v>0</v>
      </c>
      <c r="S770" s="215" t="str">
        <f t="shared" si="128"/>
        <v>0</v>
      </c>
    </row>
    <row r="771" spans="1:19" x14ac:dyDescent="0.2">
      <c r="A771" s="12">
        <v>760</v>
      </c>
      <c r="B771" s="228" t="str">
        <f>IF(I771&gt;($B$4*$B$6),"0",PMT(H771/$B$6,COUNT(I771:$I$1000),-E770))</f>
        <v>0</v>
      </c>
      <c r="C771" s="228">
        <f t="shared" si="129"/>
        <v>0</v>
      </c>
      <c r="D771" s="228" t="str">
        <f t="shared" si="125"/>
        <v>0</v>
      </c>
      <c r="E771" s="225" t="str">
        <f t="shared" si="123"/>
        <v/>
      </c>
      <c r="F771" s="228" t="str">
        <f t="shared" si="132"/>
        <v/>
      </c>
      <c r="G771" s="228" t="str">
        <f t="shared" si="133"/>
        <v/>
      </c>
      <c r="H771" s="230">
        <f t="shared" si="130"/>
        <v>0.12</v>
      </c>
      <c r="I771" s="226" t="str">
        <f t="shared" si="124"/>
        <v/>
      </c>
      <c r="J771" s="227">
        <f t="shared" si="131"/>
        <v>68119</v>
      </c>
      <c r="K771" s="231" t="str">
        <f t="shared" si="126"/>
        <v>0</v>
      </c>
      <c r="Q771" s="11">
        <f>IF(J771&lt;'5-Year Monthly P&amp;L'!P$2,1,IF(AND('Financing - Injection 2'!J771&gt;='5-Year Monthly P&amp;L'!P$2,'Financing - Injection 2'!J771&lt;'5-Year Monthly P&amp;L'!AB$2),2,IF(AND('Financing - Injection 2'!J771&gt;='5-Year Monthly P&amp;L'!AB$2,'Financing - Injection 2'!J771&lt;'5-Year Monthly P&amp;L'!AN$2),3,IF(AND('Financing - Injection 2'!J771&gt;='5-Year Monthly P&amp;L'!AN$2,'Financing - Injection 2'!J771&lt;'5-Year Monthly P&amp;L'!AZ$2),4,IF('Financing - Injection 2'!J771&gt;='5-Year Monthly P&amp;L'!AZ$2,5)))))</f>
        <v>5</v>
      </c>
      <c r="R771" s="215" t="str">
        <f t="shared" si="127"/>
        <v>0</v>
      </c>
      <c r="S771" s="215" t="str">
        <f t="shared" si="128"/>
        <v>0</v>
      </c>
    </row>
    <row r="772" spans="1:19" x14ac:dyDescent="0.2">
      <c r="A772" s="12">
        <v>761</v>
      </c>
      <c r="B772" s="228" t="str">
        <f>IF(I772&gt;($B$4*$B$6),"0",PMT(H772/$B$6,COUNT(I772:$I$1000),-E771))</f>
        <v>0</v>
      </c>
      <c r="C772" s="228">
        <f t="shared" si="129"/>
        <v>0</v>
      </c>
      <c r="D772" s="228" t="str">
        <f t="shared" si="125"/>
        <v>0</v>
      </c>
      <c r="E772" s="225" t="str">
        <f t="shared" si="123"/>
        <v/>
      </c>
      <c r="F772" s="228" t="str">
        <f t="shared" si="132"/>
        <v/>
      </c>
      <c r="G772" s="228" t="str">
        <f t="shared" si="133"/>
        <v/>
      </c>
      <c r="H772" s="230">
        <f t="shared" si="130"/>
        <v>0.12</v>
      </c>
      <c r="I772" s="226" t="str">
        <f t="shared" si="124"/>
        <v/>
      </c>
      <c r="J772" s="227">
        <f t="shared" si="131"/>
        <v>68150</v>
      </c>
      <c r="K772" s="231" t="str">
        <f t="shared" si="126"/>
        <v>0</v>
      </c>
      <c r="Q772" s="11">
        <f>IF(J772&lt;'5-Year Monthly P&amp;L'!P$2,1,IF(AND('Financing - Injection 2'!J772&gt;='5-Year Monthly P&amp;L'!P$2,'Financing - Injection 2'!J772&lt;'5-Year Monthly P&amp;L'!AB$2),2,IF(AND('Financing - Injection 2'!J772&gt;='5-Year Monthly P&amp;L'!AB$2,'Financing - Injection 2'!J772&lt;'5-Year Monthly P&amp;L'!AN$2),3,IF(AND('Financing - Injection 2'!J772&gt;='5-Year Monthly P&amp;L'!AN$2,'Financing - Injection 2'!J772&lt;'5-Year Monthly P&amp;L'!AZ$2),4,IF('Financing - Injection 2'!J772&gt;='5-Year Monthly P&amp;L'!AZ$2,5)))))</f>
        <v>5</v>
      </c>
      <c r="R772" s="215" t="str">
        <f t="shared" si="127"/>
        <v>0</v>
      </c>
      <c r="S772" s="215" t="str">
        <f t="shared" si="128"/>
        <v>0</v>
      </c>
    </row>
    <row r="773" spans="1:19" x14ac:dyDescent="0.2">
      <c r="A773" s="12">
        <v>762</v>
      </c>
      <c r="B773" s="228" t="str">
        <f>IF(I773&gt;($B$4*$B$6),"0",PMT(H773/$B$6,COUNT(I773:$I$1000),-E772))</f>
        <v>0</v>
      </c>
      <c r="C773" s="228">
        <f t="shared" si="129"/>
        <v>0</v>
      </c>
      <c r="D773" s="228" t="str">
        <f t="shared" si="125"/>
        <v>0</v>
      </c>
      <c r="E773" s="225" t="str">
        <f t="shared" si="123"/>
        <v/>
      </c>
      <c r="F773" s="228" t="str">
        <f t="shared" si="132"/>
        <v/>
      </c>
      <c r="G773" s="228" t="str">
        <f t="shared" si="133"/>
        <v/>
      </c>
      <c r="H773" s="230">
        <f t="shared" si="130"/>
        <v>0.12</v>
      </c>
      <c r="I773" s="226" t="str">
        <f t="shared" si="124"/>
        <v/>
      </c>
      <c r="J773" s="227">
        <f t="shared" si="131"/>
        <v>68181</v>
      </c>
      <c r="K773" s="231" t="str">
        <f t="shared" si="126"/>
        <v>0</v>
      </c>
      <c r="Q773" s="11">
        <f>IF(J773&lt;'5-Year Monthly P&amp;L'!P$2,1,IF(AND('Financing - Injection 2'!J773&gt;='5-Year Monthly P&amp;L'!P$2,'Financing - Injection 2'!J773&lt;'5-Year Monthly P&amp;L'!AB$2),2,IF(AND('Financing - Injection 2'!J773&gt;='5-Year Monthly P&amp;L'!AB$2,'Financing - Injection 2'!J773&lt;'5-Year Monthly P&amp;L'!AN$2),3,IF(AND('Financing - Injection 2'!J773&gt;='5-Year Monthly P&amp;L'!AN$2,'Financing - Injection 2'!J773&lt;'5-Year Monthly P&amp;L'!AZ$2),4,IF('Financing - Injection 2'!J773&gt;='5-Year Monthly P&amp;L'!AZ$2,5)))))</f>
        <v>5</v>
      </c>
      <c r="R773" s="215" t="str">
        <f t="shared" si="127"/>
        <v>0</v>
      </c>
      <c r="S773" s="215" t="str">
        <f t="shared" si="128"/>
        <v>0</v>
      </c>
    </row>
    <row r="774" spans="1:19" x14ac:dyDescent="0.2">
      <c r="A774" s="12">
        <v>763</v>
      </c>
      <c r="B774" s="228" t="str">
        <f>IF(I774&gt;($B$4*$B$6),"0",PMT(H774/$B$6,COUNT(I774:$I$1000),-E773))</f>
        <v>0</v>
      </c>
      <c r="C774" s="228">
        <f t="shared" si="129"/>
        <v>0</v>
      </c>
      <c r="D774" s="228" t="str">
        <f t="shared" si="125"/>
        <v>0</v>
      </c>
      <c r="E774" s="225" t="str">
        <f t="shared" si="123"/>
        <v/>
      </c>
      <c r="F774" s="228" t="str">
        <f t="shared" si="132"/>
        <v/>
      </c>
      <c r="G774" s="228" t="str">
        <f t="shared" si="133"/>
        <v/>
      </c>
      <c r="H774" s="230">
        <f t="shared" si="130"/>
        <v>0.12</v>
      </c>
      <c r="I774" s="226" t="str">
        <f t="shared" si="124"/>
        <v/>
      </c>
      <c r="J774" s="227">
        <f t="shared" si="131"/>
        <v>68211</v>
      </c>
      <c r="K774" s="231" t="str">
        <f t="shared" si="126"/>
        <v>0</v>
      </c>
      <c r="Q774" s="11">
        <f>IF(J774&lt;'5-Year Monthly P&amp;L'!P$2,1,IF(AND('Financing - Injection 2'!J774&gt;='5-Year Monthly P&amp;L'!P$2,'Financing - Injection 2'!J774&lt;'5-Year Monthly P&amp;L'!AB$2),2,IF(AND('Financing - Injection 2'!J774&gt;='5-Year Monthly P&amp;L'!AB$2,'Financing - Injection 2'!J774&lt;'5-Year Monthly P&amp;L'!AN$2),3,IF(AND('Financing - Injection 2'!J774&gt;='5-Year Monthly P&amp;L'!AN$2,'Financing - Injection 2'!J774&lt;'5-Year Monthly P&amp;L'!AZ$2),4,IF('Financing - Injection 2'!J774&gt;='5-Year Monthly P&amp;L'!AZ$2,5)))))</f>
        <v>5</v>
      </c>
      <c r="R774" s="215" t="str">
        <f t="shared" si="127"/>
        <v>0</v>
      </c>
      <c r="S774" s="215" t="str">
        <f t="shared" si="128"/>
        <v>0</v>
      </c>
    </row>
    <row r="775" spans="1:19" x14ac:dyDescent="0.2">
      <c r="A775" s="12">
        <v>764</v>
      </c>
      <c r="B775" s="228" t="str">
        <f>IF(I775&gt;($B$4*$B$6),"0",PMT(H775/$B$6,COUNT(I775:$I$1000),-E774))</f>
        <v>0</v>
      </c>
      <c r="C775" s="228">
        <f t="shared" si="129"/>
        <v>0</v>
      </c>
      <c r="D775" s="228" t="str">
        <f t="shared" si="125"/>
        <v>0</v>
      </c>
      <c r="E775" s="225" t="str">
        <f t="shared" si="123"/>
        <v/>
      </c>
      <c r="F775" s="228" t="str">
        <f t="shared" si="132"/>
        <v/>
      </c>
      <c r="G775" s="228" t="str">
        <f t="shared" si="133"/>
        <v/>
      </c>
      <c r="H775" s="230">
        <f t="shared" si="130"/>
        <v>0.12</v>
      </c>
      <c r="I775" s="226" t="str">
        <f t="shared" si="124"/>
        <v/>
      </c>
      <c r="J775" s="227">
        <f t="shared" si="131"/>
        <v>68242</v>
      </c>
      <c r="K775" s="231" t="str">
        <f t="shared" si="126"/>
        <v>0</v>
      </c>
      <c r="Q775" s="11">
        <f>IF(J775&lt;'5-Year Monthly P&amp;L'!P$2,1,IF(AND('Financing - Injection 2'!J775&gt;='5-Year Monthly P&amp;L'!P$2,'Financing - Injection 2'!J775&lt;'5-Year Monthly P&amp;L'!AB$2),2,IF(AND('Financing - Injection 2'!J775&gt;='5-Year Monthly P&amp;L'!AB$2,'Financing - Injection 2'!J775&lt;'5-Year Monthly P&amp;L'!AN$2),3,IF(AND('Financing - Injection 2'!J775&gt;='5-Year Monthly P&amp;L'!AN$2,'Financing - Injection 2'!J775&lt;'5-Year Monthly P&amp;L'!AZ$2),4,IF('Financing - Injection 2'!J775&gt;='5-Year Monthly P&amp;L'!AZ$2,5)))))</f>
        <v>5</v>
      </c>
      <c r="R775" s="215" t="str">
        <f t="shared" si="127"/>
        <v>0</v>
      </c>
      <c r="S775" s="215" t="str">
        <f t="shared" si="128"/>
        <v>0</v>
      </c>
    </row>
    <row r="776" spans="1:19" x14ac:dyDescent="0.2">
      <c r="A776" s="12">
        <v>765</v>
      </c>
      <c r="B776" s="228" t="str">
        <f>IF(I776&gt;($B$4*$B$6),"0",PMT(H776/$B$6,COUNT(I776:$I$1000),-E775))</f>
        <v>0</v>
      </c>
      <c r="C776" s="228">
        <f t="shared" si="129"/>
        <v>0</v>
      </c>
      <c r="D776" s="228" t="str">
        <f t="shared" si="125"/>
        <v>0</v>
      </c>
      <c r="E776" s="225" t="str">
        <f t="shared" si="123"/>
        <v/>
      </c>
      <c r="F776" s="228" t="str">
        <f t="shared" si="132"/>
        <v/>
      </c>
      <c r="G776" s="228" t="str">
        <f t="shared" si="133"/>
        <v/>
      </c>
      <c r="H776" s="230">
        <f t="shared" si="130"/>
        <v>0.12</v>
      </c>
      <c r="I776" s="226" t="str">
        <f t="shared" si="124"/>
        <v/>
      </c>
      <c r="J776" s="227">
        <f t="shared" si="131"/>
        <v>68272</v>
      </c>
      <c r="K776" s="231" t="str">
        <f t="shared" si="126"/>
        <v>0</v>
      </c>
      <c r="Q776" s="11">
        <f>IF(J776&lt;'5-Year Monthly P&amp;L'!P$2,1,IF(AND('Financing - Injection 2'!J776&gt;='5-Year Monthly P&amp;L'!P$2,'Financing - Injection 2'!J776&lt;'5-Year Monthly P&amp;L'!AB$2),2,IF(AND('Financing - Injection 2'!J776&gt;='5-Year Monthly P&amp;L'!AB$2,'Financing - Injection 2'!J776&lt;'5-Year Monthly P&amp;L'!AN$2),3,IF(AND('Financing - Injection 2'!J776&gt;='5-Year Monthly P&amp;L'!AN$2,'Financing - Injection 2'!J776&lt;'5-Year Monthly P&amp;L'!AZ$2),4,IF('Financing - Injection 2'!J776&gt;='5-Year Monthly P&amp;L'!AZ$2,5)))))</f>
        <v>5</v>
      </c>
      <c r="R776" s="215" t="str">
        <f t="shared" si="127"/>
        <v>0</v>
      </c>
      <c r="S776" s="215" t="str">
        <f t="shared" si="128"/>
        <v>0</v>
      </c>
    </row>
    <row r="777" spans="1:19" x14ac:dyDescent="0.2">
      <c r="A777" s="12">
        <v>766</v>
      </c>
      <c r="B777" s="228" t="str">
        <f>IF(I777&gt;($B$4*$B$6),"0",PMT(H777/$B$6,COUNT(I777:$I$1000),-E776))</f>
        <v>0</v>
      </c>
      <c r="C777" s="228">
        <f t="shared" si="129"/>
        <v>0</v>
      </c>
      <c r="D777" s="228" t="str">
        <f t="shared" si="125"/>
        <v>0</v>
      </c>
      <c r="E777" s="225" t="str">
        <f t="shared" si="123"/>
        <v/>
      </c>
      <c r="F777" s="228" t="str">
        <f t="shared" si="132"/>
        <v/>
      </c>
      <c r="G777" s="228" t="str">
        <f t="shared" si="133"/>
        <v/>
      </c>
      <c r="H777" s="230">
        <f t="shared" si="130"/>
        <v>0.12</v>
      </c>
      <c r="I777" s="226" t="str">
        <f t="shared" si="124"/>
        <v/>
      </c>
      <c r="J777" s="227">
        <f t="shared" si="131"/>
        <v>68303</v>
      </c>
      <c r="K777" s="231" t="str">
        <f t="shared" si="126"/>
        <v>0</v>
      </c>
      <c r="Q777" s="11">
        <f>IF(J777&lt;'5-Year Monthly P&amp;L'!P$2,1,IF(AND('Financing - Injection 2'!J777&gt;='5-Year Monthly P&amp;L'!P$2,'Financing - Injection 2'!J777&lt;'5-Year Monthly P&amp;L'!AB$2),2,IF(AND('Financing - Injection 2'!J777&gt;='5-Year Monthly P&amp;L'!AB$2,'Financing - Injection 2'!J777&lt;'5-Year Monthly P&amp;L'!AN$2),3,IF(AND('Financing - Injection 2'!J777&gt;='5-Year Monthly P&amp;L'!AN$2,'Financing - Injection 2'!J777&lt;'5-Year Monthly P&amp;L'!AZ$2),4,IF('Financing - Injection 2'!J777&gt;='5-Year Monthly P&amp;L'!AZ$2,5)))))</f>
        <v>5</v>
      </c>
      <c r="R777" s="215" t="str">
        <f t="shared" si="127"/>
        <v>0</v>
      </c>
      <c r="S777" s="215" t="str">
        <f t="shared" si="128"/>
        <v>0</v>
      </c>
    </row>
    <row r="778" spans="1:19" x14ac:dyDescent="0.2">
      <c r="A778" s="12">
        <v>767</v>
      </c>
      <c r="B778" s="228" t="str">
        <f>IF(I778&gt;($B$4*$B$6),"0",PMT(H778/$B$6,COUNT(I778:$I$1000),-E777))</f>
        <v>0</v>
      </c>
      <c r="C778" s="228">
        <f t="shared" si="129"/>
        <v>0</v>
      </c>
      <c r="D778" s="228" t="str">
        <f t="shared" si="125"/>
        <v>0</v>
      </c>
      <c r="E778" s="225" t="str">
        <f t="shared" si="123"/>
        <v/>
      </c>
      <c r="F778" s="228" t="str">
        <f t="shared" si="132"/>
        <v/>
      </c>
      <c r="G778" s="228" t="str">
        <f t="shared" si="133"/>
        <v/>
      </c>
      <c r="H778" s="230">
        <f t="shared" si="130"/>
        <v>0.12</v>
      </c>
      <c r="I778" s="226" t="str">
        <f t="shared" si="124"/>
        <v/>
      </c>
      <c r="J778" s="227">
        <f t="shared" si="131"/>
        <v>68334</v>
      </c>
      <c r="K778" s="231" t="str">
        <f t="shared" si="126"/>
        <v>0</v>
      </c>
      <c r="Q778" s="11">
        <f>IF(J778&lt;'5-Year Monthly P&amp;L'!P$2,1,IF(AND('Financing - Injection 2'!J778&gt;='5-Year Monthly P&amp;L'!P$2,'Financing - Injection 2'!J778&lt;'5-Year Monthly P&amp;L'!AB$2),2,IF(AND('Financing - Injection 2'!J778&gt;='5-Year Monthly P&amp;L'!AB$2,'Financing - Injection 2'!J778&lt;'5-Year Monthly P&amp;L'!AN$2),3,IF(AND('Financing - Injection 2'!J778&gt;='5-Year Monthly P&amp;L'!AN$2,'Financing - Injection 2'!J778&lt;'5-Year Monthly P&amp;L'!AZ$2),4,IF('Financing - Injection 2'!J778&gt;='5-Year Monthly P&amp;L'!AZ$2,5)))))</f>
        <v>5</v>
      </c>
      <c r="R778" s="215" t="str">
        <f t="shared" si="127"/>
        <v>0</v>
      </c>
      <c r="S778" s="215" t="str">
        <f t="shared" si="128"/>
        <v>0</v>
      </c>
    </row>
    <row r="779" spans="1:19" x14ac:dyDescent="0.2">
      <c r="A779" s="12">
        <v>768</v>
      </c>
      <c r="B779" s="228" t="str">
        <f>IF(I779&gt;($B$4*$B$6),"0",PMT(H779/$B$6,COUNT(I779:$I$1000),-E778))</f>
        <v>0</v>
      </c>
      <c r="C779" s="228">
        <f t="shared" si="129"/>
        <v>0</v>
      </c>
      <c r="D779" s="228" t="str">
        <f t="shared" si="125"/>
        <v>0</v>
      </c>
      <c r="E779" s="225" t="str">
        <f t="shared" si="123"/>
        <v/>
      </c>
      <c r="F779" s="228" t="str">
        <f t="shared" si="132"/>
        <v/>
      </c>
      <c r="G779" s="228" t="str">
        <f t="shared" si="133"/>
        <v/>
      </c>
      <c r="H779" s="230">
        <f t="shared" si="130"/>
        <v>0.12</v>
      </c>
      <c r="I779" s="226" t="str">
        <f t="shared" si="124"/>
        <v/>
      </c>
      <c r="J779" s="227">
        <f t="shared" si="131"/>
        <v>68362</v>
      </c>
      <c r="K779" s="231" t="str">
        <f t="shared" si="126"/>
        <v>0</v>
      </c>
      <c r="Q779" s="11">
        <f>IF(J779&lt;'5-Year Monthly P&amp;L'!P$2,1,IF(AND('Financing - Injection 2'!J779&gt;='5-Year Monthly P&amp;L'!P$2,'Financing - Injection 2'!J779&lt;'5-Year Monthly P&amp;L'!AB$2),2,IF(AND('Financing - Injection 2'!J779&gt;='5-Year Monthly P&amp;L'!AB$2,'Financing - Injection 2'!J779&lt;'5-Year Monthly P&amp;L'!AN$2),3,IF(AND('Financing - Injection 2'!J779&gt;='5-Year Monthly P&amp;L'!AN$2,'Financing - Injection 2'!J779&lt;'5-Year Monthly P&amp;L'!AZ$2),4,IF('Financing - Injection 2'!J779&gt;='5-Year Monthly P&amp;L'!AZ$2,5)))))</f>
        <v>5</v>
      </c>
      <c r="R779" s="215" t="str">
        <f t="shared" si="127"/>
        <v>0</v>
      </c>
      <c r="S779" s="215" t="str">
        <f t="shared" si="128"/>
        <v>0</v>
      </c>
    </row>
    <row r="780" spans="1:19" x14ac:dyDescent="0.2">
      <c r="A780" s="12">
        <v>769</v>
      </c>
      <c r="B780" s="228" t="str">
        <f>IF(I780&gt;($B$4*$B$6),"0",PMT(H780/$B$6,COUNT(I780:$I$1000),-E779))</f>
        <v>0</v>
      </c>
      <c r="C780" s="228">
        <f t="shared" si="129"/>
        <v>0</v>
      </c>
      <c r="D780" s="228" t="str">
        <f t="shared" si="125"/>
        <v>0</v>
      </c>
      <c r="E780" s="225" t="str">
        <f t="shared" ref="E780:E843" si="134">IF(A780&gt;($B$4*$B$6),"",E779-D780)</f>
        <v/>
      </c>
      <c r="F780" s="228" t="str">
        <f t="shared" si="132"/>
        <v/>
      </c>
      <c r="G780" s="228" t="str">
        <f t="shared" si="133"/>
        <v/>
      </c>
      <c r="H780" s="230">
        <f t="shared" si="130"/>
        <v>0.12</v>
      </c>
      <c r="I780" s="226" t="str">
        <f t="shared" ref="I780:I843" si="135">IF($B$4*$B$6&lt;A780,"",A780)</f>
        <v/>
      </c>
      <c r="J780" s="227">
        <f t="shared" si="131"/>
        <v>68393</v>
      </c>
      <c r="K780" s="231" t="str">
        <f t="shared" si="126"/>
        <v>0</v>
      </c>
      <c r="Q780" s="11">
        <f>IF(J780&lt;'5-Year Monthly P&amp;L'!P$2,1,IF(AND('Financing - Injection 2'!J780&gt;='5-Year Monthly P&amp;L'!P$2,'Financing - Injection 2'!J780&lt;'5-Year Monthly P&amp;L'!AB$2),2,IF(AND('Financing - Injection 2'!J780&gt;='5-Year Monthly P&amp;L'!AB$2,'Financing - Injection 2'!J780&lt;'5-Year Monthly P&amp;L'!AN$2),3,IF(AND('Financing - Injection 2'!J780&gt;='5-Year Monthly P&amp;L'!AN$2,'Financing - Injection 2'!J780&lt;'5-Year Monthly P&amp;L'!AZ$2),4,IF('Financing - Injection 2'!J780&gt;='5-Year Monthly P&amp;L'!AZ$2,5)))))</f>
        <v>5</v>
      </c>
      <c r="R780" s="215" t="str">
        <f t="shared" si="127"/>
        <v>0</v>
      </c>
      <c r="S780" s="215" t="str">
        <f t="shared" si="128"/>
        <v>0</v>
      </c>
    </row>
    <row r="781" spans="1:19" x14ac:dyDescent="0.2">
      <c r="A781" s="12">
        <v>770</v>
      </c>
      <c r="B781" s="228" t="str">
        <f>IF(I781&gt;($B$4*$B$6),"0",PMT(H781/$B$6,COUNT(I781:$I$1000),-E780))</f>
        <v>0</v>
      </c>
      <c r="C781" s="228">
        <f t="shared" si="129"/>
        <v>0</v>
      </c>
      <c r="D781" s="228" t="str">
        <f t="shared" ref="D781:D844" si="136">IF(A781&gt;($B$4*$B$6),"0",B781-C781)</f>
        <v>0</v>
      </c>
      <c r="E781" s="225" t="str">
        <f t="shared" si="134"/>
        <v/>
      </c>
      <c r="F781" s="228" t="str">
        <f t="shared" si="132"/>
        <v/>
      </c>
      <c r="G781" s="228" t="str">
        <f t="shared" si="133"/>
        <v/>
      </c>
      <c r="H781" s="230">
        <f t="shared" si="130"/>
        <v>0.12</v>
      </c>
      <c r="I781" s="226" t="str">
        <f t="shared" si="135"/>
        <v/>
      </c>
      <c r="J781" s="227">
        <f t="shared" si="131"/>
        <v>68423</v>
      </c>
      <c r="K781" s="231" t="str">
        <f t="shared" ref="K781:K844" si="137">B781</f>
        <v>0</v>
      </c>
      <c r="Q781" s="11">
        <f>IF(J781&lt;'5-Year Monthly P&amp;L'!P$2,1,IF(AND('Financing - Injection 2'!J781&gt;='5-Year Monthly P&amp;L'!P$2,'Financing - Injection 2'!J781&lt;'5-Year Monthly P&amp;L'!AB$2),2,IF(AND('Financing - Injection 2'!J781&gt;='5-Year Monthly P&amp;L'!AB$2,'Financing - Injection 2'!J781&lt;'5-Year Monthly P&amp;L'!AN$2),3,IF(AND('Financing - Injection 2'!J781&gt;='5-Year Monthly P&amp;L'!AN$2,'Financing - Injection 2'!J781&lt;'5-Year Monthly P&amp;L'!AZ$2),4,IF('Financing - Injection 2'!J781&gt;='5-Year Monthly P&amp;L'!AZ$2,5)))))</f>
        <v>5</v>
      </c>
      <c r="R781" s="215" t="str">
        <f t="shared" ref="R781:R844" si="138">D781</f>
        <v>0</v>
      </c>
      <c r="S781" s="215" t="str">
        <f t="shared" ref="S781:S844" si="139">B781</f>
        <v>0</v>
      </c>
    </row>
    <row r="782" spans="1:19" x14ac:dyDescent="0.2">
      <c r="A782" s="12">
        <v>771</v>
      </c>
      <c r="B782" s="228" t="str">
        <f>IF(I782&gt;($B$4*$B$6),"0",PMT(H782/$B$6,COUNT(I782:$I$1000),-E781))</f>
        <v>0</v>
      </c>
      <c r="C782" s="228">
        <f t="shared" ref="C782:C845" si="140">IFERROR(E781*H782/$B$6,0)</f>
        <v>0</v>
      </c>
      <c r="D782" s="228" t="str">
        <f t="shared" si="136"/>
        <v>0</v>
      </c>
      <c r="E782" s="225" t="str">
        <f t="shared" si="134"/>
        <v/>
      </c>
      <c r="F782" s="228" t="str">
        <f t="shared" si="132"/>
        <v/>
      </c>
      <c r="G782" s="228" t="str">
        <f t="shared" si="133"/>
        <v/>
      </c>
      <c r="H782" s="230">
        <f t="shared" ref="H782:H845" si="141">H781</f>
        <v>0.12</v>
      </c>
      <c r="I782" s="226" t="str">
        <f t="shared" si="135"/>
        <v/>
      </c>
      <c r="J782" s="227">
        <f t="shared" ref="J782:J845" si="142">EDATE(J781,1)</f>
        <v>68454</v>
      </c>
      <c r="K782" s="231" t="str">
        <f t="shared" si="137"/>
        <v>0</v>
      </c>
      <c r="Q782" s="11">
        <f>IF(J782&lt;'5-Year Monthly P&amp;L'!P$2,1,IF(AND('Financing - Injection 2'!J782&gt;='5-Year Monthly P&amp;L'!P$2,'Financing - Injection 2'!J782&lt;'5-Year Monthly P&amp;L'!AB$2),2,IF(AND('Financing - Injection 2'!J782&gt;='5-Year Monthly P&amp;L'!AB$2,'Financing - Injection 2'!J782&lt;'5-Year Monthly P&amp;L'!AN$2),3,IF(AND('Financing - Injection 2'!J782&gt;='5-Year Monthly P&amp;L'!AN$2,'Financing - Injection 2'!J782&lt;'5-Year Monthly P&amp;L'!AZ$2),4,IF('Financing - Injection 2'!J782&gt;='5-Year Monthly P&amp;L'!AZ$2,5)))))</f>
        <v>5</v>
      </c>
      <c r="R782" s="215" t="str">
        <f t="shared" si="138"/>
        <v>0</v>
      </c>
      <c r="S782" s="215" t="str">
        <f t="shared" si="139"/>
        <v>0</v>
      </c>
    </row>
    <row r="783" spans="1:19" x14ac:dyDescent="0.2">
      <c r="A783" s="12">
        <v>772</v>
      </c>
      <c r="B783" s="228" t="str">
        <f>IF(I783&gt;($B$4*$B$6),"0",PMT(H783/$B$6,COUNT(I783:$I$1000),-E782))</f>
        <v>0</v>
      </c>
      <c r="C783" s="228">
        <f t="shared" si="140"/>
        <v>0</v>
      </c>
      <c r="D783" s="228" t="str">
        <f t="shared" si="136"/>
        <v>0</v>
      </c>
      <c r="E783" s="225" t="str">
        <f t="shared" si="134"/>
        <v/>
      </c>
      <c r="F783" s="228" t="str">
        <f t="shared" si="132"/>
        <v/>
      </c>
      <c r="G783" s="228" t="str">
        <f t="shared" si="133"/>
        <v/>
      </c>
      <c r="H783" s="230">
        <f t="shared" si="141"/>
        <v>0.12</v>
      </c>
      <c r="I783" s="226" t="str">
        <f t="shared" si="135"/>
        <v/>
      </c>
      <c r="J783" s="227">
        <f t="shared" si="142"/>
        <v>68484</v>
      </c>
      <c r="K783" s="231" t="str">
        <f t="shared" si="137"/>
        <v>0</v>
      </c>
      <c r="Q783" s="11">
        <f>IF(J783&lt;'5-Year Monthly P&amp;L'!P$2,1,IF(AND('Financing - Injection 2'!J783&gt;='5-Year Monthly P&amp;L'!P$2,'Financing - Injection 2'!J783&lt;'5-Year Monthly P&amp;L'!AB$2),2,IF(AND('Financing - Injection 2'!J783&gt;='5-Year Monthly P&amp;L'!AB$2,'Financing - Injection 2'!J783&lt;'5-Year Monthly P&amp;L'!AN$2),3,IF(AND('Financing - Injection 2'!J783&gt;='5-Year Monthly P&amp;L'!AN$2,'Financing - Injection 2'!J783&lt;'5-Year Monthly P&amp;L'!AZ$2),4,IF('Financing - Injection 2'!J783&gt;='5-Year Monthly P&amp;L'!AZ$2,5)))))</f>
        <v>5</v>
      </c>
      <c r="R783" s="215" t="str">
        <f t="shared" si="138"/>
        <v>0</v>
      </c>
      <c r="S783" s="215" t="str">
        <f t="shared" si="139"/>
        <v>0</v>
      </c>
    </row>
    <row r="784" spans="1:19" x14ac:dyDescent="0.2">
      <c r="A784" s="12">
        <v>773</v>
      </c>
      <c r="B784" s="228" t="str">
        <f>IF(I784&gt;($B$4*$B$6),"0",PMT(H784/$B$6,COUNT(I784:$I$1000),-E783))</f>
        <v>0</v>
      </c>
      <c r="C784" s="228">
        <f t="shared" si="140"/>
        <v>0</v>
      </c>
      <c r="D784" s="228" t="str">
        <f t="shared" si="136"/>
        <v>0</v>
      </c>
      <c r="E784" s="225" t="str">
        <f t="shared" si="134"/>
        <v/>
      </c>
      <c r="F784" s="228" t="str">
        <f t="shared" si="132"/>
        <v/>
      </c>
      <c r="G784" s="228" t="str">
        <f t="shared" si="133"/>
        <v/>
      </c>
      <c r="H784" s="230">
        <f t="shared" si="141"/>
        <v>0.12</v>
      </c>
      <c r="I784" s="226" t="str">
        <f t="shared" si="135"/>
        <v/>
      </c>
      <c r="J784" s="227">
        <f t="shared" si="142"/>
        <v>68515</v>
      </c>
      <c r="K784" s="231" t="str">
        <f t="shared" si="137"/>
        <v>0</v>
      </c>
      <c r="Q784" s="11">
        <f>IF(J784&lt;'5-Year Monthly P&amp;L'!P$2,1,IF(AND('Financing - Injection 2'!J784&gt;='5-Year Monthly P&amp;L'!P$2,'Financing - Injection 2'!J784&lt;'5-Year Monthly P&amp;L'!AB$2),2,IF(AND('Financing - Injection 2'!J784&gt;='5-Year Monthly P&amp;L'!AB$2,'Financing - Injection 2'!J784&lt;'5-Year Monthly P&amp;L'!AN$2),3,IF(AND('Financing - Injection 2'!J784&gt;='5-Year Monthly P&amp;L'!AN$2,'Financing - Injection 2'!J784&lt;'5-Year Monthly P&amp;L'!AZ$2),4,IF('Financing - Injection 2'!J784&gt;='5-Year Monthly P&amp;L'!AZ$2,5)))))</f>
        <v>5</v>
      </c>
      <c r="R784" s="215" t="str">
        <f t="shared" si="138"/>
        <v>0</v>
      </c>
      <c r="S784" s="215" t="str">
        <f t="shared" si="139"/>
        <v>0</v>
      </c>
    </row>
    <row r="785" spans="1:19" x14ac:dyDescent="0.2">
      <c r="A785" s="12">
        <v>774</v>
      </c>
      <c r="B785" s="228" t="str">
        <f>IF(I785&gt;($B$4*$B$6),"0",PMT(H785/$B$6,COUNT(I785:$I$1000),-E784))</f>
        <v>0</v>
      </c>
      <c r="C785" s="228">
        <f t="shared" si="140"/>
        <v>0</v>
      </c>
      <c r="D785" s="228" t="str">
        <f t="shared" si="136"/>
        <v>0</v>
      </c>
      <c r="E785" s="225" t="str">
        <f t="shared" si="134"/>
        <v/>
      </c>
      <c r="F785" s="228" t="str">
        <f t="shared" si="132"/>
        <v/>
      </c>
      <c r="G785" s="228" t="str">
        <f t="shared" si="133"/>
        <v/>
      </c>
      <c r="H785" s="230">
        <f t="shared" si="141"/>
        <v>0.12</v>
      </c>
      <c r="I785" s="226" t="str">
        <f t="shared" si="135"/>
        <v/>
      </c>
      <c r="J785" s="227">
        <f t="shared" si="142"/>
        <v>68546</v>
      </c>
      <c r="K785" s="231" t="str">
        <f t="shared" si="137"/>
        <v>0</v>
      </c>
      <c r="Q785" s="11">
        <f>IF(J785&lt;'5-Year Monthly P&amp;L'!P$2,1,IF(AND('Financing - Injection 2'!J785&gt;='5-Year Monthly P&amp;L'!P$2,'Financing - Injection 2'!J785&lt;'5-Year Monthly P&amp;L'!AB$2),2,IF(AND('Financing - Injection 2'!J785&gt;='5-Year Monthly P&amp;L'!AB$2,'Financing - Injection 2'!J785&lt;'5-Year Monthly P&amp;L'!AN$2),3,IF(AND('Financing - Injection 2'!J785&gt;='5-Year Monthly P&amp;L'!AN$2,'Financing - Injection 2'!J785&lt;'5-Year Monthly P&amp;L'!AZ$2),4,IF('Financing - Injection 2'!J785&gt;='5-Year Monthly P&amp;L'!AZ$2,5)))))</f>
        <v>5</v>
      </c>
      <c r="R785" s="215" t="str">
        <f t="shared" si="138"/>
        <v>0</v>
      </c>
      <c r="S785" s="215" t="str">
        <f t="shared" si="139"/>
        <v>0</v>
      </c>
    </row>
    <row r="786" spans="1:19" x14ac:dyDescent="0.2">
      <c r="A786" s="12">
        <v>775</v>
      </c>
      <c r="B786" s="228" t="str">
        <f>IF(I786&gt;($B$4*$B$6),"0",PMT(H786/$B$6,COUNT(I786:$I$1000),-E785))</f>
        <v>0</v>
      </c>
      <c r="C786" s="228">
        <f t="shared" si="140"/>
        <v>0</v>
      </c>
      <c r="D786" s="228" t="str">
        <f t="shared" si="136"/>
        <v>0</v>
      </c>
      <c r="E786" s="225" t="str">
        <f t="shared" si="134"/>
        <v/>
      </c>
      <c r="F786" s="228" t="str">
        <f t="shared" si="132"/>
        <v/>
      </c>
      <c r="G786" s="228" t="str">
        <f t="shared" si="133"/>
        <v/>
      </c>
      <c r="H786" s="230">
        <f t="shared" si="141"/>
        <v>0.12</v>
      </c>
      <c r="I786" s="226" t="str">
        <f t="shared" si="135"/>
        <v/>
      </c>
      <c r="J786" s="227">
        <f t="shared" si="142"/>
        <v>68576</v>
      </c>
      <c r="K786" s="231" t="str">
        <f t="shared" si="137"/>
        <v>0</v>
      </c>
      <c r="Q786" s="11">
        <f>IF(J786&lt;'5-Year Monthly P&amp;L'!P$2,1,IF(AND('Financing - Injection 2'!J786&gt;='5-Year Monthly P&amp;L'!P$2,'Financing - Injection 2'!J786&lt;'5-Year Monthly P&amp;L'!AB$2),2,IF(AND('Financing - Injection 2'!J786&gt;='5-Year Monthly P&amp;L'!AB$2,'Financing - Injection 2'!J786&lt;'5-Year Monthly P&amp;L'!AN$2),3,IF(AND('Financing - Injection 2'!J786&gt;='5-Year Monthly P&amp;L'!AN$2,'Financing - Injection 2'!J786&lt;'5-Year Monthly P&amp;L'!AZ$2),4,IF('Financing - Injection 2'!J786&gt;='5-Year Monthly P&amp;L'!AZ$2,5)))))</f>
        <v>5</v>
      </c>
      <c r="R786" s="215" t="str">
        <f t="shared" si="138"/>
        <v>0</v>
      </c>
      <c r="S786" s="215" t="str">
        <f t="shared" si="139"/>
        <v>0</v>
      </c>
    </row>
    <row r="787" spans="1:19" x14ac:dyDescent="0.2">
      <c r="A787" s="12">
        <v>776</v>
      </c>
      <c r="B787" s="228" t="str">
        <f>IF(I787&gt;($B$4*$B$6),"0",PMT(H787/$B$6,COUNT(I787:$I$1000),-E786))</f>
        <v>0</v>
      </c>
      <c r="C787" s="228">
        <f t="shared" si="140"/>
        <v>0</v>
      </c>
      <c r="D787" s="228" t="str">
        <f t="shared" si="136"/>
        <v>0</v>
      </c>
      <c r="E787" s="225" t="str">
        <f t="shared" si="134"/>
        <v/>
      </c>
      <c r="F787" s="228" t="str">
        <f t="shared" si="132"/>
        <v/>
      </c>
      <c r="G787" s="228" t="str">
        <f t="shared" si="133"/>
        <v/>
      </c>
      <c r="H787" s="230">
        <f t="shared" si="141"/>
        <v>0.12</v>
      </c>
      <c r="I787" s="226" t="str">
        <f t="shared" si="135"/>
        <v/>
      </c>
      <c r="J787" s="227">
        <f t="shared" si="142"/>
        <v>68607</v>
      </c>
      <c r="K787" s="231" t="str">
        <f t="shared" si="137"/>
        <v>0</v>
      </c>
      <c r="Q787" s="11">
        <f>IF(J787&lt;'5-Year Monthly P&amp;L'!P$2,1,IF(AND('Financing - Injection 2'!J787&gt;='5-Year Monthly P&amp;L'!P$2,'Financing - Injection 2'!J787&lt;'5-Year Monthly P&amp;L'!AB$2),2,IF(AND('Financing - Injection 2'!J787&gt;='5-Year Monthly P&amp;L'!AB$2,'Financing - Injection 2'!J787&lt;'5-Year Monthly P&amp;L'!AN$2),3,IF(AND('Financing - Injection 2'!J787&gt;='5-Year Monthly P&amp;L'!AN$2,'Financing - Injection 2'!J787&lt;'5-Year Monthly P&amp;L'!AZ$2),4,IF('Financing - Injection 2'!J787&gt;='5-Year Monthly P&amp;L'!AZ$2,5)))))</f>
        <v>5</v>
      </c>
      <c r="R787" s="215" t="str">
        <f t="shared" si="138"/>
        <v>0</v>
      </c>
      <c r="S787" s="215" t="str">
        <f t="shared" si="139"/>
        <v>0</v>
      </c>
    </row>
    <row r="788" spans="1:19" x14ac:dyDescent="0.2">
      <c r="A788" s="12">
        <v>777</v>
      </c>
      <c r="B788" s="228" t="str">
        <f>IF(I788&gt;($B$4*$B$6),"0",PMT(H788/$B$6,COUNT(I788:$I$1000),-E787))</f>
        <v>0</v>
      </c>
      <c r="C788" s="228">
        <f t="shared" si="140"/>
        <v>0</v>
      </c>
      <c r="D788" s="228" t="str">
        <f t="shared" si="136"/>
        <v>0</v>
      </c>
      <c r="E788" s="225" t="str">
        <f t="shared" si="134"/>
        <v/>
      </c>
      <c r="F788" s="228" t="str">
        <f t="shared" si="132"/>
        <v/>
      </c>
      <c r="G788" s="228" t="str">
        <f t="shared" si="133"/>
        <v/>
      </c>
      <c r="H788" s="230">
        <f t="shared" si="141"/>
        <v>0.12</v>
      </c>
      <c r="I788" s="226" t="str">
        <f t="shared" si="135"/>
        <v/>
      </c>
      <c r="J788" s="227">
        <f t="shared" si="142"/>
        <v>68637</v>
      </c>
      <c r="K788" s="231" t="str">
        <f t="shared" si="137"/>
        <v>0</v>
      </c>
      <c r="Q788" s="11">
        <f>IF(J788&lt;'5-Year Monthly P&amp;L'!P$2,1,IF(AND('Financing - Injection 2'!J788&gt;='5-Year Monthly P&amp;L'!P$2,'Financing - Injection 2'!J788&lt;'5-Year Monthly P&amp;L'!AB$2),2,IF(AND('Financing - Injection 2'!J788&gt;='5-Year Monthly P&amp;L'!AB$2,'Financing - Injection 2'!J788&lt;'5-Year Monthly P&amp;L'!AN$2),3,IF(AND('Financing - Injection 2'!J788&gt;='5-Year Monthly P&amp;L'!AN$2,'Financing - Injection 2'!J788&lt;'5-Year Monthly P&amp;L'!AZ$2),4,IF('Financing - Injection 2'!J788&gt;='5-Year Monthly P&amp;L'!AZ$2,5)))))</f>
        <v>5</v>
      </c>
      <c r="R788" s="215" t="str">
        <f t="shared" si="138"/>
        <v>0</v>
      </c>
      <c r="S788" s="215" t="str">
        <f t="shared" si="139"/>
        <v>0</v>
      </c>
    </row>
    <row r="789" spans="1:19" x14ac:dyDescent="0.2">
      <c r="A789" s="12">
        <v>778</v>
      </c>
      <c r="B789" s="228" t="str">
        <f>IF(I789&gt;($B$4*$B$6),"0",PMT(H789/$B$6,COUNT(I789:$I$1000),-E788))</f>
        <v>0</v>
      </c>
      <c r="C789" s="228">
        <f t="shared" si="140"/>
        <v>0</v>
      </c>
      <c r="D789" s="228" t="str">
        <f t="shared" si="136"/>
        <v>0</v>
      </c>
      <c r="E789" s="225" t="str">
        <f t="shared" si="134"/>
        <v/>
      </c>
      <c r="F789" s="228" t="str">
        <f t="shared" si="132"/>
        <v/>
      </c>
      <c r="G789" s="228" t="str">
        <f t="shared" si="133"/>
        <v/>
      </c>
      <c r="H789" s="230">
        <f t="shared" si="141"/>
        <v>0.12</v>
      </c>
      <c r="I789" s="226" t="str">
        <f t="shared" si="135"/>
        <v/>
      </c>
      <c r="J789" s="227">
        <f t="shared" si="142"/>
        <v>68668</v>
      </c>
      <c r="K789" s="231" t="str">
        <f t="shared" si="137"/>
        <v>0</v>
      </c>
      <c r="Q789" s="11">
        <f>IF(J789&lt;'5-Year Monthly P&amp;L'!P$2,1,IF(AND('Financing - Injection 2'!J789&gt;='5-Year Monthly P&amp;L'!P$2,'Financing - Injection 2'!J789&lt;'5-Year Monthly P&amp;L'!AB$2),2,IF(AND('Financing - Injection 2'!J789&gt;='5-Year Monthly P&amp;L'!AB$2,'Financing - Injection 2'!J789&lt;'5-Year Monthly P&amp;L'!AN$2),3,IF(AND('Financing - Injection 2'!J789&gt;='5-Year Monthly P&amp;L'!AN$2,'Financing - Injection 2'!J789&lt;'5-Year Monthly P&amp;L'!AZ$2),4,IF('Financing - Injection 2'!J789&gt;='5-Year Monthly P&amp;L'!AZ$2,5)))))</f>
        <v>5</v>
      </c>
      <c r="R789" s="215" t="str">
        <f t="shared" si="138"/>
        <v>0</v>
      </c>
      <c r="S789" s="215" t="str">
        <f t="shared" si="139"/>
        <v>0</v>
      </c>
    </row>
    <row r="790" spans="1:19" x14ac:dyDescent="0.2">
      <c r="A790" s="12">
        <v>779</v>
      </c>
      <c r="B790" s="228" t="str">
        <f>IF(I790&gt;($B$4*$B$6),"0",PMT(H790/$B$6,COUNT(I790:$I$1000),-E789))</f>
        <v>0</v>
      </c>
      <c r="C790" s="228">
        <f t="shared" si="140"/>
        <v>0</v>
      </c>
      <c r="D790" s="228" t="str">
        <f t="shared" si="136"/>
        <v>0</v>
      </c>
      <c r="E790" s="225" t="str">
        <f t="shared" si="134"/>
        <v/>
      </c>
      <c r="F790" s="228" t="str">
        <f t="shared" si="132"/>
        <v/>
      </c>
      <c r="G790" s="228" t="str">
        <f t="shared" si="133"/>
        <v/>
      </c>
      <c r="H790" s="230">
        <f t="shared" si="141"/>
        <v>0.12</v>
      </c>
      <c r="I790" s="226" t="str">
        <f t="shared" si="135"/>
        <v/>
      </c>
      <c r="J790" s="227">
        <f t="shared" si="142"/>
        <v>68699</v>
      </c>
      <c r="K790" s="231" t="str">
        <f t="shared" si="137"/>
        <v>0</v>
      </c>
      <c r="Q790" s="11">
        <f>IF(J790&lt;'5-Year Monthly P&amp;L'!P$2,1,IF(AND('Financing - Injection 2'!J790&gt;='5-Year Monthly P&amp;L'!P$2,'Financing - Injection 2'!J790&lt;'5-Year Monthly P&amp;L'!AB$2),2,IF(AND('Financing - Injection 2'!J790&gt;='5-Year Monthly P&amp;L'!AB$2,'Financing - Injection 2'!J790&lt;'5-Year Monthly P&amp;L'!AN$2),3,IF(AND('Financing - Injection 2'!J790&gt;='5-Year Monthly P&amp;L'!AN$2,'Financing - Injection 2'!J790&lt;'5-Year Monthly P&amp;L'!AZ$2),4,IF('Financing - Injection 2'!J790&gt;='5-Year Monthly P&amp;L'!AZ$2,5)))))</f>
        <v>5</v>
      </c>
      <c r="R790" s="215" t="str">
        <f t="shared" si="138"/>
        <v>0</v>
      </c>
      <c r="S790" s="215" t="str">
        <f t="shared" si="139"/>
        <v>0</v>
      </c>
    </row>
    <row r="791" spans="1:19" x14ac:dyDescent="0.2">
      <c r="A791" s="12">
        <v>780</v>
      </c>
      <c r="B791" s="228" t="str">
        <f>IF(I791&gt;($B$4*$B$6),"0",PMT(H791/$B$6,COUNT(I791:$I$1000),-E790))</f>
        <v>0</v>
      </c>
      <c r="C791" s="228">
        <f t="shared" si="140"/>
        <v>0</v>
      </c>
      <c r="D791" s="228" t="str">
        <f t="shared" si="136"/>
        <v>0</v>
      </c>
      <c r="E791" s="225" t="str">
        <f t="shared" si="134"/>
        <v/>
      </c>
      <c r="F791" s="228" t="str">
        <f t="shared" si="132"/>
        <v/>
      </c>
      <c r="G791" s="228" t="str">
        <f t="shared" si="133"/>
        <v/>
      </c>
      <c r="H791" s="230">
        <f t="shared" si="141"/>
        <v>0.12</v>
      </c>
      <c r="I791" s="226" t="str">
        <f t="shared" si="135"/>
        <v/>
      </c>
      <c r="J791" s="227">
        <f t="shared" si="142"/>
        <v>68728</v>
      </c>
      <c r="K791" s="231" t="str">
        <f t="shared" si="137"/>
        <v>0</v>
      </c>
      <c r="Q791" s="11">
        <f>IF(J791&lt;'5-Year Monthly P&amp;L'!P$2,1,IF(AND('Financing - Injection 2'!J791&gt;='5-Year Monthly P&amp;L'!P$2,'Financing - Injection 2'!J791&lt;'5-Year Monthly P&amp;L'!AB$2),2,IF(AND('Financing - Injection 2'!J791&gt;='5-Year Monthly P&amp;L'!AB$2,'Financing - Injection 2'!J791&lt;'5-Year Monthly P&amp;L'!AN$2),3,IF(AND('Financing - Injection 2'!J791&gt;='5-Year Monthly P&amp;L'!AN$2,'Financing - Injection 2'!J791&lt;'5-Year Monthly P&amp;L'!AZ$2),4,IF('Financing - Injection 2'!J791&gt;='5-Year Monthly P&amp;L'!AZ$2,5)))))</f>
        <v>5</v>
      </c>
      <c r="R791" s="215" t="str">
        <f t="shared" si="138"/>
        <v>0</v>
      </c>
      <c r="S791" s="215" t="str">
        <f t="shared" si="139"/>
        <v>0</v>
      </c>
    </row>
    <row r="792" spans="1:19" x14ac:dyDescent="0.2">
      <c r="A792" s="12">
        <v>781</v>
      </c>
      <c r="B792" s="228" t="str">
        <f>IF(I792&gt;($B$4*$B$6),"0",PMT(H792/$B$6,COUNT(I792:$I$1000),-E791))</f>
        <v>0</v>
      </c>
      <c r="C792" s="228">
        <f t="shared" si="140"/>
        <v>0</v>
      </c>
      <c r="D792" s="228" t="str">
        <f t="shared" si="136"/>
        <v>0</v>
      </c>
      <c r="E792" s="225" t="str">
        <f t="shared" si="134"/>
        <v/>
      </c>
      <c r="F792" s="228" t="str">
        <f t="shared" si="132"/>
        <v/>
      </c>
      <c r="G792" s="228" t="str">
        <f t="shared" si="133"/>
        <v/>
      </c>
      <c r="H792" s="230">
        <f t="shared" si="141"/>
        <v>0.12</v>
      </c>
      <c r="I792" s="226" t="str">
        <f t="shared" si="135"/>
        <v/>
      </c>
      <c r="J792" s="227">
        <f t="shared" si="142"/>
        <v>68759</v>
      </c>
      <c r="K792" s="231" t="str">
        <f t="shared" si="137"/>
        <v>0</v>
      </c>
      <c r="Q792" s="11">
        <f>IF(J792&lt;'5-Year Monthly P&amp;L'!P$2,1,IF(AND('Financing - Injection 2'!J792&gt;='5-Year Monthly P&amp;L'!P$2,'Financing - Injection 2'!J792&lt;'5-Year Monthly P&amp;L'!AB$2),2,IF(AND('Financing - Injection 2'!J792&gt;='5-Year Monthly P&amp;L'!AB$2,'Financing - Injection 2'!J792&lt;'5-Year Monthly P&amp;L'!AN$2),3,IF(AND('Financing - Injection 2'!J792&gt;='5-Year Monthly P&amp;L'!AN$2,'Financing - Injection 2'!J792&lt;'5-Year Monthly P&amp;L'!AZ$2),4,IF('Financing - Injection 2'!J792&gt;='5-Year Monthly P&amp;L'!AZ$2,5)))))</f>
        <v>5</v>
      </c>
      <c r="R792" s="215" t="str">
        <f t="shared" si="138"/>
        <v>0</v>
      </c>
      <c r="S792" s="215" t="str">
        <f t="shared" si="139"/>
        <v>0</v>
      </c>
    </row>
    <row r="793" spans="1:19" x14ac:dyDescent="0.2">
      <c r="A793" s="12">
        <v>782</v>
      </c>
      <c r="B793" s="228" t="str">
        <f>IF(I793&gt;($B$4*$B$6),"0",PMT(H793/$B$6,COUNT(I793:$I$1000),-E792))</f>
        <v>0</v>
      </c>
      <c r="C793" s="228">
        <f t="shared" si="140"/>
        <v>0</v>
      </c>
      <c r="D793" s="228" t="str">
        <f t="shared" si="136"/>
        <v>0</v>
      </c>
      <c r="E793" s="225" t="str">
        <f t="shared" si="134"/>
        <v/>
      </c>
      <c r="F793" s="228" t="str">
        <f t="shared" si="132"/>
        <v/>
      </c>
      <c r="G793" s="228" t="str">
        <f t="shared" si="133"/>
        <v/>
      </c>
      <c r="H793" s="230">
        <f t="shared" si="141"/>
        <v>0.12</v>
      </c>
      <c r="I793" s="226" t="str">
        <f t="shared" si="135"/>
        <v/>
      </c>
      <c r="J793" s="227">
        <f t="shared" si="142"/>
        <v>68789</v>
      </c>
      <c r="K793" s="231" t="str">
        <f t="shared" si="137"/>
        <v>0</v>
      </c>
      <c r="Q793" s="11">
        <f>IF(J793&lt;'5-Year Monthly P&amp;L'!P$2,1,IF(AND('Financing - Injection 2'!J793&gt;='5-Year Monthly P&amp;L'!P$2,'Financing - Injection 2'!J793&lt;'5-Year Monthly P&amp;L'!AB$2),2,IF(AND('Financing - Injection 2'!J793&gt;='5-Year Monthly P&amp;L'!AB$2,'Financing - Injection 2'!J793&lt;'5-Year Monthly P&amp;L'!AN$2),3,IF(AND('Financing - Injection 2'!J793&gt;='5-Year Monthly P&amp;L'!AN$2,'Financing - Injection 2'!J793&lt;'5-Year Monthly P&amp;L'!AZ$2),4,IF('Financing - Injection 2'!J793&gt;='5-Year Monthly P&amp;L'!AZ$2,5)))))</f>
        <v>5</v>
      </c>
      <c r="R793" s="215" t="str">
        <f t="shared" si="138"/>
        <v>0</v>
      </c>
      <c r="S793" s="215" t="str">
        <f t="shared" si="139"/>
        <v>0</v>
      </c>
    </row>
    <row r="794" spans="1:19" x14ac:dyDescent="0.2">
      <c r="A794" s="12">
        <v>783</v>
      </c>
      <c r="B794" s="228" t="str">
        <f>IF(I794&gt;($B$4*$B$6),"0",PMT(H794/$B$6,COUNT(I794:$I$1000),-E793))</f>
        <v>0</v>
      </c>
      <c r="C794" s="228">
        <f t="shared" si="140"/>
        <v>0</v>
      </c>
      <c r="D794" s="228" t="str">
        <f t="shared" si="136"/>
        <v>0</v>
      </c>
      <c r="E794" s="225" t="str">
        <f t="shared" si="134"/>
        <v/>
      </c>
      <c r="F794" s="228" t="str">
        <f t="shared" si="132"/>
        <v/>
      </c>
      <c r="G794" s="228" t="str">
        <f t="shared" si="133"/>
        <v/>
      </c>
      <c r="H794" s="230">
        <f t="shared" si="141"/>
        <v>0.12</v>
      </c>
      <c r="I794" s="226" t="str">
        <f t="shared" si="135"/>
        <v/>
      </c>
      <c r="J794" s="227">
        <f t="shared" si="142"/>
        <v>68820</v>
      </c>
      <c r="K794" s="231" t="str">
        <f t="shared" si="137"/>
        <v>0</v>
      </c>
      <c r="Q794" s="11">
        <f>IF(J794&lt;'5-Year Monthly P&amp;L'!P$2,1,IF(AND('Financing - Injection 2'!J794&gt;='5-Year Monthly P&amp;L'!P$2,'Financing - Injection 2'!J794&lt;'5-Year Monthly P&amp;L'!AB$2),2,IF(AND('Financing - Injection 2'!J794&gt;='5-Year Monthly P&amp;L'!AB$2,'Financing - Injection 2'!J794&lt;'5-Year Monthly P&amp;L'!AN$2),3,IF(AND('Financing - Injection 2'!J794&gt;='5-Year Monthly P&amp;L'!AN$2,'Financing - Injection 2'!J794&lt;'5-Year Monthly P&amp;L'!AZ$2),4,IF('Financing - Injection 2'!J794&gt;='5-Year Monthly P&amp;L'!AZ$2,5)))))</f>
        <v>5</v>
      </c>
      <c r="R794" s="215" t="str">
        <f t="shared" si="138"/>
        <v>0</v>
      </c>
      <c r="S794" s="215" t="str">
        <f t="shared" si="139"/>
        <v>0</v>
      </c>
    </row>
    <row r="795" spans="1:19" x14ac:dyDescent="0.2">
      <c r="A795" s="12">
        <v>784</v>
      </c>
      <c r="B795" s="228" t="str">
        <f>IF(I795&gt;($B$4*$B$6),"0",PMT(H795/$B$6,COUNT(I795:$I$1000),-E794))</f>
        <v>0</v>
      </c>
      <c r="C795" s="228">
        <f t="shared" si="140"/>
        <v>0</v>
      </c>
      <c r="D795" s="228" t="str">
        <f t="shared" si="136"/>
        <v>0</v>
      </c>
      <c r="E795" s="225" t="str">
        <f t="shared" si="134"/>
        <v/>
      </c>
      <c r="F795" s="228" t="str">
        <f t="shared" si="132"/>
        <v/>
      </c>
      <c r="G795" s="228" t="str">
        <f t="shared" si="133"/>
        <v/>
      </c>
      <c r="H795" s="230">
        <f t="shared" si="141"/>
        <v>0.12</v>
      </c>
      <c r="I795" s="226" t="str">
        <f t="shared" si="135"/>
        <v/>
      </c>
      <c r="J795" s="227">
        <f t="shared" si="142"/>
        <v>68850</v>
      </c>
      <c r="K795" s="231" t="str">
        <f t="shared" si="137"/>
        <v>0</v>
      </c>
      <c r="Q795" s="11">
        <f>IF(J795&lt;'5-Year Monthly P&amp;L'!P$2,1,IF(AND('Financing - Injection 2'!J795&gt;='5-Year Monthly P&amp;L'!P$2,'Financing - Injection 2'!J795&lt;'5-Year Monthly P&amp;L'!AB$2),2,IF(AND('Financing - Injection 2'!J795&gt;='5-Year Monthly P&amp;L'!AB$2,'Financing - Injection 2'!J795&lt;'5-Year Monthly P&amp;L'!AN$2),3,IF(AND('Financing - Injection 2'!J795&gt;='5-Year Monthly P&amp;L'!AN$2,'Financing - Injection 2'!J795&lt;'5-Year Monthly P&amp;L'!AZ$2),4,IF('Financing - Injection 2'!J795&gt;='5-Year Monthly P&amp;L'!AZ$2,5)))))</f>
        <v>5</v>
      </c>
      <c r="R795" s="215" t="str">
        <f t="shared" si="138"/>
        <v>0</v>
      </c>
      <c r="S795" s="215" t="str">
        <f t="shared" si="139"/>
        <v>0</v>
      </c>
    </row>
    <row r="796" spans="1:19" x14ac:dyDescent="0.2">
      <c r="A796" s="12">
        <v>785</v>
      </c>
      <c r="B796" s="228" t="str">
        <f>IF(I796&gt;($B$4*$B$6),"0",PMT(H796/$B$6,COUNT(I796:$I$1000),-E795))</f>
        <v>0</v>
      </c>
      <c r="C796" s="228">
        <f t="shared" si="140"/>
        <v>0</v>
      </c>
      <c r="D796" s="228" t="str">
        <f t="shared" si="136"/>
        <v>0</v>
      </c>
      <c r="E796" s="225" t="str">
        <f t="shared" si="134"/>
        <v/>
      </c>
      <c r="F796" s="228" t="str">
        <f t="shared" si="132"/>
        <v/>
      </c>
      <c r="G796" s="228" t="str">
        <f t="shared" si="133"/>
        <v/>
      </c>
      <c r="H796" s="230">
        <f t="shared" si="141"/>
        <v>0.12</v>
      </c>
      <c r="I796" s="226" t="str">
        <f t="shared" si="135"/>
        <v/>
      </c>
      <c r="J796" s="227">
        <f t="shared" si="142"/>
        <v>68881</v>
      </c>
      <c r="K796" s="231" t="str">
        <f t="shared" si="137"/>
        <v>0</v>
      </c>
      <c r="Q796" s="11">
        <f>IF(J796&lt;'5-Year Monthly P&amp;L'!P$2,1,IF(AND('Financing - Injection 2'!J796&gt;='5-Year Monthly P&amp;L'!P$2,'Financing - Injection 2'!J796&lt;'5-Year Monthly P&amp;L'!AB$2),2,IF(AND('Financing - Injection 2'!J796&gt;='5-Year Monthly P&amp;L'!AB$2,'Financing - Injection 2'!J796&lt;'5-Year Monthly P&amp;L'!AN$2),3,IF(AND('Financing - Injection 2'!J796&gt;='5-Year Monthly P&amp;L'!AN$2,'Financing - Injection 2'!J796&lt;'5-Year Monthly P&amp;L'!AZ$2),4,IF('Financing - Injection 2'!J796&gt;='5-Year Monthly P&amp;L'!AZ$2,5)))))</f>
        <v>5</v>
      </c>
      <c r="R796" s="215" t="str">
        <f t="shared" si="138"/>
        <v>0</v>
      </c>
      <c r="S796" s="215" t="str">
        <f t="shared" si="139"/>
        <v>0</v>
      </c>
    </row>
    <row r="797" spans="1:19" x14ac:dyDescent="0.2">
      <c r="A797" s="12">
        <v>786</v>
      </c>
      <c r="B797" s="228" t="str">
        <f>IF(I797&gt;($B$4*$B$6),"0",PMT(H797/$B$6,COUNT(I797:$I$1000),-E796))</f>
        <v>0</v>
      </c>
      <c r="C797" s="228">
        <f t="shared" si="140"/>
        <v>0</v>
      </c>
      <c r="D797" s="228" t="str">
        <f t="shared" si="136"/>
        <v>0</v>
      </c>
      <c r="E797" s="225" t="str">
        <f t="shared" si="134"/>
        <v/>
      </c>
      <c r="F797" s="228" t="str">
        <f t="shared" si="132"/>
        <v/>
      </c>
      <c r="G797" s="228" t="str">
        <f t="shared" si="133"/>
        <v/>
      </c>
      <c r="H797" s="230">
        <f t="shared" si="141"/>
        <v>0.12</v>
      </c>
      <c r="I797" s="226" t="str">
        <f t="shared" si="135"/>
        <v/>
      </c>
      <c r="J797" s="227">
        <f t="shared" si="142"/>
        <v>68912</v>
      </c>
      <c r="K797" s="231" t="str">
        <f t="shared" si="137"/>
        <v>0</v>
      </c>
      <c r="Q797" s="11">
        <f>IF(J797&lt;'5-Year Monthly P&amp;L'!P$2,1,IF(AND('Financing - Injection 2'!J797&gt;='5-Year Monthly P&amp;L'!P$2,'Financing - Injection 2'!J797&lt;'5-Year Monthly P&amp;L'!AB$2),2,IF(AND('Financing - Injection 2'!J797&gt;='5-Year Monthly P&amp;L'!AB$2,'Financing - Injection 2'!J797&lt;'5-Year Monthly P&amp;L'!AN$2),3,IF(AND('Financing - Injection 2'!J797&gt;='5-Year Monthly P&amp;L'!AN$2,'Financing - Injection 2'!J797&lt;'5-Year Monthly P&amp;L'!AZ$2),4,IF('Financing - Injection 2'!J797&gt;='5-Year Monthly P&amp;L'!AZ$2,5)))))</f>
        <v>5</v>
      </c>
      <c r="R797" s="215" t="str">
        <f t="shared" si="138"/>
        <v>0</v>
      </c>
      <c r="S797" s="215" t="str">
        <f t="shared" si="139"/>
        <v>0</v>
      </c>
    </row>
    <row r="798" spans="1:19" x14ac:dyDescent="0.2">
      <c r="A798" s="12">
        <v>787</v>
      </c>
      <c r="B798" s="228" t="str">
        <f>IF(I798&gt;($B$4*$B$6),"0",PMT(H798/$B$6,COUNT(I798:$I$1000),-E797))</f>
        <v>0</v>
      </c>
      <c r="C798" s="228">
        <f t="shared" si="140"/>
        <v>0</v>
      </c>
      <c r="D798" s="228" t="str">
        <f t="shared" si="136"/>
        <v>0</v>
      </c>
      <c r="E798" s="225" t="str">
        <f t="shared" si="134"/>
        <v/>
      </c>
      <c r="F798" s="228" t="str">
        <f t="shared" si="132"/>
        <v/>
      </c>
      <c r="G798" s="228" t="str">
        <f t="shared" si="133"/>
        <v/>
      </c>
      <c r="H798" s="230">
        <f t="shared" si="141"/>
        <v>0.12</v>
      </c>
      <c r="I798" s="226" t="str">
        <f t="shared" si="135"/>
        <v/>
      </c>
      <c r="J798" s="227">
        <f t="shared" si="142"/>
        <v>68942</v>
      </c>
      <c r="K798" s="231" t="str">
        <f t="shared" si="137"/>
        <v>0</v>
      </c>
      <c r="Q798" s="11">
        <f>IF(J798&lt;'5-Year Monthly P&amp;L'!P$2,1,IF(AND('Financing - Injection 2'!J798&gt;='5-Year Monthly P&amp;L'!P$2,'Financing - Injection 2'!J798&lt;'5-Year Monthly P&amp;L'!AB$2),2,IF(AND('Financing - Injection 2'!J798&gt;='5-Year Monthly P&amp;L'!AB$2,'Financing - Injection 2'!J798&lt;'5-Year Monthly P&amp;L'!AN$2),3,IF(AND('Financing - Injection 2'!J798&gt;='5-Year Monthly P&amp;L'!AN$2,'Financing - Injection 2'!J798&lt;'5-Year Monthly P&amp;L'!AZ$2),4,IF('Financing - Injection 2'!J798&gt;='5-Year Monthly P&amp;L'!AZ$2,5)))))</f>
        <v>5</v>
      </c>
      <c r="R798" s="215" t="str">
        <f t="shared" si="138"/>
        <v>0</v>
      </c>
      <c r="S798" s="215" t="str">
        <f t="shared" si="139"/>
        <v>0</v>
      </c>
    </row>
    <row r="799" spans="1:19" x14ac:dyDescent="0.2">
      <c r="A799" s="12">
        <v>788</v>
      </c>
      <c r="B799" s="228" t="str">
        <f>IF(I799&gt;($B$4*$B$6),"0",PMT(H799/$B$6,COUNT(I799:$I$1000),-E798))</f>
        <v>0</v>
      </c>
      <c r="C799" s="228">
        <f t="shared" si="140"/>
        <v>0</v>
      </c>
      <c r="D799" s="228" t="str">
        <f t="shared" si="136"/>
        <v>0</v>
      </c>
      <c r="E799" s="225" t="str">
        <f t="shared" si="134"/>
        <v/>
      </c>
      <c r="F799" s="228" t="str">
        <f t="shared" si="132"/>
        <v/>
      </c>
      <c r="G799" s="228" t="str">
        <f t="shared" si="133"/>
        <v/>
      </c>
      <c r="H799" s="230">
        <f t="shared" si="141"/>
        <v>0.12</v>
      </c>
      <c r="I799" s="226" t="str">
        <f t="shared" si="135"/>
        <v/>
      </c>
      <c r="J799" s="227">
        <f t="shared" si="142"/>
        <v>68973</v>
      </c>
      <c r="K799" s="231" t="str">
        <f t="shared" si="137"/>
        <v>0</v>
      </c>
      <c r="Q799" s="11">
        <f>IF(J799&lt;'5-Year Monthly P&amp;L'!P$2,1,IF(AND('Financing - Injection 2'!J799&gt;='5-Year Monthly P&amp;L'!P$2,'Financing - Injection 2'!J799&lt;'5-Year Monthly P&amp;L'!AB$2),2,IF(AND('Financing - Injection 2'!J799&gt;='5-Year Monthly P&amp;L'!AB$2,'Financing - Injection 2'!J799&lt;'5-Year Monthly P&amp;L'!AN$2),3,IF(AND('Financing - Injection 2'!J799&gt;='5-Year Monthly P&amp;L'!AN$2,'Financing - Injection 2'!J799&lt;'5-Year Monthly P&amp;L'!AZ$2),4,IF('Financing - Injection 2'!J799&gt;='5-Year Monthly P&amp;L'!AZ$2,5)))))</f>
        <v>5</v>
      </c>
      <c r="R799" s="215" t="str">
        <f t="shared" si="138"/>
        <v>0</v>
      </c>
      <c r="S799" s="215" t="str">
        <f t="shared" si="139"/>
        <v>0</v>
      </c>
    </row>
    <row r="800" spans="1:19" x14ac:dyDescent="0.2">
      <c r="A800" s="12">
        <v>789</v>
      </c>
      <c r="B800" s="228" t="str">
        <f>IF(I800&gt;($B$4*$B$6),"0",PMT(H800/$B$6,COUNT(I800:$I$1000),-E799))</f>
        <v>0</v>
      </c>
      <c r="C800" s="228">
        <f t="shared" si="140"/>
        <v>0</v>
      </c>
      <c r="D800" s="228" t="str">
        <f t="shared" si="136"/>
        <v>0</v>
      </c>
      <c r="E800" s="225" t="str">
        <f t="shared" si="134"/>
        <v/>
      </c>
      <c r="F800" s="228" t="str">
        <f t="shared" si="132"/>
        <v/>
      </c>
      <c r="G800" s="228" t="str">
        <f t="shared" si="133"/>
        <v/>
      </c>
      <c r="H800" s="230">
        <f t="shared" si="141"/>
        <v>0.12</v>
      </c>
      <c r="I800" s="226" t="str">
        <f t="shared" si="135"/>
        <v/>
      </c>
      <c r="J800" s="227">
        <f t="shared" si="142"/>
        <v>69003</v>
      </c>
      <c r="K800" s="231" t="str">
        <f t="shared" si="137"/>
        <v>0</v>
      </c>
      <c r="Q800" s="11">
        <f>IF(J800&lt;'5-Year Monthly P&amp;L'!P$2,1,IF(AND('Financing - Injection 2'!J800&gt;='5-Year Monthly P&amp;L'!P$2,'Financing - Injection 2'!J800&lt;'5-Year Monthly P&amp;L'!AB$2),2,IF(AND('Financing - Injection 2'!J800&gt;='5-Year Monthly P&amp;L'!AB$2,'Financing - Injection 2'!J800&lt;'5-Year Monthly P&amp;L'!AN$2),3,IF(AND('Financing - Injection 2'!J800&gt;='5-Year Monthly P&amp;L'!AN$2,'Financing - Injection 2'!J800&lt;'5-Year Monthly P&amp;L'!AZ$2),4,IF('Financing - Injection 2'!J800&gt;='5-Year Monthly P&amp;L'!AZ$2,5)))))</f>
        <v>5</v>
      </c>
      <c r="R800" s="215" t="str">
        <f t="shared" si="138"/>
        <v>0</v>
      </c>
      <c r="S800" s="215" t="str">
        <f t="shared" si="139"/>
        <v>0</v>
      </c>
    </row>
    <row r="801" spans="1:19" x14ac:dyDescent="0.2">
      <c r="A801" s="12">
        <v>790</v>
      </c>
      <c r="B801" s="228" t="str">
        <f>IF(I801&gt;($B$4*$B$6),"0",PMT(H801/$B$6,COUNT(I801:$I$1000),-E800))</f>
        <v>0</v>
      </c>
      <c r="C801" s="228">
        <f t="shared" si="140"/>
        <v>0</v>
      </c>
      <c r="D801" s="228" t="str">
        <f t="shared" si="136"/>
        <v>0</v>
      </c>
      <c r="E801" s="225" t="str">
        <f t="shared" si="134"/>
        <v/>
      </c>
      <c r="F801" s="228" t="str">
        <f t="shared" si="132"/>
        <v/>
      </c>
      <c r="G801" s="228" t="str">
        <f t="shared" si="133"/>
        <v/>
      </c>
      <c r="H801" s="230">
        <f t="shared" si="141"/>
        <v>0.12</v>
      </c>
      <c r="I801" s="226" t="str">
        <f t="shared" si="135"/>
        <v/>
      </c>
      <c r="J801" s="227">
        <f t="shared" si="142"/>
        <v>69034</v>
      </c>
      <c r="K801" s="231" t="str">
        <f t="shared" si="137"/>
        <v>0</v>
      </c>
      <c r="Q801" s="11">
        <f>IF(J801&lt;'5-Year Monthly P&amp;L'!P$2,1,IF(AND('Financing - Injection 2'!J801&gt;='5-Year Monthly P&amp;L'!P$2,'Financing - Injection 2'!J801&lt;'5-Year Monthly P&amp;L'!AB$2),2,IF(AND('Financing - Injection 2'!J801&gt;='5-Year Monthly P&amp;L'!AB$2,'Financing - Injection 2'!J801&lt;'5-Year Monthly P&amp;L'!AN$2),3,IF(AND('Financing - Injection 2'!J801&gt;='5-Year Monthly P&amp;L'!AN$2,'Financing - Injection 2'!J801&lt;'5-Year Monthly P&amp;L'!AZ$2),4,IF('Financing - Injection 2'!J801&gt;='5-Year Monthly P&amp;L'!AZ$2,5)))))</f>
        <v>5</v>
      </c>
      <c r="R801" s="215" t="str">
        <f t="shared" si="138"/>
        <v>0</v>
      </c>
      <c r="S801" s="215" t="str">
        <f t="shared" si="139"/>
        <v>0</v>
      </c>
    </row>
    <row r="802" spans="1:19" x14ac:dyDescent="0.2">
      <c r="A802" s="12">
        <v>791</v>
      </c>
      <c r="B802" s="228" t="str">
        <f>IF(I802&gt;($B$4*$B$6),"0",PMT(H802/$B$6,COUNT(I802:$I$1000),-E801))</f>
        <v>0</v>
      </c>
      <c r="C802" s="228">
        <f t="shared" si="140"/>
        <v>0</v>
      </c>
      <c r="D802" s="228" t="str">
        <f t="shared" si="136"/>
        <v>0</v>
      </c>
      <c r="E802" s="225" t="str">
        <f t="shared" si="134"/>
        <v/>
      </c>
      <c r="F802" s="228" t="str">
        <f t="shared" si="132"/>
        <v/>
      </c>
      <c r="G802" s="228" t="str">
        <f t="shared" si="133"/>
        <v/>
      </c>
      <c r="H802" s="230">
        <f t="shared" si="141"/>
        <v>0.12</v>
      </c>
      <c r="I802" s="226" t="str">
        <f t="shared" si="135"/>
        <v/>
      </c>
      <c r="J802" s="227">
        <f t="shared" si="142"/>
        <v>69065</v>
      </c>
      <c r="K802" s="231" t="str">
        <f t="shared" si="137"/>
        <v>0</v>
      </c>
      <c r="Q802" s="11">
        <f>IF(J802&lt;'5-Year Monthly P&amp;L'!P$2,1,IF(AND('Financing - Injection 2'!J802&gt;='5-Year Monthly P&amp;L'!P$2,'Financing - Injection 2'!J802&lt;'5-Year Monthly P&amp;L'!AB$2),2,IF(AND('Financing - Injection 2'!J802&gt;='5-Year Monthly P&amp;L'!AB$2,'Financing - Injection 2'!J802&lt;'5-Year Monthly P&amp;L'!AN$2),3,IF(AND('Financing - Injection 2'!J802&gt;='5-Year Monthly P&amp;L'!AN$2,'Financing - Injection 2'!J802&lt;'5-Year Monthly P&amp;L'!AZ$2),4,IF('Financing - Injection 2'!J802&gt;='5-Year Monthly P&amp;L'!AZ$2,5)))))</f>
        <v>5</v>
      </c>
      <c r="R802" s="215" t="str">
        <f t="shared" si="138"/>
        <v>0</v>
      </c>
      <c r="S802" s="215" t="str">
        <f t="shared" si="139"/>
        <v>0</v>
      </c>
    </row>
    <row r="803" spans="1:19" x14ac:dyDescent="0.2">
      <c r="A803" s="12">
        <v>792</v>
      </c>
      <c r="B803" s="228" t="str">
        <f>IF(I803&gt;($B$4*$B$6),"0",PMT(H803/$B$6,COUNT(I803:$I$1000),-E802))</f>
        <v>0</v>
      </c>
      <c r="C803" s="228">
        <f t="shared" si="140"/>
        <v>0</v>
      </c>
      <c r="D803" s="228" t="str">
        <f t="shared" si="136"/>
        <v>0</v>
      </c>
      <c r="E803" s="225" t="str">
        <f t="shared" si="134"/>
        <v/>
      </c>
      <c r="F803" s="228" t="str">
        <f t="shared" si="132"/>
        <v/>
      </c>
      <c r="G803" s="228" t="str">
        <f t="shared" si="133"/>
        <v/>
      </c>
      <c r="H803" s="230">
        <f t="shared" si="141"/>
        <v>0.12</v>
      </c>
      <c r="I803" s="226" t="str">
        <f t="shared" si="135"/>
        <v/>
      </c>
      <c r="J803" s="227">
        <f t="shared" si="142"/>
        <v>69093</v>
      </c>
      <c r="K803" s="231" t="str">
        <f t="shared" si="137"/>
        <v>0</v>
      </c>
      <c r="Q803" s="11">
        <f>IF(J803&lt;'5-Year Monthly P&amp;L'!P$2,1,IF(AND('Financing - Injection 2'!J803&gt;='5-Year Monthly P&amp;L'!P$2,'Financing - Injection 2'!J803&lt;'5-Year Monthly P&amp;L'!AB$2),2,IF(AND('Financing - Injection 2'!J803&gt;='5-Year Monthly P&amp;L'!AB$2,'Financing - Injection 2'!J803&lt;'5-Year Monthly P&amp;L'!AN$2),3,IF(AND('Financing - Injection 2'!J803&gt;='5-Year Monthly P&amp;L'!AN$2,'Financing - Injection 2'!J803&lt;'5-Year Monthly P&amp;L'!AZ$2),4,IF('Financing - Injection 2'!J803&gt;='5-Year Monthly P&amp;L'!AZ$2,5)))))</f>
        <v>5</v>
      </c>
      <c r="R803" s="215" t="str">
        <f t="shared" si="138"/>
        <v>0</v>
      </c>
      <c r="S803" s="215" t="str">
        <f t="shared" si="139"/>
        <v>0</v>
      </c>
    </row>
    <row r="804" spans="1:19" x14ac:dyDescent="0.2">
      <c r="A804" s="12">
        <v>793</v>
      </c>
      <c r="B804" s="228" t="str">
        <f>IF(I804&gt;($B$4*$B$6),"0",PMT(H804/$B$6,COUNT(I804:$I$1000),-E803))</f>
        <v>0</v>
      </c>
      <c r="C804" s="228">
        <f t="shared" si="140"/>
        <v>0</v>
      </c>
      <c r="D804" s="228" t="str">
        <f t="shared" si="136"/>
        <v>0</v>
      </c>
      <c r="E804" s="225" t="str">
        <f t="shared" si="134"/>
        <v/>
      </c>
      <c r="F804" s="228" t="str">
        <f t="shared" si="132"/>
        <v/>
      </c>
      <c r="G804" s="228" t="str">
        <f t="shared" si="133"/>
        <v/>
      </c>
      <c r="H804" s="230">
        <f t="shared" si="141"/>
        <v>0.12</v>
      </c>
      <c r="I804" s="226" t="str">
        <f t="shared" si="135"/>
        <v/>
      </c>
      <c r="J804" s="227">
        <f t="shared" si="142"/>
        <v>69124</v>
      </c>
      <c r="K804" s="231" t="str">
        <f t="shared" si="137"/>
        <v>0</v>
      </c>
      <c r="Q804" s="11">
        <f>IF(J804&lt;'5-Year Monthly P&amp;L'!P$2,1,IF(AND('Financing - Injection 2'!J804&gt;='5-Year Monthly P&amp;L'!P$2,'Financing - Injection 2'!J804&lt;'5-Year Monthly P&amp;L'!AB$2),2,IF(AND('Financing - Injection 2'!J804&gt;='5-Year Monthly P&amp;L'!AB$2,'Financing - Injection 2'!J804&lt;'5-Year Monthly P&amp;L'!AN$2),3,IF(AND('Financing - Injection 2'!J804&gt;='5-Year Monthly P&amp;L'!AN$2,'Financing - Injection 2'!J804&lt;'5-Year Monthly P&amp;L'!AZ$2),4,IF('Financing - Injection 2'!J804&gt;='5-Year Monthly P&amp;L'!AZ$2,5)))))</f>
        <v>5</v>
      </c>
      <c r="R804" s="215" t="str">
        <f t="shared" si="138"/>
        <v>0</v>
      </c>
      <c r="S804" s="215" t="str">
        <f t="shared" si="139"/>
        <v>0</v>
      </c>
    </row>
    <row r="805" spans="1:19" x14ac:dyDescent="0.2">
      <c r="A805" s="12">
        <v>794</v>
      </c>
      <c r="B805" s="228" t="str">
        <f>IF(I805&gt;($B$4*$B$6),"0",PMT(H805/$B$6,COUNT(I805:$I$1000),-E804))</f>
        <v>0</v>
      </c>
      <c r="C805" s="228">
        <f t="shared" si="140"/>
        <v>0</v>
      </c>
      <c r="D805" s="228" t="str">
        <f t="shared" si="136"/>
        <v>0</v>
      </c>
      <c r="E805" s="225" t="str">
        <f t="shared" si="134"/>
        <v/>
      </c>
      <c r="F805" s="228" t="str">
        <f t="shared" si="132"/>
        <v/>
      </c>
      <c r="G805" s="228" t="str">
        <f t="shared" si="133"/>
        <v/>
      </c>
      <c r="H805" s="230">
        <f t="shared" si="141"/>
        <v>0.12</v>
      </c>
      <c r="I805" s="226" t="str">
        <f t="shared" si="135"/>
        <v/>
      </c>
      <c r="J805" s="227">
        <f t="shared" si="142"/>
        <v>69154</v>
      </c>
      <c r="K805" s="231" t="str">
        <f t="shared" si="137"/>
        <v>0</v>
      </c>
      <c r="Q805" s="11">
        <f>IF(J805&lt;'5-Year Monthly P&amp;L'!P$2,1,IF(AND('Financing - Injection 2'!J805&gt;='5-Year Monthly P&amp;L'!P$2,'Financing - Injection 2'!J805&lt;'5-Year Monthly P&amp;L'!AB$2),2,IF(AND('Financing - Injection 2'!J805&gt;='5-Year Monthly P&amp;L'!AB$2,'Financing - Injection 2'!J805&lt;'5-Year Monthly P&amp;L'!AN$2),3,IF(AND('Financing - Injection 2'!J805&gt;='5-Year Monthly P&amp;L'!AN$2,'Financing - Injection 2'!J805&lt;'5-Year Monthly P&amp;L'!AZ$2),4,IF('Financing - Injection 2'!J805&gt;='5-Year Monthly P&amp;L'!AZ$2,5)))))</f>
        <v>5</v>
      </c>
      <c r="R805" s="215" t="str">
        <f t="shared" si="138"/>
        <v>0</v>
      </c>
      <c r="S805" s="215" t="str">
        <f t="shared" si="139"/>
        <v>0</v>
      </c>
    </row>
    <row r="806" spans="1:19" x14ac:dyDescent="0.2">
      <c r="A806" s="12">
        <v>795</v>
      </c>
      <c r="B806" s="228" t="str">
        <f>IF(I806&gt;($B$4*$B$6),"0",PMT(H806/$B$6,COUNT(I806:$I$1000),-E805))</f>
        <v>0</v>
      </c>
      <c r="C806" s="228">
        <f t="shared" si="140"/>
        <v>0</v>
      </c>
      <c r="D806" s="228" t="str">
        <f t="shared" si="136"/>
        <v>0</v>
      </c>
      <c r="E806" s="225" t="str">
        <f t="shared" si="134"/>
        <v/>
      </c>
      <c r="F806" s="228" t="str">
        <f t="shared" si="132"/>
        <v/>
      </c>
      <c r="G806" s="228" t="str">
        <f t="shared" si="133"/>
        <v/>
      </c>
      <c r="H806" s="230">
        <f t="shared" si="141"/>
        <v>0.12</v>
      </c>
      <c r="I806" s="226" t="str">
        <f t="shared" si="135"/>
        <v/>
      </c>
      <c r="J806" s="227">
        <f t="shared" si="142"/>
        <v>69185</v>
      </c>
      <c r="K806" s="231" t="str">
        <f t="shared" si="137"/>
        <v>0</v>
      </c>
      <c r="Q806" s="11">
        <f>IF(J806&lt;'5-Year Monthly P&amp;L'!P$2,1,IF(AND('Financing - Injection 2'!J806&gt;='5-Year Monthly P&amp;L'!P$2,'Financing - Injection 2'!J806&lt;'5-Year Monthly P&amp;L'!AB$2),2,IF(AND('Financing - Injection 2'!J806&gt;='5-Year Monthly P&amp;L'!AB$2,'Financing - Injection 2'!J806&lt;'5-Year Monthly P&amp;L'!AN$2),3,IF(AND('Financing - Injection 2'!J806&gt;='5-Year Monthly P&amp;L'!AN$2,'Financing - Injection 2'!J806&lt;'5-Year Monthly P&amp;L'!AZ$2),4,IF('Financing - Injection 2'!J806&gt;='5-Year Monthly P&amp;L'!AZ$2,5)))))</f>
        <v>5</v>
      </c>
      <c r="R806" s="215" t="str">
        <f t="shared" si="138"/>
        <v>0</v>
      </c>
      <c r="S806" s="215" t="str">
        <f t="shared" si="139"/>
        <v>0</v>
      </c>
    </row>
    <row r="807" spans="1:19" x14ac:dyDescent="0.2">
      <c r="A807" s="12">
        <v>796</v>
      </c>
      <c r="B807" s="228" t="str">
        <f>IF(I807&gt;($B$4*$B$6),"0",PMT(H807/$B$6,COUNT(I807:$I$1000),-E806))</f>
        <v>0</v>
      </c>
      <c r="C807" s="228">
        <f t="shared" si="140"/>
        <v>0</v>
      </c>
      <c r="D807" s="228" t="str">
        <f t="shared" si="136"/>
        <v>0</v>
      </c>
      <c r="E807" s="225" t="str">
        <f t="shared" si="134"/>
        <v/>
      </c>
      <c r="F807" s="228" t="str">
        <f t="shared" si="132"/>
        <v/>
      </c>
      <c r="G807" s="228" t="str">
        <f t="shared" si="133"/>
        <v/>
      </c>
      <c r="H807" s="230">
        <f t="shared" si="141"/>
        <v>0.12</v>
      </c>
      <c r="I807" s="226" t="str">
        <f t="shared" si="135"/>
        <v/>
      </c>
      <c r="J807" s="227">
        <f t="shared" si="142"/>
        <v>69215</v>
      </c>
      <c r="K807" s="231" t="str">
        <f t="shared" si="137"/>
        <v>0</v>
      </c>
      <c r="Q807" s="11">
        <f>IF(J807&lt;'5-Year Monthly P&amp;L'!P$2,1,IF(AND('Financing - Injection 2'!J807&gt;='5-Year Monthly P&amp;L'!P$2,'Financing - Injection 2'!J807&lt;'5-Year Monthly P&amp;L'!AB$2),2,IF(AND('Financing - Injection 2'!J807&gt;='5-Year Monthly P&amp;L'!AB$2,'Financing - Injection 2'!J807&lt;'5-Year Monthly P&amp;L'!AN$2),3,IF(AND('Financing - Injection 2'!J807&gt;='5-Year Monthly P&amp;L'!AN$2,'Financing - Injection 2'!J807&lt;'5-Year Monthly P&amp;L'!AZ$2),4,IF('Financing - Injection 2'!J807&gt;='5-Year Monthly P&amp;L'!AZ$2,5)))))</f>
        <v>5</v>
      </c>
      <c r="R807" s="215" t="str">
        <f t="shared" si="138"/>
        <v>0</v>
      </c>
      <c r="S807" s="215" t="str">
        <f t="shared" si="139"/>
        <v>0</v>
      </c>
    </row>
    <row r="808" spans="1:19" x14ac:dyDescent="0.2">
      <c r="A808" s="12">
        <v>797</v>
      </c>
      <c r="B808" s="228" t="str">
        <f>IF(I808&gt;($B$4*$B$6),"0",PMT(H808/$B$6,COUNT(I808:$I$1000),-E807))</f>
        <v>0</v>
      </c>
      <c r="C808" s="228">
        <f t="shared" si="140"/>
        <v>0</v>
      </c>
      <c r="D808" s="228" t="str">
        <f t="shared" si="136"/>
        <v>0</v>
      </c>
      <c r="E808" s="225" t="str">
        <f t="shared" si="134"/>
        <v/>
      </c>
      <c r="F808" s="228" t="str">
        <f t="shared" si="132"/>
        <v/>
      </c>
      <c r="G808" s="228" t="str">
        <f t="shared" si="133"/>
        <v/>
      </c>
      <c r="H808" s="230">
        <f t="shared" si="141"/>
        <v>0.12</v>
      </c>
      <c r="I808" s="226" t="str">
        <f t="shared" si="135"/>
        <v/>
      </c>
      <c r="J808" s="227">
        <f t="shared" si="142"/>
        <v>69246</v>
      </c>
      <c r="K808" s="231" t="str">
        <f t="shared" si="137"/>
        <v>0</v>
      </c>
      <c r="Q808" s="11">
        <f>IF(J808&lt;'5-Year Monthly P&amp;L'!P$2,1,IF(AND('Financing - Injection 2'!J808&gt;='5-Year Monthly P&amp;L'!P$2,'Financing - Injection 2'!J808&lt;'5-Year Monthly P&amp;L'!AB$2),2,IF(AND('Financing - Injection 2'!J808&gt;='5-Year Monthly P&amp;L'!AB$2,'Financing - Injection 2'!J808&lt;'5-Year Monthly P&amp;L'!AN$2),3,IF(AND('Financing - Injection 2'!J808&gt;='5-Year Monthly P&amp;L'!AN$2,'Financing - Injection 2'!J808&lt;'5-Year Monthly P&amp;L'!AZ$2),4,IF('Financing - Injection 2'!J808&gt;='5-Year Monthly P&amp;L'!AZ$2,5)))))</f>
        <v>5</v>
      </c>
      <c r="R808" s="215" t="str">
        <f t="shared" si="138"/>
        <v>0</v>
      </c>
      <c r="S808" s="215" t="str">
        <f t="shared" si="139"/>
        <v>0</v>
      </c>
    </row>
    <row r="809" spans="1:19" x14ac:dyDescent="0.2">
      <c r="A809" s="12">
        <v>798</v>
      </c>
      <c r="B809" s="228" t="str">
        <f>IF(I809&gt;($B$4*$B$6),"0",PMT(H809/$B$6,COUNT(I809:$I$1000),-E808))</f>
        <v>0</v>
      </c>
      <c r="C809" s="228">
        <f t="shared" si="140"/>
        <v>0</v>
      </c>
      <c r="D809" s="228" t="str">
        <f t="shared" si="136"/>
        <v>0</v>
      </c>
      <c r="E809" s="225" t="str">
        <f t="shared" si="134"/>
        <v/>
      </c>
      <c r="F809" s="228" t="str">
        <f t="shared" si="132"/>
        <v/>
      </c>
      <c r="G809" s="228" t="str">
        <f t="shared" si="133"/>
        <v/>
      </c>
      <c r="H809" s="230">
        <f t="shared" si="141"/>
        <v>0.12</v>
      </c>
      <c r="I809" s="226" t="str">
        <f t="shared" si="135"/>
        <v/>
      </c>
      <c r="J809" s="227">
        <f t="shared" si="142"/>
        <v>69277</v>
      </c>
      <c r="K809" s="231" t="str">
        <f t="shared" si="137"/>
        <v>0</v>
      </c>
      <c r="Q809" s="11">
        <f>IF(J809&lt;'5-Year Monthly P&amp;L'!P$2,1,IF(AND('Financing - Injection 2'!J809&gt;='5-Year Monthly P&amp;L'!P$2,'Financing - Injection 2'!J809&lt;'5-Year Monthly P&amp;L'!AB$2),2,IF(AND('Financing - Injection 2'!J809&gt;='5-Year Monthly P&amp;L'!AB$2,'Financing - Injection 2'!J809&lt;'5-Year Monthly P&amp;L'!AN$2),3,IF(AND('Financing - Injection 2'!J809&gt;='5-Year Monthly P&amp;L'!AN$2,'Financing - Injection 2'!J809&lt;'5-Year Monthly P&amp;L'!AZ$2),4,IF('Financing - Injection 2'!J809&gt;='5-Year Monthly P&amp;L'!AZ$2,5)))))</f>
        <v>5</v>
      </c>
      <c r="R809" s="215" t="str">
        <f t="shared" si="138"/>
        <v>0</v>
      </c>
      <c r="S809" s="215" t="str">
        <f t="shared" si="139"/>
        <v>0</v>
      </c>
    </row>
    <row r="810" spans="1:19" x14ac:dyDescent="0.2">
      <c r="A810" s="12">
        <v>799</v>
      </c>
      <c r="B810" s="228" t="str">
        <f>IF(I810&gt;($B$4*$B$6),"0",PMT(H810/$B$6,COUNT(I810:$I$1000),-E809))</f>
        <v>0</v>
      </c>
      <c r="C810" s="228">
        <f t="shared" si="140"/>
        <v>0</v>
      </c>
      <c r="D810" s="228" t="str">
        <f t="shared" si="136"/>
        <v>0</v>
      </c>
      <c r="E810" s="225" t="str">
        <f t="shared" si="134"/>
        <v/>
      </c>
      <c r="F810" s="228" t="str">
        <f t="shared" si="132"/>
        <v/>
      </c>
      <c r="G810" s="228" t="str">
        <f t="shared" si="133"/>
        <v/>
      </c>
      <c r="H810" s="230">
        <f t="shared" si="141"/>
        <v>0.12</v>
      </c>
      <c r="I810" s="226" t="str">
        <f t="shared" si="135"/>
        <v/>
      </c>
      <c r="J810" s="227">
        <f t="shared" si="142"/>
        <v>69307</v>
      </c>
      <c r="K810" s="231" t="str">
        <f t="shared" si="137"/>
        <v>0</v>
      </c>
      <c r="Q810" s="11">
        <f>IF(J810&lt;'5-Year Monthly P&amp;L'!P$2,1,IF(AND('Financing - Injection 2'!J810&gt;='5-Year Monthly P&amp;L'!P$2,'Financing - Injection 2'!J810&lt;'5-Year Monthly P&amp;L'!AB$2),2,IF(AND('Financing - Injection 2'!J810&gt;='5-Year Monthly P&amp;L'!AB$2,'Financing - Injection 2'!J810&lt;'5-Year Monthly P&amp;L'!AN$2),3,IF(AND('Financing - Injection 2'!J810&gt;='5-Year Monthly P&amp;L'!AN$2,'Financing - Injection 2'!J810&lt;'5-Year Monthly P&amp;L'!AZ$2),4,IF('Financing - Injection 2'!J810&gt;='5-Year Monthly P&amp;L'!AZ$2,5)))))</f>
        <v>5</v>
      </c>
      <c r="R810" s="215" t="str">
        <f t="shared" si="138"/>
        <v>0</v>
      </c>
      <c r="S810" s="215" t="str">
        <f t="shared" si="139"/>
        <v>0</v>
      </c>
    </row>
    <row r="811" spans="1:19" x14ac:dyDescent="0.2">
      <c r="A811" s="12">
        <v>800</v>
      </c>
      <c r="B811" s="228" t="str">
        <f>IF(I811&gt;($B$4*$B$6),"0",PMT(H811/$B$6,COUNT(I811:$I$1000),-E810))</f>
        <v>0</v>
      </c>
      <c r="C811" s="228">
        <f t="shared" si="140"/>
        <v>0</v>
      </c>
      <c r="D811" s="228" t="str">
        <f t="shared" si="136"/>
        <v>0</v>
      </c>
      <c r="E811" s="225" t="str">
        <f t="shared" si="134"/>
        <v/>
      </c>
      <c r="F811" s="228" t="str">
        <f t="shared" si="132"/>
        <v/>
      </c>
      <c r="G811" s="228" t="str">
        <f t="shared" si="133"/>
        <v/>
      </c>
      <c r="H811" s="230">
        <f t="shared" si="141"/>
        <v>0.12</v>
      </c>
      <c r="I811" s="226" t="str">
        <f t="shared" si="135"/>
        <v/>
      </c>
      <c r="J811" s="227">
        <f t="shared" si="142"/>
        <v>69338</v>
      </c>
      <c r="K811" s="231" t="str">
        <f t="shared" si="137"/>
        <v>0</v>
      </c>
      <c r="Q811" s="11">
        <f>IF(J811&lt;'5-Year Monthly P&amp;L'!P$2,1,IF(AND('Financing - Injection 2'!J811&gt;='5-Year Monthly P&amp;L'!P$2,'Financing - Injection 2'!J811&lt;'5-Year Monthly P&amp;L'!AB$2),2,IF(AND('Financing - Injection 2'!J811&gt;='5-Year Monthly P&amp;L'!AB$2,'Financing - Injection 2'!J811&lt;'5-Year Monthly P&amp;L'!AN$2),3,IF(AND('Financing - Injection 2'!J811&gt;='5-Year Monthly P&amp;L'!AN$2,'Financing - Injection 2'!J811&lt;'5-Year Monthly P&amp;L'!AZ$2),4,IF('Financing - Injection 2'!J811&gt;='5-Year Monthly P&amp;L'!AZ$2,5)))))</f>
        <v>5</v>
      </c>
      <c r="R811" s="215" t="str">
        <f t="shared" si="138"/>
        <v>0</v>
      </c>
      <c r="S811" s="215" t="str">
        <f t="shared" si="139"/>
        <v>0</v>
      </c>
    </row>
    <row r="812" spans="1:19" x14ac:dyDescent="0.2">
      <c r="A812" s="12">
        <v>801</v>
      </c>
      <c r="B812" s="228" t="str">
        <f>IF(I812&gt;($B$4*$B$6),"0",PMT(H812/$B$6,COUNT(I812:$I$1000),-E811))</f>
        <v>0</v>
      </c>
      <c r="C812" s="228">
        <f t="shared" si="140"/>
        <v>0</v>
      </c>
      <c r="D812" s="228" t="str">
        <f t="shared" si="136"/>
        <v>0</v>
      </c>
      <c r="E812" s="225" t="str">
        <f t="shared" si="134"/>
        <v/>
      </c>
      <c r="F812" s="228" t="str">
        <f t="shared" si="132"/>
        <v/>
      </c>
      <c r="G812" s="228" t="str">
        <f t="shared" si="133"/>
        <v/>
      </c>
      <c r="H812" s="230">
        <f t="shared" si="141"/>
        <v>0.12</v>
      </c>
      <c r="I812" s="226" t="str">
        <f t="shared" si="135"/>
        <v/>
      </c>
      <c r="J812" s="227">
        <f t="shared" si="142"/>
        <v>69368</v>
      </c>
      <c r="K812" s="231" t="str">
        <f t="shared" si="137"/>
        <v>0</v>
      </c>
      <c r="Q812" s="11">
        <f>IF(J812&lt;'5-Year Monthly P&amp;L'!P$2,1,IF(AND('Financing - Injection 2'!J812&gt;='5-Year Monthly P&amp;L'!P$2,'Financing - Injection 2'!J812&lt;'5-Year Monthly P&amp;L'!AB$2),2,IF(AND('Financing - Injection 2'!J812&gt;='5-Year Monthly P&amp;L'!AB$2,'Financing - Injection 2'!J812&lt;'5-Year Monthly P&amp;L'!AN$2),3,IF(AND('Financing - Injection 2'!J812&gt;='5-Year Monthly P&amp;L'!AN$2,'Financing - Injection 2'!J812&lt;'5-Year Monthly P&amp;L'!AZ$2),4,IF('Financing - Injection 2'!J812&gt;='5-Year Monthly P&amp;L'!AZ$2,5)))))</f>
        <v>5</v>
      </c>
      <c r="R812" s="215" t="str">
        <f t="shared" si="138"/>
        <v>0</v>
      </c>
      <c r="S812" s="215" t="str">
        <f t="shared" si="139"/>
        <v>0</v>
      </c>
    </row>
    <row r="813" spans="1:19" x14ac:dyDescent="0.2">
      <c r="A813" s="12">
        <v>802</v>
      </c>
      <c r="B813" s="228" t="str">
        <f>IF(I813&gt;($B$4*$B$6),"0",PMT(H813/$B$6,COUNT(I813:$I$1000),-E812))</f>
        <v>0</v>
      </c>
      <c r="C813" s="228">
        <f t="shared" si="140"/>
        <v>0</v>
      </c>
      <c r="D813" s="228" t="str">
        <f t="shared" si="136"/>
        <v>0</v>
      </c>
      <c r="E813" s="225" t="str">
        <f t="shared" si="134"/>
        <v/>
      </c>
      <c r="F813" s="228" t="str">
        <f t="shared" si="132"/>
        <v/>
      </c>
      <c r="G813" s="228" t="str">
        <f t="shared" si="133"/>
        <v/>
      </c>
      <c r="H813" s="230">
        <f t="shared" si="141"/>
        <v>0.12</v>
      </c>
      <c r="I813" s="226" t="str">
        <f t="shared" si="135"/>
        <v/>
      </c>
      <c r="J813" s="227">
        <f t="shared" si="142"/>
        <v>69399</v>
      </c>
      <c r="K813" s="231" t="str">
        <f t="shared" si="137"/>
        <v>0</v>
      </c>
      <c r="Q813" s="11">
        <f>IF(J813&lt;'5-Year Monthly P&amp;L'!P$2,1,IF(AND('Financing - Injection 2'!J813&gt;='5-Year Monthly P&amp;L'!P$2,'Financing - Injection 2'!J813&lt;'5-Year Monthly P&amp;L'!AB$2),2,IF(AND('Financing - Injection 2'!J813&gt;='5-Year Monthly P&amp;L'!AB$2,'Financing - Injection 2'!J813&lt;'5-Year Monthly P&amp;L'!AN$2),3,IF(AND('Financing - Injection 2'!J813&gt;='5-Year Monthly P&amp;L'!AN$2,'Financing - Injection 2'!J813&lt;'5-Year Monthly P&amp;L'!AZ$2),4,IF('Financing - Injection 2'!J813&gt;='5-Year Monthly P&amp;L'!AZ$2,5)))))</f>
        <v>5</v>
      </c>
      <c r="R813" s="215" t="str">
        <f t="shared" si="138"/>
        <v>0</v>
      </c>
      <c r="S813" s="215" t="str">
        <f t="shared" si="139"/>
        <v>0</v>
      </c>
    </row>
    <row r="814" spans="1:19" x14ac:dyDescent="0.2">
      <c r="A814" s="12">
        <v>803</v>
      </c>
      <c r="B814" s="228" t="str">
        <f>IF(I814&gt;($B$4*$B$6),"0",PMT(H814/$B$6,COUNT(I814:$I$1000),-E813))</f>
        <v>0</v>
      </c>
      <c r="C814" s="228">
        <f t="shared" si="140"/>
        <v>0</v>
      </c>
      <c r="D814" s="228" t="str">
        <f t="shared" si="136"/>
        <v>0</v>
      </c>
      <c r="E814" s="225" t="str">
        <f t="shared" si="134"/>
        <v/>
      </c>
      <c r="F814" s="228" t="str">
        <f t="shared" si="132"/>
        <v/>
      </c>
      <c r="G814" s="228" t="str">
        <f t="shared" si="133"/>
        <v/>
      </c>
      <c r="H814" s="230">
        <f t="shared" si="141"/>
        <v>0.12</v>
      </c>
      <c r="I814" s="226" t="str">
        <f t="shared" si="135"/>
        <v/>
      </c>
      <c r="J814" s="227">
        <f t="shared" si="142"/>
        <v>69430</v>
      </c>
      <c r="K814" s="231" t="str">
        <f t="shared" si="137"/>
        <v>0</v>
      </c>
      <c r="Q814" s="11">
        <f>IF(J814&lt;'5-Year Monthly P&amp;L'!P$2,1,IF(AND('Financing - Injection 2'!J814&gt;='5-Year Monthly P&amp;L'!P$2,'Financing - Injection 2'!J814&lt;'5-Year Monthly P&amp;L'!AB$2),2,IF(AND('Financing - Injection 2'!J814&gt;='5-Year Monthly P&amp;L'!AB$2,'Financing - Injection 2'!J814&lt;'5-Year Monthly P&amp;L'!AN$2),3,IF(AND('Financing - Injection 2'!J814&gt;='5-Year Monthly P&amp;L'!AN$2,'Financing - Injection 2'!J814&lt;'5-Year Monthly P&amp;L'!AZ$2),4,IF('Financing - Injection 2'!J814&gt;='5-Year Monthly P&amp;L'!AZ$2,5)))))</f>
        <v>5</v>
      </c>
      <c r="R814" s="215" t="str">
        <f t="shared" si="138"/>
        <v>0</v>
      </c>
      <c r="S814" s="215" t="str">
        <f t="shared" si="139"/>
        <v>0</v>
      </c>
    </row>
    <row r="815" spans="1:19" x14ac:dyDescent="0.2">
      <c r="A815" s="12">
        <v>804</v>
      </c>
      <c r="B815" s="228" t="str">
        <f>IF(I815&gt;($B$4*$B$6),"0",PMT(H815/$B$6,COUNT(I815:$I$1000),-E814))</f>
        <v>0</v>
      </c>
      <c r="C815" s="228">
        <f t="shared" si="140"/>
        <v>0</v>
      </c>
      <c r="D815" s="228" t="str">
        <f t="shared" si="136"/>
        <v>0</v>
      </c>
      <c r="E815" s="225" t="str">
        <f t="shared" si="134"/>
        <v/>
      </c>
      <c r="F815" s="228" t="str">
        <f t="shared" si="132"/>
        <v/>
      </c>
      <c r="G815" s="228" t="str">
        <f t="shared" si="133"/>
        <v/>
      </c>
      <c r="H815" s="230">
        <f t="shared" si="141"/>
        <v>0.12</v>
      </c>
      <c r="I815" s="226" t="str">
        <f t="shared" si="135"/>
        <v/>
      </c>
      <c r="J815" s="227">
        <f t="shared" si="142"/>
        <v>69458</v>
      </c>
      <c r="K815" s="231" t="str">
        <f t="shared" si="137"/>
        <v>0</v>
      </c>
      <c r="Q815" s="11">
        <f>IF(J815&lt;'5-Year Monthly P&amp;L'!P$2,1,IF(AND('Financing - Injection 2'!J815&gt;='5-Year Monthly P&amp;L'!P$2,'Financing - Injection 2'!J815&lt;'5-Year Monthly P&amp;L'!AB$2),2,IF(AND('Financing - Injection 2'!J815&gt;='5-Year Monthly P&amp;L'!AB$2,'Financing - Injection 2'!J815&lt;'5-Year Monthly P&amp;L'!AN$2),3,IF(AND('Financing - Injection 2'!J815&gt;='5-Year Monthly P&amp;L'!AN$2,'Financing - Injection 2'!J815&lt;'5-Year Monthly P&amp;L'!AZ$2),4,IF('Financing - Injection 2'!J815&gt;='5-Year Monthly P&amp;L'!AZ$2,5)))))</f>
        <v>5</v>
      </c>
      <c r="R815" s="215" t="str">
        <f t="shared" si="138"/>
        <v>0</v>
      </c>
      <c r="S815" s="215" t="str">
        <f t="shared" si="139"/>
        <v>0</v>
      </c>
    </row>
    <row r="816" spans="1:19" x14ac:dyDescent="0.2">
      <c r="A816" s="12">
        <v>805</v>
      </c>
      <c r="B816" s="228" t="str">
        <f>IF(I816&gt;($B$4*$B$6),"0",PMT(H816/$B$6,COUNT(I816:$I$1000),-E815))</f>
        <v>0</v>
      </c>
      <c r="C816" s="228">
        <f t="shared" si="140"/>
        <v>0</v>
      </c>
      <c r="D816" s="228" t="str">
        <f t="shared" si="136"/>
        <v>0</v>
      </c>
      <c r="E816" s="225" t="str">
        <f t="shared" si="134"/>
        <v/>
      </c>
      <c r="F816" s="228" t="str">
        <f t="shared" si="132"/>
        <v/>
      </c>
      <c r="G816" s="228" t="str">
        <f t="shared" si="133"/>
        <v/>
      </c>
      <c r="H816" s="230">
        <f t="shared" si="141"/>
        <v>0.12</v>
      </c>
      <c r="I816" s="226" t="str">
        <f t="shared" si="135"/>
        <v/>
      </c>
      <c r="J816" s="227">
        <f t="shared" si="142"/>
        <v>69489</v>
      </c>
      <c r="K816" s="231" t="str">
        <f t="shared" si="137"/>
        <v>0</v>
      </c>
      <c r="Q816" s="11">
        <f>IF(J816&lt;'5-Year Monthly P&amp;L'!P$2,1,IF(AND('Financing - Injection 2'!J816&gt;='5-Year Monthly P&amp;L'!P$2,'Financing - Injection 2'!J816&lt;'5-Year Monthly P&amp;L'!AB$2),2,IF(AND('Financing - Injection 2'!J816&gt;='5-Year Monthly P&amp;L'!AB$2,'Financing - Injection 2'!J816&lt;'5-Year Monthly P&amp;L'!AN$2),3,IF(AND('Financing - Injection 2'!J816&gt;='5-Year Monthly P&amp;L'!AN$2,'Financing - Injection 2'!J816&lt;'5-Year Monthly P&amp;L'!AZ$2),4,IF('Financing - Injection 2'!J816&gt;='5-Year Monthly P&amp;L'!AZ$2,5)))))</f>
        <v>5</v>
      </c>
      <c r="R816" s="215" t="str">
        <f t="shared" si="138"/>
        <v>0</v>
      </c>
      <c r="S816" s="215" t="str">
        <f t="shared" si="139"/>
        <v>0</v>
      </c>
    </row>
    <row r="817" spans="1:19" x14ac:dyDescent="0.2">
      <c r="A817" s="12">
        <v>806</v>
      </c>
      <c r="B817" s="228" t="str">
        <f>IF(I817&gt;($B$4*$B$6),"0",PMT(H817/$B$6,COUNT(I817:$I$1000),-E816))</f>
        <v>0</v>
      </c>
      <c r="C817" s="228">
        <f t="shared" si="140"/>
        <v>0</v>
      </c>
      <c r="D817" s="228" t="str">
        <f t="shared" si="136"/>
        <v>0</v>
      </c>
      <c r="E817" s="225" t="str">
        <f t="shared" si="134"/>
        <v/>
      </c>
      <c r="F817" s="228" t="str">
        <f t="shared" si="132"/>
        <v/>
      </c>
      <c r="G817" s="228" t="str">
        <f t="shared" si="133"/>
        <v/>
      </c>
      <c r="H817" s="230">
        <f t="shared" si="141"/>
        <v>0.12</v>
      </c>
      <c r="I817" s="226" t="str">
        <f t="shared" si="135"/>
        <v/>
      </c>
      <c r="J817" s="227">
        <f t="shared" si="142"/>
        <v>69519</v>
      </c>
      <c r="K817" s="231" t="str">
        <f t="shared" si="137"/>
        <v>0</v>
      </c>
      <c r="Q817" s="11">
        <f>IF(J817&lt;'5-Year Monthly P&amp;L'!P$2,1,IF(AND('Financing - Injection 2'!J817&gt;='5-Year Monthly P&amp;L'!P$2,'Financing - Injection 2'!J817&lt;'5-Year Monthly P&amp;L'!AB$2),2,IF(AND('Financing - Injection 2'!J817&gt;='5-Year Monthly P&amp;L'!AB$2,'Financing - Injection 2'!J817&lt;'5-Year Monthly P&amp;L'!AN$2),3,IF(AND('Financing - Injection 2'!J817&gt;='5-Year Monthly P&amp;L'!AN$2,'Financing - Injection 2'!J817&lt;'5-Year Monthly P&amp;L'!AZ$2),4,IF('Financing - Injection 2'!J817&gt;='5-Year Monthly P&amp;L'!AZ$2,5)))))</f>
        <v>5</v>
      </c>
      <c r="R817" s="215" t="str">
        <f t="shared" si="138"/>
        <v>0</v>
      </c>
      <c r="S817" s="215" t="str">
        <f t="shared" si="139"/>
        <v>0</v>
      </c>
    </row>
    <row r="818" spans="1:19" x14ac:dyDescent="0.2">
      <c r="A818" s="12">
        <v>807</v>
      </c>
      <c r="B818" s="228" t="str">
        <f>IF(I818&gt;($B$4*$B$6),"0",PMT(H818/$B$6,COUNT(I818:$I$1000),-E817))</f>
        <v>0</v>
      </c>
      <c r="C818" s="228">
        <f t="shared" si="140"/>
        <v>0</v>
      </c>
      <c r="D818" s="228" t="str">
        <f t="shared" si="136"/>
        <v>0</v>
      </c>
      <c r="E818" s="225" t="str">
        <f t="shared" si="134"/>
        <v/>
      </c>
      <c r="F818" s="228" t="str">
        <f t="shared" si="132"/>
        <v/>
      </c>
      <c r="G818" s="228" t="str">
        <f t="shared" si="133"/>
        <v/>
      </c>
      <c r="H818" s="230">
        <f t="shared" si="141"/>
        <v>0.12</v>
      </c>
      <c r="I818" s="226" t="str">
        <f t="shared" si="135"/>
        <v/>
      </c>
      <c r="J818" s="227">
        <f t="shared" si="142"/>
        <v>69550</v>
      </c>
      <c r="K818" s="231" t="str">
        <f t="shared" si="137"/>
        <v>0</v>
      </c>
      <c r="Q818" s="11">
        <f>IF(J818&lt;'5-Year Monthly P&amp;L'!P$2,1,IF(AND('Financing - Injection 2'!J818&gt;='5-Year Monthly P&amp;L'!P$2,'Financing - Injection 2'!J818&lt;'5-Year Monthly P&amp;L'!AB$2),2,IF(AND('Financing - Injection 2'!J818&gt;='5-Year Monthly P&amp;L'!AB$2,'Financing - Injection 2'!J818&lt;'5-Year Monthly P&amp;L'!AN$2),3,IF(AND('Financing - Injection 2'!J818&gt;='5-Year Monthly P&amp;L'!AN$2,'Financing - Injection 2'!J818&lt;'5-Year Monthly P&amp;L'!AZ$2),4,IF('Financing - Injection 2'!J818&gt;='5-Year Monthly P&amp;L'!AZ$2,5)))))</f>
        <v>5</v>
      </c>
      <c r="R818" s="215" t="str">
        <f t="shared" si="138"/>
        <v>0</v>
      </c>
      <c r="S818" s="215" t="str">
        <f t="shared" si="139"/>
        <v>0</v>
      </c>
    </row>
    <row r="819" spans="1:19" x14ac:dyDescent="0.2">
      <c r="A819" s="12">
        <v>808</v>
      </c>
      <c r="B819" s="228" t="str">
        <f>IF(I819&gt;($B$4*$B$6),"0",PMT(H819/$B$6,COUNT(I819:$I$1000),-E818))</f>
        <v>0</v>
      </c>
      <c r="C819" s="228">
        <f t="shared" si="140"/>
        <v>0</v>
      </c>
      <c r="D819" s="228" t="str">
        <f t="shared" si="136"/>
        <v>0</v>
      </c>
      <c r="E819" s="225" t="str">
        <f t="shared" si="134"/>
        <v/>
      </c>
      <c r="F819" s="228" t="str">
        <f t="shared" si="132"/>
        <v/>
      </c>
      <c r="G819" s="228" t="str">
        <f t="shared" si="133"/>
        <v/>
      </c>
      <c r="H819" s="230">
        <f t="shared" si="141"/>
        <v>0.12</v>
      </c>
      <c r="I819" s="226" t="str">
        <f t="shared" si="135"/>
        <v/>
      </c>
      <c r="J819" s="227">
        <f t="shared" si="142"/>
        <v>69580</v>
      </c>
      <c r="K819" s="231" t="str">
        <f t="shared" si="137"/>
        <v>0</v>
      </c>
      <c r="Q819" s="11">
        <f>IF(J819&lt;'5-Year Monthly P&amp;L'!P$2,1,IF(AND('Financing - Injection 2'!J819&gt;='5-Year Monthly P&amp;L'!P$2,'Financing - Injection 2'!J819&lt;'5-Year Monthly P&amp;L'!AB$2),2,IF(AND('Financing - Injection 2'!J819&gt;='5-Year Monthly P&amp;L'!AB$2,'Financing - Injection 2'!J819&lt;'5-Year Monthly P&amp;L'!AN$2),3,IF(AND('Financing - Injection 2'!J819&gt;='5-Year Monthly P&amp;L'!AN$2,'Financing - Injection 2'!J819&lt;'5-Year Monthly P&amp;L'!AZ$2),4,IF('Financing - Injection 2'!J819&gt;='5-Year Monthly P&amp;L'!AZ$2,5)))))</f>
        <v>5</v>
      </c>
      <c r="R819" s="215" t="str">
        <f t="shared" si="138"/>
        <v>0</v>
      </c>
      <c r="S819" s="215" t="str">
        <f t="shared" si="139"/>
        <v>0</v>
      </c>
    </row>
    <row r="820" spans="1:19" x14ac:dyDescent="0.2">
      <c r="A820" s="12">
        <v>809</v>
      </c>
      <c r="B820" s="228" t="str">
        <f>IF(I820&gt;($B$4*$B$6),"0",PMT(H820/$B$6,COUNT(I820:$I$1000),-E819))</f>
        <v>0</v>
      </c>
      <c r="C820" s="228">
        <f t="shared" si="140"/>
        <v>0</v>
      </c>
      <c r="D820" s="228" t="str">
        <f t="shared" si="136"/>
        <v>0</v>
      </c>
      <c r="E820" s="225" t="str">
        <f t="shared" si="134"/>
        <v/>
      </c>
      <c r="F820" s="228" t="str">
        <f t="shared" si="132"/>
        <v/>
      </c>
      <c r="G820" s="228" t="str">
        <f t="shared" si="133"/>
        <v/>
      </c>
      <c r="H820" s="230">
        <f t="shared" si="141"/>
        <v>0.12</v>
      </c>
      <c r="I820" s="226" t="str">
        <f t="shared" si="135"/>
        <v/>
      </c>
      <c r="J820" s="227">
        <f t="shared" si="142"/>
        <v>69611</v>
      </c>
      <c r="K820" s="231" t="str">
        <f t="shared" si="137"/>
        <v>0</v>
      </c>
      <c r="Q820" s="11">
        <f>IF(J820&lt;'5-Year Monthly P&amp;L'!P$2,1,IF(AND('Financing - Injection 2'!J820&gt;='5-Year Monthly P&amp;L'!P$2,'Financing - Injection 2'!J820&lt;'5-Year Monthly P&amp;L'!AB$2),2,IF(AND('Financing - Injection 2'!J820&gt;='5-Year Monthly P&amp;L'!AB$2,'Financing - Injection 2'!J820&lt;'5-Year Monthly P&amp;L'!AN$2),3,IF(AND('Financing - Injection 2'!J820&gt;='5-Year Monthly P&amp;L'!AN$2,'Financing - Injection 2'!J820&lt;'5-Year Monthly P&amp;L'!AZ$2),4,IF('Financing - Injection 2'!J820&gt;='5-Year Monthly P&amp;L'!AZ$2,5)))))</f>
        <v>5</v>
      </c>
      <c r="R820" s="215" t="str">
        <f t="shared" si="138"/>
        <v>0</v>
      </c>
      <c r="S820" s="215" t="str">
        <f t="shared" si="139"/>
        <v>0</v>
      </c>
    </row>
    <row r="821" spans="1:19" x14ac:dyDescent="0.2">
      <c r="A821" s="12">
        <v>810</v>
      </c>
      <c r="B821" s="228" t="str">
        <f>IF(I821&gt;($B$4*$B$6),"0",PMT(H821/$B$6,COUNT(I821:$I$1000),-E820))</f>
        <v>0</v>
      </c>
      <c r="C821" s="228">
        <f t="shared" si="140"/>
        <v>0</v>
      </c>
      <c r="D821" s="228" t="str">
        <f t="shared" si="136"/>
        <v>0</v>
      </c>
      <c r="E821" s="225" t="str">
        <f t="shared" si="134"/>
        <v/>
      </c>
      <c r="F821" s="228" t="str">
        <f t="shared" si="132"/>
        <v/>
      </c>
      <c r="G821" s="228" t="str">
        <f t="shared" si="133"/>
        <v/>
      </c>
      <c r="H821" s="230">
        <f t="shared" si="141"/>
        <v>0.12</v>
      </c>
      <c r="I821" s="226" t="str">
        <f t="shared" si="135"/>
        <v/>
      </c>
      <c r="J821" s="227">
        <f t="shared" si="142"/>
        <v>69642</v>
      </c>
      <c r="K821" s="231" t="str">
        <f t="shared" si="137"/>
        <v>0</v>
      </c>
      <c r="Q821" s="11">
        <f>IF(J821&lt;'5-Year Monthly P&amp;L'!P$2,1,IF(AND('Financing - Injection 2'!J821&gt;='5-Year Monthly P&amp;L'!P$2,'Financing - Injection 2'!J821&lt;'5-Year Monthly P&amp;L'!AB$2),2,IF(AND('Financing - Injection 2'!J821&gt;='5-Year Monthly P&amp;L'!AB$2,'Financing - Injection 2'!J821&lt;'5-Year Monthly P&amp;L'!AN$2),3,IF(AND('Financing - Injection 2'!J821&gt;='5-Year Monthly P&amp;L'!AN$2,'Financing - Injection 2'!J821&lt;'5-Year Monthly P&amp;L'!AZ$2),4,IF('Financing - Injection 2'!J821&gt;='5-Year Monthly P&amp;L'!AZ$2,5)))))</f>
        <v>5</v>
      </c>
      <c r="R821" s="215" t="str">
        <f t="shared" si="138"/>
        <v>0</v>
      </c>
      <c r="S821" s="215" t="str">
        <f t="shared" si="139"/>
        <v>0</v>
      </c>
    </row>
    <row r="822" spans="1:19" x14ac:dyDescent="0.2">
      <c r="A822" s="12">
        <v>811</v>
      </c>
      <c r="B822" s="228" t="str">
        <f>IF(I822&gt;($B$4*$B$6),"0",PMT(H822/$B$6,COUNT(I822:$I$1000),-E821))</f>
        <v>0</v>
      </c>
      <c r="C822" s="228">
        <f t="shared" si="140"/>
        <v>0</v>
      </c>
      <c r="D822" s="228" t="str">
        <f t="shared" si="136"/>
        <v>0</v>
      </c>
      <c r="E822" s="225" t="str">
        <f t="shared" si="134"/>
        <v/>
      </c>
      <c r="F822" s="228" t="str">
        <f t="shared" si="132"/>
        <v/>
      </c>
      <c r="G822" s="228" t="str">
        <f t="shared" si="133"/>
        <v/>
      </c>
      <c r="H822" s="230">
        <f t="shared" si="141"/>
        <v>0.12</v>
      </c>
      <c r="I822" s="226" t="str">
        <f t="shared" si="135"/>
        <v/>
      </c>
      <c r="J822" s="227">
        <f t="shared" si="142"/>
        <v>69672</v>
      </c>
      <c r="K822" s="231" t="str">
        <f t="shared" si="137"/>
        <v>0</v>
      </c>
      <c r="Q822" s="11">
        <f>IF(J822&lt;'5-Year Monthly P&amp;L'!P$2,1,IF(AND('Financing - Injection 2'!J822&gt;='5-Year Monthly P&amp;L'!P$2,'Financing - Injection 2'!J822&lt;'5-Year Monthly P&amp;L'!AB$2),2,IF(AND('Financing - Injection 2'!J822&gt;='5-Year Monthly P&amp;L'!AB$2,'Financing - Injection 2'!J822&lt;'5-Year Monthly P&amp;L'!AN$2),3,IF(AND('Financing - Injection 2'!J822&gt;='5-Year Monthly P&amp;L'!AN$2,'Financing - Injection 2'!J822&lt;'5-Year Monthly P&amp;L'!AZ$2),4,IF('Financing - Injection 2'!J822&gt;='5-Year Monthly P&amp;L'!AZ$2,5)))))</f>
        <v>5</v>
      </c>
      <c r="R822" s="215" t="str">
        <f t="shared" si="138"/>
        <v>0</v>
      </c>
      <c r="S822" s="215" t="str">
        <f t="shared" si="139"/>
        <v>0</v>
      </c>
    </row>
    <row r="823" spans="1:19" x14ac:dyDescent="0.2">
      <c r="A823" s="12">
        <v>812</v>
      </c>
      <c r="B823" s="228" t="str">
        <f>IF(I823&gt;($B$4*$B$6),"0",PMT(H823/$B$6,COUNT(I823:$I$1000),-E822))</f>
        <v>0</v>
      </c>
      <c r="C823" s="228">
        <f t="shared" si="140"/>
        <v>0</v>
      </c>
      <c r="D823" s="228" t="str">
        <f t="shared" si="136"/>
        <v>0</v>
      </c>
      <c r="E823" s="225" t="str">
        <f t="shared" si="134"/>
        <v/>
      </c>
      <c r="F823" s="228" t="str">
        <f t="shared" si="132"/>
        <v/>
      </c>
      <c r="G823" s="228" t="str">
        <f t="shared" si="133"/>
        <v/>
      </c>
      <c r="H823" s="230">
        <f t="shared" si="141"/>
        <v>0.12</v>
      </c>
      <c r="I823" s="226" t="str">
        <f t="shared" si="135"/>
        <v/>
      </c>
      <c r="J823" s="227">
        <f t="shared" si="142"/>
        <v>69703</v>
      </c>
      <c r="K823" s="231" t="str">
        <f t="shared" si="137"/>
        <v>0</v>
      </c>
      <c r="Q823" s="11">
        <f>IF(J823&lt;'5-Year Monthly P&amp;L'!P$2,1,IF(AND('Financing - Injection 2'!J823&gt;='5-Year Monthly P&amp;L'!P$2,'Financing - Injection 2'!J823&lt;'5-Year Monthly P&amp;L'!AB$2),2,IF(AND('Financing - Injection 2'!J823&gt;='5-Year Monthly P&amp;L'!AB$2,'Financing - Injection 2'!J823&lt;'5-Year Monthly P&amp;L'!AN$2),3,IF(AND('Financing - Injection 2'!J823&gt;='5-Year Monthly P&amp;L'!AN$2,'Financing - Injection 2'!J823&lt;'5-Year Monthly P&amp;L'!AZ$2),4,IF('Financing - Injection 2'!J823&gt;='5-Year Monthly P&amp;L'!AZ$2,5)))))</f>
        <v>5</v>
      </c>
      <c r="R823" s="215" t="str">
        <f t="shared" si="138"/>
        <v>0</v>
      </c>
      <c r="S823" s="215" t="str">
        <f t="shared" si="139"/>
        <v>0</v>
      </c>
    </row>
    <row r="824" spans="1:19" x14ac:dyDescent="0.2">
      <c r="A824" s="12">
        <v>813</v>
      </c>
      <c r="B824" s="228" t="str">
        <f>IF(I824&gt;($B$4*$B$6),"0",PMT(H824/$B$6,COUNT(I824:$I$1000),-E823))</f>
        <v>0</v>
      </c>
      <c r="C824" s="228">
        <f t="shared" si="140"/>
        <v>0</v>
      </c>
      <c r="D824" s="228" t="str">
        <f t="shared" si="136"/>
        <v>0</v>
      </c>
      <c r="E824" s="225" t="str">
        <f t="shared" si="134"/>
        <v/>
      </c>
      <c r="F824" s="228" t="str">
        <f t="shared" si="132"/>
        <v/>
      </c>
      <c r="G824" s="228" t="str">
        <f t="shared" si="133"/>
        <v/>
      </c>
      <c r="H824" s="230">
        <f t="shared" si="141"/>
        <v>0.12</v>
      </c>
      <c r="I824" s="226" t="str">
        <f t="shared" si="135"/>
        <v/>
      </c>
      <c r="J824" s="227">
        <f t="shared" si="142"/>
        <v>69733</v>
      </c>
      <c r="K824" s="231" t="str">
        <f t="shared" si="137"/>
        <v>0</v>
      </c>
      <c r="Q824" s="11">
        <f>IF(J824&lt;'5-Year Monthly P&amp;L'!P$2,1,IF(AND('Financing - Injection 2'!J824&gt;='5-Year Monthly P&amp;L'!P$2,'Financing - Injection 2'!J824&lt;'5-Year Monthly P&amp;L'!AB$2),2,IF(AND('Financing - Injection 2'!J824&gt;='5-Year Monthly P&amp;L'!AB$2,'Financing - Injection 2'!J824&lt;'5-Year Monthly P&amp;L'!AN$2),3,IF(AND('Financing - Injection 2'!J824&gt;='5-Year Monthly P&amp;L'!AN$2,'Financing - Injection 2'!J824&lt;'5-Year Monthly P&amp;L'!AZ$2),4,IF('Financing - Injection 2'!J824&gt;='5-Year Monthly P&amp;L'!AZ$2,5)))))</f>
        <v>5</v>
      </c>
      <c r="R824" s="215" t="str">
        <f t="shared" si="138"/>
        <v>0</v>
      </c>
      <c r="S824" s="215" t="str">
        <f t="shared" si="139"/>
        <v>0</v>
      </c>
    </row>
    <row r="825" spans="1:19" x14ac:dyDescent="0.2">
      <c r="A825" s="12">
        <v>814</v>
      </c>
      <c r="B825" s="228" t="str">
        <f>IF(I825&gt;($B$4*$B$6),"0",PMT(H825/$B$6,COUNT(I825:$I$1000),-E824))</f>
        <v>0</v>
      </c>
      <c r="C825" s="228">
        <f t="shared" si="140"/>
        <v>0</v>
      </c>
      <c r="D825" s="228" t="str">
        <f t="shared" si="136"/>
        <v>0</v>
      </c>
      <c r="E825" s="225" t="str">
        <f t="shared" si="134"/>
        <v/>
      </c>
      <c r="F825" s="228" t="str">
        <f t="shared" ref="F825:F888" si="143">IF(A824&gt;=($B$4*$B$6),"",F824+C825)</f>
        <v/>
      </c>
      <c r="G825" s="228" t="str">
        <f t="shared" ref="G825:G888" si="144">IF(A824&gt;=($B$4*$B$6),"",G824+B825)</f>
        <v/>
      </c>
      <c r="H825" s="230">
        <f t="shared" si="141"/>
        <v>0.12</v>
      </c>
      <c r="I825" s="226" t="str">
        <f t="shared" si="135"/>
        <v/>
      </c>
      <c r="J825" s="227">
        <f t="shared" si="142"/>
        <v>69764</v>
      </c>
      <c r="K825" s="231" t="str">
        <f t="shared" si="137"/>
        <v>0</v>
      </c>
      <c r="Q825" s="11">
        <f>IF(J825&lt;'5-Year Monthly P&amp;L'!P$2,1,IF(AND('Financing - Injection 2'!J825&gt;='5-Year Monthly P&amp;L'!P$2,'Financing - Injection 2'!J825&lt;'5-Year Monthly P&amp;L'!AB$2),2,IF(AND('Financing - Injection 2'!J825&gt;='5-Year Monthly P&amp;L'!AB$2,'Financing - Injection 2'!J825&lt;'5-Year Monthly P&amp;L'!AN$2),3,IF(AND('Financing - Injection 2'!J825&gt;='5-Year Monthly P&amp;L'!AN$2,'Financing - Injection 2'!J825&lt;'5-Year Monthly P&amp;L'!AZ$2),4,IF('Financing - Injection 2'!J825&gt;='5-Year Monthly P&amp;L'!AZ$2,5)))))</f>
        <v>5</v>
      </c>
      <c r="R825" s="215" t="str">
        <f t="shared" si="138"/>
        <v>0</v>
      </c>
      <c r="S825" s="215" t="str">
        <f t="shared" si="139"/>
        <v>0</v>
      </c>
    </row>
    <row r="826" spans="1:19" x14ac:dyDescent="0.2">
      <c r="A826" s="12">
        <v>815</v>
      </c>
      <c r="B826" s="228" t="str">
        <f>IF(I826&gt;($B$4*$B$6),"0",PMT(H826/$B$6,COUNT(I826:$I$1000),-E825))</f>
        <v>0</v>
      </c>
      <c r="C826" s="228">
        <f t="shared" si="140"/>
        <v>0</v>
      </c>
      <c r="D826" s="228" t="str">
        <f t="shared" si="136"/>
        <v>0</v>
      </c>
      <c r="E826" s="225" t="str">
        <f t="shared" si="134"/>
        <v/>
      </c>
      <c r="F826" s="228" t="str">
        <f t="shared" si="143"/>
        <v/>
      </c>
      <c r="G826" s="228" t="str">
        <f t="shared" si="144"/>
        <v/>
      </c>
      <c r="H826" s="230">
        <f t="shared" si="141"/>
        <v>0.12</v>
      </c>
      <c r="I826" s="226" t="str">
        <f t="shared" si="135"/>
        <v/>
      </c>
      <c r="J826" s="227">
        <f t="shared" si="142"/>
        <v>69795</v>
      </c>
      <c r="K826" s="231" t="str">
        <f t="shared" si="137"/>
        <v>0</v>
      </c>
      <c r="Q826" s="11">
        <f>IF(J826&lt;'5-Year Monthly P&amp;L'!P$2,1,IF(AND('Financing - Injection 2'!J826&gt;='5-Year Monthly P&amp;L'!P$2,'Financing - Injection 2'!J826&lt;'5-Year Monthly P&amp;L'!AB$2),2,IF(AND('Financing - Injection 2'!J826&gt;='5-Year Monthly P&amp;L'!AB$2,'Financing - Injection 2'!J826&lt;'5-Year Monthly P&amp;L'!AN$2),3,IF(AND('Financing - Injection 2'!J826&gt;='5-Year Monthly P&amp;L'!AN$2,'Financing - Injection 2'!J826&lt;'5-Year Monthly P&amp;L'!AZ$2),4,IF('Financing - Injection 2'!J826&gt;='5-Year Monthly P&amp;L'!AZ$2,5)))))</f>
        <v>5</v>
      </c>
      <c r="R826" s="215" t="str">
        <f t="shared" si="138"/>
        <v>0</v>
      </c>
      <c r="S826" s="215" t="str">
        <f t="shared" si="139"/>
        <v>0</v>
      </c>
    </row>
    <row r="827" spans="1:19" x14ac:dyDescent="0.2">
      <c r="A827" s="12">
        <v>816</v>
      </c>
      <c r="B827" s="228" t="str">
        <f>IF(I827&gt;($B$4*$B$6),"0",PMT(H827/$B$6,COUNT(I827:$I$1000),-E826))</f>
        <v>0</v>
      </c>
      <c r="C827" s="228">
        <f t="shared" si="140"/>
        <v>0</v>
      </c>
      <c r="D827" s="228" t="str">
        <f t="shared" si="136"/>
        <v>0</v>
      </c>
      <c r="E827" s="225" t="str">
        <f t="shared" si="134"/>
        <v/>
      </c>
      <c r="F827" s="228" t="str">
        <f t="shared" si="143"/>
        <v/>
      </c>
      <c r="G827" s="228" t="str">
        <f t="shared" si="144"/>
        <v/>
      </c>
      <c r="H827" s="230">
        <f t="shared" si="141"/>
        <v>0.12</v>
      </c>
      <c r="I827" s="226" t="str">
        <f t="shared" si="135"/>
        <v/>
      </c>
      <c r="J827" s="227">
        <f t="shared" si="142"/>
        <v>69823</v>
      </c>
      <c r="K827" s="231" t="str">
        <f t="shared" si="137"/>
        <v>0</v>
      </c>
      <c r="Q827" s="11">
        <f>IF(J827&lt;'5-Year Monthly P&amp;L'!P$2,1,IF(AND('Financing - Injection 2'!J827&gt;='5-Year Monthly P&amp;L'!P$2,'Financing - Injection 2'!J827&lt;'5-Year Monthly P&amp;L'!AB$2),2,IF(AND('Financing - Injection 2'!J827&gt;='5-Year Monthly P&amp;L'!AB$2,'Financing - Injection 2'!J827&lt;'5-Year Monthly P&amp;L'!AN$2),3,IF(AND('Financing - Injection 2'!J827&gt;='5-Year Monthly P&amp;L'!AN$2,'Financing - Injection 2'!J827&lt;'5-Year Monthly P&amp;L'!AZ$2),4,IF('Financing - Injection 2'!J827&gt;='5-Year Monthly P&amp;L'!AZ$2,5)))))</f>
        <v>5</v>
      </c>
      <c r="R827" s="215" t="str">
        <f t="shared" si="138"/>
        <v>0</v>
      </c>
      <c r="S827" s="215" t="str">
        <f t="shared" si="139"/>
        <v>0</v>
      </c>
    </row>
    <row r="828" spans="1:19" x14ac:dyDescent="0.2">
      <c r="A828" s="12">
        <v>817</v>
      </c>
      <c r="B828" s="228" t="str">
        <f>IF(I828&gt;($B$4*$B$6),"0",PMT(H828/$B$6,COUNT(I828:$I$1000),-E827))</f>
        <v>0</v>
      </c>
      <c r="C828" s="228">
        <f t="shared" si="140"/>
        <v>0</v>
      </c>
      <c r="D828" s="228" t="str">
        <f t="shared" si="136"/>
        <v>0</v>
      </c>
      <c r="E828" s="225" t="str">
        <f t="shared" si="134"/>
        <v/>
      </c>
      <c r="F828" s="228" t="str">
        <f t="shared" si="143"/>
        <v/>
      </c>
      <c r="G828" s="228" t="str">
        <f t="shared" si="144"/>
        <v/>
      </c>
      <c r="H828" s="230">
        <f t="shared" si="141"/>
        <v>0.12</v>
      </c>
      <c r="I828" s="226" t="str">
        <f t="shared" si="135"/>
        <v/>
      </c>
      <c r="J828" s="227">
        <f t="shared" si="142"/>
        <v>69854</v>
      </c>
      <c r="K828" s="231" t="str">
        <f t="shared" si="137"/>
        <v>0</v>
      </c>
      <c r="Q828" s="11">
        <f>IF(J828&lt;'5-Year Monthly P&amp;L'!P$2,1,IF(AND('Financing - Injection 2'!J828&gt;='5-Year Monthly P&amp;L'!P$2,'Financing - Injection 2'!J828&lt;'5-Year Monthly P&amp;L'!AB$2),2,IF(AND('Financing - Injection 2'!J828&gt;='5-Year Monthly P&amp;L'!AB$2,'Financing - Injection 2'!J828&lt;'5-Year Monthly P&amp;L'!AN$2),3,IF(AND('Financing - Injection 2'!J828&gt;='5-Year Monthly P&amp;L'!AN$2,'Financing - Injection 2'!J828&lt;'5-Year Monthly P&amp;L'!AZ$2),4,IF('Financing - Injection 2'!J828&gt;='5-Year Monthly P&amp;L'!AZ$2,5)))))</f>
        <v>5</v>
      </c>
      <c r="R828" s="215" t="str">
        <f t="shared" si="138"/>
        <v>0</v>
      </c>
      <c r="S828" s="215" t="str">
        <f t="shared" si="139"/>
        <v>0</v>
      </c>
    </row>
    <row r="829" spans="1:19" x14ac:dyDescent="0.2">
      <c r="A829" s="12">
        <v>818</v>
      </c>
      <c r="B829" s="228" t="str">
        <f>IF(I829&gt;($B$4*$B$6),"0",PMT(H829/$B$6,COUNT(I829:$I$1000),-E828))</f>
        <v>0</v>
      </c>
      <c r="C829" s="228">
        <f t="shared" si="140"/>
        <v>0</v>
      </c>
      <c r="D829" s="228" t="str">
        <f t="shared" si="136"/>
        <v>0</v>
      </c>
      <c r="E829" s="225" t="str">
        <f t="shared" si="134"/>
        <v/>
      </c>
      <c r="F829" s="228" t="str">
        <f t="shared" si="143"/>
        <v/>
      </c>
      <c r="G829" s="228" t="str">
        <f t="shared" si="144"/>
        <v/>
      </c>
      <c r="H829" s="230">
        <f t="shared" si="141"/>
        <v>0.12</v>
      </c>
      <c r="I829" s="226" t="str">
        <f t="shared" si="135"/>
        <v/>
      </c>
      <c r="J829" s="227">
        <f t="shared" si="142"/>
        <v>69884</v>
      </c>
      <c r="K829" s="231" t="str">
        <f t="shared" si="137"/>
        <v>0</v>
      </c>
      <c r="Q829" s="11">
        <f>IF(J829&lt;'5-Year Monthly P&amp;L'!P$2,1,IF(AND('Financing - Injection 2'!J829&gt;='5-Year Monthly P&amp;L'!P$2,'Financing - Injection 2'!J829&lt;'5-Year Monthly P&amp;L'!AB$2),2,IF(AND('Financing - Injection 2'!J829&gt;='5-Year Monthly P&amp;L'!AB$2,'Financing - Injection 2'!J829&lt;'5-Year Monthly P&amp;L'!AN$2),3,IF(AND('Financing - Injection 2'!J829&gt;='5-Year Monthly P&amp;L'!AN$2,'Financing - Injection 2'!J829&lt;'5-Year Monthly P&amp;L'!AZ$2),4,IF('Financing - Injection 2'!J829&gt;='5-Year Monthly P&amp;L'!AZ$2,5)))))</f>
        <v>5</v>
      </c>
      <c r="R829" s="215" t="str">
        <f t="shared" si="138"/>
        <v>0</v>
      </c>
      <c r="S829" s="215" t="str">
        <f t="shared" si="139"/>
        <v>0</v>
      </c>
    </row>
    <row r="830" spans="1:19" x14ac:dyDescent="0.2">
      <c r="A830" s="12">
        <v>819</v>
      </c>
      <c r="B830" s="228" t="str">
        <f>IF(I830&gt;($B$4*$B$6),"0",PMT(H830/$B$6,COUNT(I830:$I$1000),-E829))</f>
        <v>0</v>
      </c>
      <c r="C830" s="228">
        <f t="shared" si="140"/>
        <v>0</v>
      </c>
      <c r="D830" s="228" t="str">
        <f t="shared" si="136"/>
        <v>0</v>
      </c>
      <c r="E830" s="225" t="str">
        <f t="shared" si="134"/>
        <v/>
      </c>
      <c r="F830" s="228" t="str">
        <f t="shared" si="143"/>
        <v/>
      </c>
      <c r="G830" s="228" t="str">
        <f t="shared" si="144"/>
        <v/>
      </c>
      <c r="H830" s="230">
        <f t="shared" si="141"/>
        <v>0.12</v>
      </c>
      <c r="I830" s="226" t="str">
        <f t="shared" si="135"/>
        <v/>
      </c>
      <c r="J830" s="227">
        <f t="shared" si="142"/>
        <v>69915</v>
      </c>
      <c r="K830" s="231" t="str">
        <f t="shared" si="137"/>
        <v>0</v>
      </c>
      <c r="Q830" s="11">
        <f>IF(J830&lt;'5-Year Monthly P&amp;L'!P$2,1,IF(AND('Financing - Injection 2'!J830&gt;='5-Year Monthly P&amp;L'!P$2,'Financing - Injection 2'!J830&lt;'5-Year Monthly P&amp;L'!AB$2),2,IF(AND('Financing - Injection 2'!J830&gt;='5-Year Monthly P&amp;L'!AB$2,'Financing - Injection 2'!J830&lt;'5-Year Monthly P&amp;L'!AN$2),3,IF(AND('Financing - Injection 2'!J830&gt;='5-Year Monthly P&amp;L'!AN$2,'Financing - Injection 2'!J830&lt;'5-Year Monthly P&amp;L'!AZ$2),4,IF('Financing - Injection 2'!J830&gt;='5-Year Monthly P&amp;L'!AZ$2,5)))))</f>
        <v>5</v>
      </c>
      <c r="R830" s="215" t="str">
        <f t="shared" si="138"/>
        <v>0</v>
      </c>
      <c r="S830" s="215" t="str">
        <f t="shared" si="139"/>
        <v>0</v>
      </c>
    </row>
    <row r="831" spans="1:19" x14ac:dyDescent="0.2">
      <c r="A831" s="12">
        <v>820</v>
      </c>
      <c r="B831" s="228" t="str">
        <f>IF(I831&gt;($B$4*$B$6),"0",PMT(H831/$B$6,COUNT(I831:$I$1000),-E830))</f>
        <v>0</v>
      </c>
      <c r="C831" s="228">
        <f t="shared" si="140"/>
        <v>0</v>
      </c>
      <c r="D831" s="228" t="str">
        <f t="shared" si="136"/>
        <v>0</v>
      </c>
      <c r="E831" s="225" t="str">
        <f t="shared" si="134"/>
        <v/>
      </c>
      <c r="F831" s="228" t="str">
        <f t="shared" si="143"/>
        <v/>
      </c>
      <c r="G831" s="228" t="str">
        <f t="shared" si="144"/>
        <v/>
      </c>
      <c r="H831" s="230">
        <f t="shared" si="141"/>
        <v>0.12</v>
      </c>
      <c r="I831" s="226" t="str">
        <f t="shared" si="135"/>
        <v/>
      </c>
      <c r="J831" s="227">
        <f t="shared" si="142"/>
        <v>69945</v>
      </c>
      <c r="K831" s="231" t="str">
        <f t="shared" si="137"/>
        <v>0</v>
      </c>
      <c r="Q831" s="11">
        <f>IF(J831&lt;'5-Year Monthly P&amp;L'!P$2,1,IF(AND('Financing - Injection 2'!J831&gt;='5-Year Monthly P&amp;L'!P$2,'Financing - Injection 2'!J831&lt;'5-Year Monthly P&amp;L'!AB$2),2,IF(AND('Financing - Injection 2'!J831&gt;='5-Year Monthly P&amp;L'!AB$2,'Financing - Injection 2'!J831&lt;'5-Year Monthly P&amp;L'!AN$2),3,IF(AND('Financing - Injection 2'!J831&gt;='5-Year Monthly P&amp;L'!AN$2,'Financing - Injection 2'!J831&lt;'5-Year Monthly P&amp;L'!AZ$2),4,IF('Financing - Injection 2'!J831&gt;='5-Year Monthly P&amp;L'!AZ$2,5)))))</f>
        <v>5</v>
      </c>
      <c r="R831" s="215" t="str">
        <f t="shared" si="138"/>
        <v>0</v>
      </c>
      <c r="S831" s="215" t="str">
        <f t="shared" si="139"/>
        <v>0</v>
      </c>
    </row>
    <row r="832" spans="1:19" x14ac:dyDescent="0.2">
      <c r="A832" s="12">
        <v>821</v>
      </c>
      <c r="B832" s="228" t="str">
        <f>IF(I832&gt;($B$4*$B$6),"0",PMT(H832/$B$6,COUNT(I832:$I$1000),-E831))</f>
        <v>0</v>
      </c>
      <c r="C832" s="228">
        <f t="shared" si="140"/>
        <v>0</v>
      </c>
      <c r="D832" s="228" t="str">
        <f t="shared" si="136"/>
        <v>0</v>
      </c>
      <c r="E832" s="225" t="str">
        <f t="shared" si="134"/>
        <v/>
      </c>
      <c r="F832" s="228" t="str">
        <f t="shared" si="143"/>
        <v/>
      </c>
      <c r="G832" s="228" t="str">
        <f t="shared" si="144"/>
        <v/>
      </c>
      <c r="H832" s="230">
        <f t="shared" si="141"/>
        <v>0.12</v>
      </c>
      <c r="I832" s="226" t="str">
        <f t="shared" si="135"/>
        <v/>
      </c>
      <c r="J832" s="227">
        <f t="shared" si="142"/>
        <v>69976</v>
      </c>
      <c r="K832" s="231" t="str">
        <f t="shared" si="137"/>
        <v>0</v>
      </c>
      <c r="Q832" s="11">
        <f>IF(J832&lt;'5-Year Monthly P&amp;L'!P$2,1,IF(AND('Financing - Injection 2'!J832&gt;='5-Year Monthly P&amp;L'!P$2,'Financing - Injection 2'!J832&lt;'5-Year Monthly P&amp;L'!AB$2),2,IF(AND('Financing - Injection 2'!J832&gt;='5-Year Monthly P&amp;L'!AB$2,'Financing - Injection 2'!J832&lt;'5-Year Monthly P&amp;L'!AN$2),3,IF(AND('Financing - Injection 2'!J832&gt;='5-Year Monthly P&amp;L'!AN$2,'Financing - Injection 2'!J832&lt;'5-Year Monthly P&amp;L'!AZ$2),4,IF('Financing - Injection 2'!J832&gt;='5-Year Monthly P&amp;L'!AZ$2,5)))))</f>
        <v>5</v>
      </c>
      <c r="R832" s="215" t="str">
        <f t="shared" si="138"/>
        <v>0</v>
      </c>
      <c r="S832" s="215" t="str">
        <f t="shared" si="139"/>
        <v>0</v>
      </c>
    </row>
    <row r="833" spans="1:19" x14ac:dyDescent="0.2">
      <c r="A833" s="12">
        <v>822</v>
      </c>
      <c r="B833" s="228" t="str">
        <f>IF(I833&gt;($B$4*$B$6),"0",PMT(H833/$B$6,COUNT(I833:$I$1000),-E832))</f>
        <v>0</v>
      </c>
      <c r="C833" s="228">
        <f t="shared" si="140"/>
        <v>0</v>
      </c>
      <c r="D833" s="228" t="str">
        <f t="shared" si="136"/>
        <v>0</v>
      </c>
      <c r="E833" s="225" t="str">
        <f t="shared" si="134"/>
        <v/>
      </c>
      <c r="F833" s="228" t="str">
        <f t="shared" si="143"/>
        <v/>
      </c>
      <c r="G833" s="228" t="str">
        <f t="shared" si="144"/>
        <v/>
      </c>
      <c r="H833" s="230">
        <f t="shared" si="141"/>
        <v>0.12</v>
      </c>
      <c r="I833" s="226" t="str">
        <f t="shared" si="135"/>
        <v/>
      </c>
      <c r="J833" s="227">
        <f t="shared" si="142"/>
        <v>70007</v>
      </c>
      <c r="K833" s="231" t="str">
        <f t="shared" si="137"/>
        <v>0</v>
      </c>
      <c r="Q833" s="11">
        <f>IF(J833&lt;'5-Year Monthly P&amp;L'!P$2,1,IF(AND('Financing - Injection 2'!J833&gt;='5-Year Monthly P&amp;L'!P$2,'Financing - Injection 2'!J833&lt;'5-Year Monthly P&amp;L'!AB$2),2,IF(AND('Financing - Injection 2'!J833&gt;='5-Year Monthly P&amp;L'!AB$2,'Financing - Injection 2'!J833&lt;'5-Year Monthly P&amp;L'!AN$2),3,IF(AND('Financing - Injection 2'!J833&gt;='5-Year Monthly P&amp;L'!AN$2,'Financing - Injection 2'!J833&lt;'5-Year Monthly P&amp;L'!AZ$2),4,IF('Financing - Injection 2'!J833&gt;='5-Year Monthly P&amp;L'!AZ$2,5)))))</f>
        <v>5</v>
      </c>
      <c r="R833" s="215" t="str">
        <f t="shared" si="138"/>
        <v>0</v>
      </c>
      <c r="S833" s="215" t="str">
        <f t="shared" si="139"/>
        <v>0</v>
      </c>
    </row>
    <row r="834" spans="1:19" x14ac:dyDescent="0.2">
      <c r="A834" s="12">
        <v>823</v>
      </c>
      <c r="B834" s="228" t="str">
        <f>IF(I834&gt;($B$4*$B$6),"0",PMT(H834/$B$6,COUNT(I834:$I$1000),-E833))</f>
        <v>0</v>
      </c>
      <c r="C834" s="228">
        <f t="shared" si="140"/>
        <v>0</v>
      </c>
      <c r="D834" s="228" t="str">
        <f t="shared" si="136"/>
        <v>0</v>
      </c>
      <c r="E834" s="225" t="str">
        <f t="shared" si="134"/>
        <v/>
      </c>
      <c r="F834" s="228" t="str">
        <f t="shared" si="143"/>
        <v/>
      </c>
      <c r="G834" s="228" t="str">
        <f t="shared" si="144"/>
        <v/>
      </c>
      <c r="H834" s="230">
        <f t="shared" si="141"/>
        <v>0.12</v>
      </c>
      <c r="I834" s="226" t="str">
        <f t="shared" si="135"/>
        <v/>
      </c>
      <c r="J834" s="227">
        <f t="shared" si="142"/>
        <v>70037</v>
      </c>
      <c r="K834" s="231" t="str">
        <f t="shared" si="137"/>
        <v>0</v>
      </c>
      <c r="Q834" s="11">
        <f>IF(J834&lt;'5-Year Monthly P&amp;L'!P$2,1,IF(AND('Financing - Injection 2'!J834&gt;='5-Year Monthly P&amp;L'!P$2,'Financing - Injection 2'!J834&lt;'5-Year Monthly P&amp;L'!AB$2),2,IF(AND('Financing - Injection 2'!J834&gt;='5-Year Monthly P&amp;L'!AB$2,'Financing - Injection 2'!J834&lt;'5-Year Monthly P&amp;L'!AN$2),3,IF(AND('Financing - Injection 2'!J834&gt;='5-Year Monthly P&amp;L'!AN$2,'Financing - Injection 2'!J834&lt;'5-Year Monthly P&amp;L'!AZ$2),4,IF('Financing - Injection 2'!J834&gt;='5-Year Monthly P&amp;L'!AZ$2,5)))))</f>
        <v>5</v>
      </c>
      <c r="R834" s="215" t="str">
        <f t="shared" si="138"/>
        <v>0</v>
      </c>
      <c r="S834" s="215" t="str">
        <f t="shared" si="139"/>
        <v>0</v>
      </c>
    </row>
    <row r="835" spans="1:19" x14ac:dyDescent="0.2">
      <c r="A835" s="12">
        <v>824</v>
      </c>
      <c r="B835" s="228" t="str">
        <f>IF(I835&gt;($B$4*$B$6),"0",PMT(H835/$B$6,COUNT(I835:$I$1000),-E834))</f>
        <v>0</v>
      </c>
      <c r="C835" s="228">
        <f t="shared" si="140"/>
        <v>0</v>
      </c>
      <c r="D835" s="228" t="str">
        <f t="shared" si="136"/>
        <v>0</v>
      </c>
      <c r="E835" s="225" t="str">
        <f t="shared" si="134"/>
        <v/>
      </c>
      <c r="F835" s="228" t="str">
        <f t="shared" si="143"/>
        <v/>
      </c>
      <c r="G835" s="228" t="str">
        <f t="shared" si="144"/>
        <v/>
      </c>
      <c r="H835" s="230">
        <f t="shared" si="141"/>
        <v>0.12</v>
      </c>
      <c r="I835" s="226" t="str">
        <f t="shared" si="135"/>
        <v/>
      </c>
      <c r="J835" s="227">
        <f t="shared" si="142"/>
        <v>70068</v>
      </c>
      <c r="K835" s="231" t="str">
        <f t="shared" si="137"/>
        <v>0</v>
      </c>
      <c r="Q835" s="11">
        <f>IF(J835&lt;'5-Year Monthly P&amp;L'!P$2,1,IF(AND('Financing - Injection 2'!J835&gt;='5-Year Monthly P&amp;L'!P$2,'Financing - Injection 2'!J835&lt;'5-Year Monthly P&amp;L'!AB$2),2,IF(AND('Financing - Injection 2'!J835&gt;='5-Year Monthly P&amp;L'!AB$2,'Financing - Injection 2'!J835&lt;'5-Year Monthly P&amp;L'!AN$2),3,IF(AND('Financing - Injection 2'!J835&gt;='5-Year Monthly P&amp;L'!AN$2,'Financing - Injection 2'!J835&lt;'5-Year Monthly P&amp;L'!AZ$2),4,IF('Financing - Injection 2'!J835&gt;='5-Year Monthly P&amp;L'!AZ$2,5)))))</f>
        <v>5</v>
      </c>
      <c r="R835" s="215" t="str">
        <f t="shared" si="138"/>
        <v>0</v>
      </c>
      <c r="S835" s="215" t="str">
        <f t="shared" si="139"/>
        <v>0</v>
      </c>
    </row>
    <row r="836" spans="1:19" x14ac:dyDescent="0.2">
      <c r="A836" s="12">
        <v>825</v>
      </c>
      <c r="B836" s="228" t="str">
        <f>IF(I836&gt;($B$4*$B$6),"0",PMT(H836/$B$6,COUNT(I836:$I$1000),-E835))</f>
        <v>0</v>
      </c>
      <c r="C836" s="228">
        <f t="shared" si="140"/>
        <v>0</v>
      </c>
      <c r="D836" s="228" t="str">
        <f t="shared" si="136"/>
        <v>0</v>
      </c>
      <c r="E836" s="225" t="str">
        <f t="shared" si="134"/>
        <v/>
      </c>
      <c r="F836" s="228" t="str">
        <f t="shared" si="143"/>
        <v/>
      </c>
      <c r="G836" s="228" t="str">
        <f t="shared" si="144"/>
        <v/>
      </c>
      <c r="H836" s="230">
        <f t="shared" si="141"/>
        <v>0.12</v>
      </c>
      <c r="I836" s="226" t="str">
        <f t="shared" si="135"/>
        <v/>
      </c>
      <c r="J836" s="227">
        <f t="shared" si="142"/>
        <v>70098</v>
      </c>
      <c r="K836" s="231" t="str">
        <f t="shared" si="137"/>
        <v>0</v>
      </c>
      <c r="Q836" s="11">
        <f>IF(J836&lt;'5-Year Monthly P&amp;L'!P$2,1,IF(AND('Financing - Injection 2'!J836&gt;='5-Year Monthly P&amp;L'!P$2,'Financing - Injection 2'!J836&lt;'5-Year Monthly P&amp;L'!AB$2),2,IF(AND('Financing - Injection 2'!J836&gt;='5-Year Monthly P&amp;L'!AB$2,'Financing - Injection 2'!J836&lt;'5-Year Monthly P&amp;L'!AN$2),3,IF(AND('Financing - Injection 2'!J836&gt;='5-Year Monthly P&amp;L'!AN$2,'Financing - Injection 2'!J836&lt;'5-Year Monthly P&amp;L'!AZ$2),4,IF('Financing - Injection 2'!J836&gt;='5-Year Monthly P&amp;L'!AZ$2,5)))))</f>
        <v>5</v>
      </c>
      <c r="R836" s="215" t="str">
        <f t="shared" si="138"/>
        <v>0</v>
      </c>
      <c r="S836" s="215" t="str">
        <f t="shared" si="139"/>
        <v>0</v>
      </c>
    </row>
    <row r="837" spans="1:19" x14ac:dyDescent="0.2">
      <c r="A837" s="12">
        <v>826</v>
      </c>
      <c r="B837" s="228" t="str">
        <f>IF(I837&gt;($B$4*$B$6),"0",PMT(H837/$B$6,COUNT(I837:$I$1000),-E836))</f>
        <v>0</v>
      </c>
      <c r="C837" s="228">
        <f t="shared" si="140"/>
        <v>0</v>
      </c>
      <c r="D837" s="228" t="str">
        <f t="shared" si="136"/>
        <v>0</v>
      </c>
      <c r="E837" s="225" t="str">
        <f t="shared" si="134"/>
        <v/>
      </c>
      <c r="F837" s="228" t="str">
        <f t="shared" si="143"/>
        <v/>
      </c>
      <c r="G837" s="228" t="str">
        <f t="shared" si="144"/>
        <v/>
      </c>
      <c r="H837" s="230">
        <f t="shared" si="141"/>
        <v>0.12</v>
      </c>
      <c r="I837" s="226" t="str">
        <f t="shared" si="135"/>
        <v/>
      </c>
      <c r="J837" s="227">
        <f t="shared" si="142"/>
        <v>70129</v>
      </c>
      <c r="K837" s="231" t="str">
        <f t="shared" si="137"/>
        <v>0</v>
      </c>
      <c r="Q837" s="11">
        <f>IF(J837&lt;'5-Year Monthly P&amp;L'!P$2,1,IF(AND('Financing - Injection 2'!J837&gt;='5-Year Monthly P&amp;L'!P$2,'Financing - Injection 2'!J837&lt;'5-Year Monthly P&amp;L'!AB$2),2,IF(AND('Financing - Injection 2'!J837&gt;='5-Year Monthly P&amp;L'!AB$2,'Financing - Injection 2'!J837&lt;'5-Year Monthly P&amp;L'!AN$2),3,IF(AND('Financing - Injection 2'!J837&gt;='5-Year Monthly P&amp;L'!AN$2,'Financing - Injection 2'!J837&lt;'5-Year Monthly P&amp;L'!AZ$2),4,IF('Financing - Injection 2'!J837&gt;='5-Year Monthly P&amp;L'!AZ$2,5)))))</f>
        <v>5</v>
      </c>
      <c r="R837" s="215" t="str">
        <f t="shared" si="138"/>
        <v>0</v>
      </c>
      <c r="S837" s="215" t="str">
        <f t="shared" si="139"/>
        <v>0</v>
      </c>
    </row>
    <row r="838" spans="1:19" x14ac:dyDescent="0.2">
      <c r="A838" s="12">
        <v>827</v>
      </c>
      <c r="B838" s="228" t="str">
        <f>IF(I838&gt;($B$4*$B$6),"0",PMT(H838/$B$6,COUNT(I838:$I$1000),-E837))</f>
        <v>0</v>
      </c>
      <c r="C838" s="228">
        <f t="shared" si="140"/>
        <v>0</v>
      </c>
      <c r="D838" s="228" t="str">
        <f t="shared" si="136"/>
        <v>0</v>
      </c>
      <c r="E838" s="225" t="str">
        <f t="shared" si="134"/>
        <v/>
      </c>
      <c r="F838" s="228" t="str">
        <f t="shared" si="143"/>
        <v/>
      </c>
      <c r="G838" s="228" t="str">
        <f t="shared" si="144"/>
        <v/>
      </c>
      <c r="H838" s="230">
        <f t="shared" si="141"/>
        <v>0.12</v>
      </c>
      <c r="I838" s="226" t="str">
        <f t="shared" si="135"/>
        <v/>
      </c>
      <c r="J838" s="227">
        <f t="shared" si="142"/>
        <v>70160</v>
      </c>
      <c r="K838" s="231" t="str">
        <f t="shared" si="137"/>
        <v>0</v>
      </c>
      <c r="Q838" s="11">
        <f>IF(J838&lt;'5-Year Monthly P&amp;L'!P$2,1,IF(AND('Financing - Injection 2'!J838&gt;='5-Year Monthly P&amp;L'!P$2,'Financing - Injection 2'!J838&lt;'5-Year Monthly P&amp;L'!AB$2),2,IF(AND('Financing - Injection 2'!J838&gt;='5-Year Monthly P&amp;L'!AB$2,'Financing - Injection 2'!J838&lt;'5-Year Monthly P&amp;L'!AN$2),3,IF(AND('Financing - Injection 2'!J838&gt;='5-Year Monthly P&amp;L'!AN$2,'Financing - Injection 2'!J838&lt;'5-Year Monthly P&amp;L'!AZ$2),4,IF('Financing - Injection 2'!J838&gt;='5-Year Monthly P&amp;L'!AZ$2,5)))))</f>
        <v>5</v>
      </c>
      <c r="R838" s="215" t="str">
        <f t="shared" si="138"/>
        <v>0</v>
      </c>
      <c r="S838" s="215" t="str">
        <f t="shared" si="139"/>
        <v>0</v>
      </c>
    </row>
    <row r="839" spans="1:19" x14ac:dyDescent="0.2">
      <c r="A839" s="12">
        <v>828</v>
      </c>
      <c r="B839" s="228" t="str">
        <f>IF(I839&gt;($B$4*$B$6),"0",PMT(H839/$B$6,COUNT(I839:$I$1000),-E838))</f>
        <v>0</v>
      </c>
      <c r="C839" s="228">
        <f t="shared" si="140"/>
        <v>0</v>
      </c>
      <c r="D839" s="228" t="str">
        <f t="shared" si="136"/>
        <v>0</v>
      </c>
      <c r="E839" s="225" t="str">
        <f t="shared" si="134"/>
        <v/>
      </c>
      <c r="F839" s="228" t="str">
        <f t="shared" si="143"/>
        <v/>
      </c>
      <c r="G839" s="228" t="str">
        <f t="shared" si="144"/>
        <v/>
      </c>
      <c r="H839" s="230">
        <f t="shared" si="141"/>
        <v>0.12</v>
      </c>
      <c r="I839" s="226" t="str">
        <f t="shared" si="135"/>
        <v/>
      </c>
      <c r="J839" s="227">
        <f t="shared" si="142"/>
        <v>70189</v>
      </c>
      <c r="K839" s="231" t="str">
        <f t="shared" si="137"/>
        <v>0</v>
      </c>
      <c r="Q839" s="11">
        <f>IF(J839&lt;'5-Year Monthly P&amp;L'!P$2,1,IF(AND('Financing - Injection 2'!J839&gt;='5-Year Monthly P&amp;L'!P$2,'Financing - Injection 2'!J839&lt;'5-Year Monthly P&amp;L'!AB$2),2,IF(AND('Financing - Injection 2'!J839&gt;='5-Year Monthly P&amp;L'!AB$2,'Financing - Injection 2'!J839&lt;'5-Year Monthly P&amp;L'!AN$2),3,IF(AND('Financing - Injection 2'!J839&gt;='5-Year Monthly P&amp;L'!AN$2,'Financing - Injection 2'!J839&lt;'5-Year Monthly P&amp;L'!AZ$2),4,IF('Financing - Injection 2'!J839&gt;='5-Year Monthly P&amp;L'!AZ$2,5)))))</f>
        <v>5</v>
      </c>
      <c r="R839" s="215" t="str">
        <f t="shared" si="138"/>
        <v>0</v>
      </c>
      <c r="S839" s="215" t="str">
        <f t="shared" si="139"/>
        <v>0</v>
      </c>
    </row>
    <row r="840" spans="1:19" x14ac:dyDescent="0.2">
      <c r="A840" s="12">
        <v>829</v>
      </c>
      <c r="B840" s="228" t="str">
        <f>IF(I840&gt;($B$4*$B$6),"0",PMT(H840/$B$6,COUNT(I840:$I$1000),-E839))</f>
        <v>0</v>
      </c>
      <c r="C840" s="228">
        <f t="shared" si="140"/>
        <v>0</v>
      </c>
      <c r="D840" s="228" t="str">
        <f t="shared" si="136"/>
        <v>0</v>
      </c>
      <c r="E840" s="225" t="str">
        <f t="shared" si="134"/>
        <v/>
      </c>
      <c r="F840" s="228" t="str">
        <f t="shared" si="143"/>
        <v/>
      </c>
      <c r="G840" s="228" t="str">
        <f t="shared" si="144"/>
        <v/>
      </c>
      <c r="H840" s="230">
        <f t="shared" si="141"/>
        <v>0.12</v>
      </c>
      <c r="I840" s="226" t="str">
        <f t="shared" si="135"/>
        <v/>
      </c>
      <c r="J840" s="227">
        <f t="shared" si="142"/>
        <v>70220</v>
      </c>
      <c r="K840" s="231" t="str">
        <f t="shared" si="137"/>
        <v>0</v>
      </c>
      <c r="Q840" s="11">
        <f>IF(J840&lt;'5-Year Monthly P&amp;L'!P$2,1,IF(AND('Financing - Injection 2'!J840&gt;='5-Year Monthly P&amp;L'!P$2,'Financing - Injection 2'!J840&lt;'5-Year Monthly P&amp;L'!AB$2),2,IF(AND('Financing - Injection 2'!J840&gt;='5-Year Monthly P&amp;L'!AB$2,'Financing - Injection 2'!J840&lt;'5-Year Monthly P&amp;L'!AN$2),3,IF(AND('Financing - Injection 2'!J840&gt;='5-Year Monthly P&amp;L'!AN$2,'Financing - Injection 2'!J840&lt;'5-Year Monthly P&amp;L'!AZ$2),4,IF('Financing - Injection 2'!J840&gt;='5-Year Monthly P&amp;L'!AZ$2,5)))))</f>
        <v>5</v>
      </c>
      <c r="R840" s="215" t="str">
        <f t="shared" si="138"/>
        <v>0</v>
      </c>
      <c r="S840" s="215" t="str">
        <f t="shared" si="139"/>
        <v>0</v>
      </c>
    </row>
    <row r="841" spans="1:19" x14ac:dyDescent="0.2">
      <c r="A841" s="12">
        <v>830</v>
      </c>
      <c r="B841" s="228" t="str">
        <f>IF(I841&gt;($B$4*$B$6),"0",PMT(H841/$B$6,COUNT(I841:$I$1000),-E840))</f>
        <v>0</v>
      </c>
      <c r="C841" s="228">
        <f t="shared" si="140"/>
        <v>0</v>
      </c>
      <c r="D841" s="228" t="str">
        <f t="shared" si="136"/>
        <v>0</v>
      </c>
      <c r="E841" s="225" t="str">
        <f t="shared" si="134"/>
        <v/>
      </c>
      <c r="F841" s="228" t="str">
        <f t="shared" si="143"/>
        <v/>
      </c>
      <c r="G841" s="228" t="str">
        <f t="shared" si="144"/>
        <v/>
      </c>
      <c r="H841" s="230">
        <f t="shared" si="141"/>
        <v>0.12</v>
      </c>
      <c r="I841" s="226" t="str">
        <f t="shared" si="135"/>
        <v/>
      </c>
      <c r="J841" s="227">
        <f t="shared" si="142"/>
        <v>70250</v>
      </c>
      <c r="K841" s="231" t="str">
        <f t="shared" si="137"/>
        <v>0</v>
      </c>
      <c r="Q841" s="11">
        <f>IF(J841&lt;'5-Year Monthly P&amp;L'!P$2,1,IF(AND('Financing - Injection 2'!J841&gt;='5-Year Monthly P&amp;L'!P$2,'Financing - Injection 2'!J841&lt;'5-Year Monthly P&amp;L'!AB$2),2,IF(AND('Financing - Injection 2'!J841&gt;='5-Year Monthly P&amp;L'!AB$2,'Financing - Injection 2'!J841&lt;'5-Year Monthly P&amp;L'!AN$2),3,IF(AND('Financing - Injection 2'!J841&gt;='5-Year Monthly P&amp;L'!AN$2,'Financing - Injection 2'!J841&lt;'5-Year Monthly P&amp;L'!AZ$2),4,IF('Financing - Injection 2'!J841&gt;='5-Year Monthly P&amp;L'!AZ$2,5)))))</f>
        <v>5</v>
      </c>
      <c r="R841" s="215" t="str">
        <f t="shared" si="138"/>
        <v>0</v>
      </c>
      <c r="S841" s="215" t="str">
        <f t="shared" si="139"/>
        <v>0</v>
      </c>
    </row>
    <row r="842" spans="1:19" x14ac:dyDescent="0.2">
      <c r="A842" s="12">
        <v>831</v>
      </c>
      <c r="B842" s="228" t="str">
        <f>IF(I842&gt;($B$4*$B$6),"0",PMT(H842/$B$6,COUNT(I842:$I$1000),-E841))</f>
        <v>0</v>
      </c>
      <c r="C842" s="228">
        <f t="shared" si="140"/>
        <v>0</v>
      </c>
      <c r="D842" s="228" t="str">
        <f t="shared" si="136"/>
        <v>0</v>
      </c>
      <c r="E842" s="225" t="str">
        <f t="shared" si="134"/>
        <v/>
      </c>
      <c r="F842" s="228" t="str">
        <f t="shared" si="143"/>
        <v/>
      </c>
      <c r="G842" s="228" t="str">
        <f t="shared" si="144"/>
        <v/>
      </c>
      <c r="H842" s="230">
        <f t="shared" si="141"/>
        <v>0.12</v>
      </c>
      <c r="I842" s="226" t="str">
        <f t="shared" si="135"/>
        <v/>
      </c>
      <c r="J842" s="227">
        <f t="shared" si="142"/>
        <v>70281</v>
      </c>
      <c r="K842" s="231" t="str">
        <f t="shared" si="137"/>
        <v>0</v>
      </c>
      <c r="Q842" s="11">
        <f>IF(J842&lt;'5-Year Monthly P&amp;L'!P$2,1,IF(AND('Financing - Injection 2'!J842&gt;='5-Year Monthly P&amp;L'!P$2,'Financing - Injection 2'!J842&lt;'5-Year Monthly P&amp;L'!AB$2),2,IF(AND('Financing - Injection 2'!J842&gt;='5-Year Monthly P&amp;L'!AB$2,'Financing - Injection 2'!J842&lt;'5-Year Monthly P&amp;L'!AN$2),3,IF(AND('Financing - Injection 2'!J842&gt;='5-Year Monthly P&amp;L'!AN$2,'Financing - Injection 2'!J842&lt;'5-Year Monthly P&amp;L'!AZ$2),4,IF('Financing - Injection 2'!J842&gt;='5-Year Monthly P&amp;L'!AZ$2,5)))))</f>
        <v>5</v>
      </c>
      <c r="R842" s="215" t="str">
        <f t="shared" si="138"/>
        <v>0</v>
      </c>
      <c r="S842" s="215" t="str">
        <f t="shared" si="139"/>
        <v>0</v>
      </c>
    </row>
    <row r="843" spans="1:19" x14ac:dyDescent="0.2">
      <c r="A843" s="12">
        <v>832</v>
      </c>
      <c r="B843" s="228" t="str">
        <f>IF(I843&gt;($B$4*$B$6),"0",PMT(H843/$B$6,COUNT(I843:$I$1000),-E842))</f>
        <v>0</v>
      </c>
      <c r="C843" s="228">
        <f t="shared" si="140"/>
        <v>0</v>
      </c>
      <c r="D843" s="228" t="str">
        <f t="shared" si="136"/>
        <v>0</v>
      </c>
      <c r="E843" s="225" t="str">
        <f t="shared" si="134"/>
        <v/>
      </c>
      <c r="F843" s="228" t="str">
        <f t="shared" si="143"/>
        <v/>
      </c>
      <c r="G843" s="228" t="str">
        <f t="shared" si="144"/>
        <v/>
      </c>
      <c r="H843" s="230">
        <f t="shared" si="141"/>
        <v>0.12</v>
      </c>
      <c r="I843" s="226" t="str">
        <f t="shared" si="135"/>
        <v/>
      </c>
      <c r="J843" s="227">
        <f t="shared" si="142"/>
        <v>70311</v>
      </c>
      <c r="K843" s="231" t="str">
        <f t="shared" si="137"/>
        <v>0</v>
      </c>
      <c r="Q843" s="11">
        <f>IF(J843&lt;'5-Year Monthly P&amp;L'!P$2,1,IF(AND('Financing - Injection 2'!J843&gt;='5-Year Monthly P&amp;L'!P$2,'Financing - Injection 2'!J843&lt;'5-Year Monthly P&amp;L'!AB$2),2,IF(AND('Financing - Injection 2'!J843&gt;='5-Year Monthly P&amp;L'!AB$2,'Financing - Injection 2'!J843&lt;'5-Year Monthly P&amp;L'!AN$2),3,IF(AND('Financing - Injection 2'!J843&gt;='5-Year Monthly P&amp;L'!AN$2,'Financing - Injection 2'!J843&lt;'5-Year Monthly P&amp;L'!AZ$2),4,IF('Financing - Injection 2'!J843&gt;='5-Year Monthly P&amp;L'!AZ$2,5)))))</f>
        <v>5</v>
      </c>
      <c r="R843" s="215" t="str">
        <f t="shared" si="138"/>
        <v>0</v>
      </c>
      <c r="S843" s="215" t="str">
        <f t="shared" si="139"/>
        <v>0</v>
      </c>
    </row>
    <row r="844" spans="1:19" x14ac:dyDescent="0.2">
      <c r="A844" s="12">
        <v>833</v>
      </c>
      <c r="B844" s="228" t="str">
        <f>IF(I844&gt;($B$4*$B$6),"0",PMT(H844/$B$6,COUNT(I844:$I$1000),-E843))</f>
        <v>0</v>
      </c>
      <c r="C844" s="228">
        <f t="shared" si="140"/>
        <v>0</v>
      </c>
      <c r="D844" s="228" t="str">
        <f t="shared" si="136"/>
        <v>0</v>
      </c>
      <c r="E844" s="225" t="str">
        <f t="shared" ref="E844:E907" si="145">IF(A844&gt;($B$4*$B$6),"",E843-D844)</f>
        <v/>
      </c>
      <c r="F844" s="228" t="str">
        <f t="shared" si="143"/>
        <v/>
      </c>
      <c r="G844" s="228" t="str">
        <f t="shared" si="144"/>
        <v/>
      </c>
      <c r="H844" s="230">
        <f t="shared" si="141"/>
        <v>0.12</v>
      </c>
      <c r="I844" s="226" t="str">
        <f t="shared" ref="I844:I907" si="146">IF($B$4*$B$6&lt;A844,"",A844)</f>
        <v/>
      </c>
      <c r="J844" s="227">
        <f t="shared" si="142"/>
        <v>70342</v>
      </c>
      <c r="K844" s="231" t="str">
        <f t="shared" si="137"/>
        <v>0</v>
      </c>
      <c r="Q844" s="11">
        <f>IF(J844&lt;'5-Year Monthly P&amp;L'!P$2,1,IF(AND('Financing - Injection 2'!J844&gt;='5-Year Monthly P&amp;L'!P$2,'Financing - Injection 2'!J844&lt;'5-Year Monthly P&amp;L'!AB$2),2,IF(AND('Financing - Injection 2'!J844&gt;='5-Year Monthly P&amp;L'!AB$2,'Financing - Injection 2'!J844&lt;'5-Year Monthly P&amp;L'!AN$2),3,IF(AND('Financing - Injection 2'!J844&gt;='5-Year Monthly P&amp;L'!AN$2,'Financing - Injection 2'!J844&lt;'5-Year Monthly P&amp;L'!AZ$2),4,IF('Financing - Injection 2'!J844&gt;='5-Year Monthly P&amp;L'!AZ$2,5)))))</f>
        <v>5</v>
      </c>
      <c r="R844" s="215" t="str">
        <f t="shared" si="138"/>
        <v>0</v>
      </c>
      <c r="S844" s="215" t="str">
        <f t="shared" si="139"/>
        <v>0</v>
      </c>
    </row>
    <row r="845" spans="1:19" x14ac:dyDescent="0.2">
      <c r="A845" s="12">
        <v>834</v>
      </c>
      <c r="B845" s="228" t="str">
        <f>IF(I845&gt;($B$4*$B$6),"0",PMT(H845/$B$6,COUNT(I845:$I$1000),-E844))</f>
        <v>0</v>
      </c>
      <c r="C845" s="228">
        <f t="shared" si="140"/>
        <v>0</v>
      </c>
      <c r="D845" s="228" t="str">
        <f t="shared" ref="D845:D908" si="147">IF(A845&gt;($B$4*$B$6),"0",B845-C845)</f>
        <v>0</v>
      </c>
      <c r="E845" s="225" t="str">
        <f t="shared" si="145"/>
        <v/>
      </c>
      <c r="F845" s="228" t="str">
        <f t="shared" si="143"/>
        <v/>
      </c>
      <c r="G845" s="228" t="str">
        <f t="shared" si="144"/>
        <v/>
      </c>
      <c r="H845" s="230">
        <f t="shared" si="141"/>
        <v>0.12</v>
      </c>
      <c r="I845" s="226" t="str">
        <f t="shared" si="146"/>
        <v/>
      </c>
      <c r="J845" s="227">
        <f t="shared" si="142"/>
        <v>70373</v>
      </c>
      <c r="K845" s="231" t="str">
        <f t="shared" ref="K845:K908" si="148">B845</f>
        <v>0</v>
      </c>
      <c r="Q845" s="11">
        <f>IF(J845&lt;'5-Year Monthly P&amp;L'!P$2,1,IF(AND('Financing - Injection 2'!J845&gt;='5-Year Monthly P&amp;L'!P$2,'Financing - Injection 2'!J845&lt;'5-Year Monthly P&amp;L'!AB$2),2,IF(AND('Financing - Injection 2'!J845&gt;='5-Year Monthly P&amp;L'!AB$2,'Financing - Injection 2'!J845&lt;'5-Year Monthly P&amp;L'!AN$2),3,IF(AND('Financing - Injection 2'!J845&gt;='5-Year Monthly P&amp;L'!AN$2,'Financing - Injection 2'!J845&lt;'5-Year Monthly P&amp;L'!AZ$2),4,IF('Financing - Injection 2'!J845&gt;='5-Year Monthly P&amp;L'!AZ$2,5)))))</f>
        <v>5</v>
      </c>
      <c r="R845" s="215" t="str">
        <f t="shared" ref="R845:R908" si="149">D845</f>
        <v>0</v>
      </c>
      <c r="S845" s="215" t="str">
        <f t="shared" ref="S845:S908" si="150">B845</f>
        <v>0</v>
      </c>
    </row>
    <row r="846" spans="1:19" x14ac:dyDescent="0.2">
      <c r="A846" s="12">
        <v>835</v>
      </c>
      <c r="B846" s="228" t="str">
        <f>IF(I846&gt;($B$4*$B$6),"0",PMT(H846/$B$6,COUNT(I846:$I$1000),-E845))</f>
        <v>0</v>
      </c>
      <c r="C846" s="228">
        <f t="shared" ref="C846:C909" si="151">IFERROR(E845*H846/$B$6,0)</f>
        <v>0</v>
      </c>
      <c r="D846" s="228" t="str">
        <f t="shared" si="147"/>
        <v>0</v>
      </c>
      <c r="E846" s="225" t="str">
        <f t="shared" si="145"/>
        <v/>
      </c>
      <c r="F846" s="228" t="str">
        <f t="shared" si="143"/>
        <v/>
      </c>
      <c r="G846" s="228" t="str">
        <f t="shared" si="144"/>
        <v/>
      </c>
      <c r="H846" s="230">
        <f t="shared" ref="H846:H909" si="152">H845</f>
        <v>0.12</v>
      </c>
      <c r="I846" s="226" t="str">
        <f t="shared" si="146"/>
        <v/>
      </c>
      <c r="J846" s="227">
        <f t="shared" ref="J846:J909" si="153">EDATE(J845,1)</f>
        <v>70403</v>
      </c>
      <c r="K846" s="231" t="str">
        <f t="shared" si="148"/>
        <v>0</v>
      </c>
      <c r="Q846" s="11">
        <f>IF(J846&lt;'5-Year Monthly P&amp;L'!P$2,1,IF(AND('Financing - Injection 2'!J846&gt;='5-Year Monthly P&amp;L'!P$2,'Financing - Injection 2'!J846&lt;'5-Year Monthly P&amp;L'!AB$2),2,IF(AND('Financing - Injection 2'!J846&gt;='5-Year Monthly P&amp;L'!AB$2,'Financing - Injection 2'!J846&lt;'5-Year Monthly P&amp;L'!AN$2),3,IF(AND('Financing - Injection 2'!J846&gt;='5-Year Monthly P&amp;L'!AN$2,'Financing - Injection 2'!J846&lt;'5-Year Monthly P&amp;L'!AZ$2),4,IF('Financing - Injection 2'!J846&gt;='5-Year Monthly P&amp;L'!AZ$2,5)))))</f>
        <v>5</v>
      </c>
      <c r="R846" s="215" t="str">
        <f t="shared" si="149"/>
        <v>0</v>
      </c>
      <c r="S846" s="215" t="str">
        <f t="shared" si="150"/>
        <v>0</v>
      </c>
    </row>
    <row r="847" spans="1:19" x14ac:dyDescent="0.2">
      <c r="A847" s="12">
        <v>836</v>
      </c>
      <c r="B847" s="228" t="str">
        <f>IF(I847&gt;($B$4*$B$6),"0",PMT(H847/$B$6,COUNT(I847:$I$1000),-E846))</f>
        <v>0</v>
      </c>
      <c r="C847" s="228">
        <f t="shared" si="151"/>
        <v>0</v>
      </c>
      <c r="D847" s="228" t="str">
        <f t="shared" si="147"/>
        <v>0</v>
      </c>
      <c r="E847" s="225" t="str">
        <f t="shared" si="145"/>
        <v/>
      </c>
      <c r="F847" s="228" t="str">
        <f t="shared" si="143"/>
        <v/>
      </c>
      <c r="G847" s="228" t="str">
        <f t="shared" si="144"/>
        <v/>
      </c>
      <c r="H847" s="230">
        <f t="shared" si="152"/>
        <v>0.12</v>
      </c>
      <c r="I847" s="226" t="str">
        <f t="shared" si="146"/>
        <v/>
      </c>
      <c r="J847" s="227">
        <f t="shared" si="153"/>
        <v>70434</v>
      </c>
      <c r="K847" s="231" t="str">
        <f t="shared" si="148"/>
        <v>0</v>
      </c>
      <c r="Q847" s="11">
        <f>IF(J847&lt;'5-Year Monthly P&amp;L'!P$2,1,IF(AND('Financing - Injection 2'!J847&gt;='5-Year Monthly P&amp;L'!P$2,'Financing - Injection 2'!J847&lt;'5-Year Monthly P&amp;L'!AB$2),2,IF(AND('Financing - Injection 2'!J847&gt;='5-Year Monthly P&amp;L'!AB$2,'Financing - Injection 2'!J847&lt;'5-Year Monthly P&amp;L'!AN$2),3,IF(AND('Financing - Injection 2'!J847&gt;='5-Year Monthly P&amp;L'!AN$2,'Financing - Injection 2'!J847&lt;'5-Year Monthly P&amp;L'!AZ$2),4,IF('Financing - Injection 2'!J847&gt;='5-Year Monthly P&amp;L'!AZ$2,5)))))</f>
        <v>5</v>
      </c>
      <c r="R847" s="215" t="str">
        <f t="shared" si="149"/>
        <v>0</v>
      </c>
      <c r="S847" s="215" t="str">
        <f t="shared" si="150"/>
        <v>0</v>
      </c>
    </row>
    <row r="848" spans="1:19" x14ac:dyDescent="0.2">
      <c r="A848" s="12">
        <v>837</v>
      </c>
      <c r="B848" s="228" t="str">
        <f>IF(I848&gt;($B$4*$B$6),"0",PMT(H848/$B$6,COUNT(I848:$I$1000),-E847))</f>
        <v>0</v>
      </c>
      <c r="C848" s="228">
        <f t="shared" si="151"/>
        <v>0</v>
      </c>
      <c r="D848" s="228" t="str">
        <f t="shared" si="147"/>
        <v>0</v>
      </c>
      <c r="E848" s="225" t="str">
        <f t="shared" si="145"/>
        <v/>
      </c>
      <c r="F848" s="228" t="str">
        <f t="shared" si="143"/>
        <v/>
      </c>
      <c r="G848" s="228" t="str">
        <f t="shared" si="144"/>
        <v/>
      </c>
      <c r="H848" s="230">
        <f t="shared" si="152"/>
        <v>0.12</v>
      </c>
      <c r="I848" s="226" t="str">
        <f t="shared" si="146"/>
        <v/>
      </c>
      <c r="J848" s="227">
        <f t="shared" si="153"/>
        <v>70464</v>
      </c>
      <c r="K848" s="231" t="str">
        <f t="shared" si="148"/>
        <v>0</v>
      </c>
      <c r="Q848" s="11">
        <f>IF(J848&lt;'5-Year Monthly P&amp;L'!P$2,1,IF(AND('Financing - Injection 2'!J848&gt;='5-Year Monthly P&amp;L'!P$2,'Financing - Injection 2'!J848&lt;'5-Year Monthly P&amp;L'!AB$2),2,IF(AND('Financing - Injection 2'!J848&gt;='5-Year Monthly P&amp;L'!AB$2,'Financing - Injection 2'!J848&lt;'5-Year Monthly P&amp;L'!AN$2),3,IF(AND('Financing - Injection 2'!J848&gt;='5-Year Monthly P&amp;L'!AN$2,'Financing - Injection 2'!J848&lt;'5-Year Monthly P&amp;L'!AZ$2),4,IF('Financing - Injection 2'!J848&gt;='5-Year Monthly P&amp;L'!AZ$2,5)))))</f>
        <v>5</v>
      </c>
      <c r="R848" s="215" t="str">
        <f t="shared" si="149"/>
        <v>0</v>
      </c>
      <c r="S848" s="215" t="str">
        <f t="shared" si="150"/>
        <v>0</v>
      </c>
    </row>
    <row r="849" spans="1:19" x14ac:dyDescent="0.2">
      <c r="A849" s="12">
        <v>838</v>
      </c>
      <c r="B849" s="228" t="str">
        <f>IF(I849&gt;($B$4*$B$6),"0",PMT(H849/$B$6,COUNT(I849:$I$1000),-E848))</f>
        <v>0</v>
      </c>
      <c r="C849" s="228">
        <f t="shared" si="151"/>
        <v>0</v>
      </c>
      <c r="D849" s="228" t="str">
        <f t="shared" si="147"/>
        <v>0</v>
      </c>
      <c r="E849" s="225" t="str">
        <f t="shared" si="145"/>
        <v/>
      </c>
      <c r="F849" s="228" t="str">
        <f t="shared" si="143"/>
        <v/>
      </c>
      <c r="G849" s="228" t="str">
        <f t="shared" si="144"/>
        <v/>
      </c>
      <c r="H849" s="230">
        <f t="shared" si="152"/>
        <v>0.12</v>
      </c>
      <c r="I849" s="226" t="str">
        <f t="shared" si="146"/>
        <v/>
      </c>
      <c r="J849" s="227">
        <f t="shared" si="153"/>
        <v>70495</v>
      </c>
      <c r="K849" s="231" t="str">
        <f t="shared" si="148"/>
        <v>0</v>
      </c>
      <c r="Q849" s="11">
        <f>IF(J849&lt;'5-Year Monthly P&amp;L'!P$2,1,IF(AND('Financing - Injection 2'!J849&gt;='5-Year Monthly P&amp;L'!P$2,'Financing - Injection 2'!J849&lt;'5-Year Monthly P&amp;L'!AB$2),2,IF(AND('Financing - Injection 2'!J849&gt;='5-Year Monthly P&amp;L'!AB$2,'Financing - Injection 2'!J849&lt;'5-Year Monthly P&amp;L'!AN$2),3,IF(AND('Financing - Injection 2'!J849&gt;='5-Year Monthly P&amp;L'!AN$2,'Financing - Injection 2'!J849&lt;'5-Year Monthly P&amp;L'!AZ$2),4,IF('Financing - Injection 2'!J849&gt;='5-Year Monthly P&amp;L'!AZ$2,5)))))</f>
        <v>5</v>
      </c>
      <c r="R849" s="215" t="str">
        <f t="shared" si="149"/>
        <v>0</v>
      </c>
      <c r="S849" s="215" t="str">
        <f t="shared" si="150"/>
        <v>0</v>
      </c>
    </row>
    <row r="850" spans="1:19" x14ac:dyDescent="0.2">
      <c r="A850" s="12">
        <v>839</v>
      </c>
      <c r="B850" s="228" t="str">
        <f>IF(I850&gt;($B$4*$B$6),"0",PMT(H850/$B$6,COUNT(I850:$I$1000),-E849))</f>
        <v>0</v>
      </c>
      <c r="C850" s="228">
        <f t="shared" si="151"/>
        <v>0</v>
      </c>
      <c r="D850" s="228" t="str">
        <f t="shared" si="147"/>
        <v>0</v>
      </c>
      <c r="E850" s="225" t="str">
        <f t="shared" si="145"/>
        <v/>
      </c>
      <c r="F850" s="228" t="str">
        <f t="shared" si="143"/>
        <v/>
      </c>
      <c r="G850" s="228" t="str">
        <f t="shared" si="144"/>
        <v/>
      </c>
      <c r="H850" s="230">
        <f t="shared" si="152"/>
        <v>0.12</v>
      </c>
      <c r="I850" s="226" t="str">
        <f t="shared" si="146"/>
        <v/>
      </c>
      <c r="J850" s="227">
        <f t="shared" si="153"/>
        <v>70526</v>
      </c>
      <c r="K850" s="231" t="str">
        <f t="shared" si="148"/>
        <v>0</v>
      </c>
      <c r="Q850" s="11">
        <f>IF(J850&lt;'5-Year Monthly P&amp;L'!P$2,1,IF(AND('Financing - Injection 2'!J850&gt;='5-Year Monthly P&amp;L'!P$2,'Financing - Injection 2'!J850&lt;'5-Year Monthly P&amp;L'!AB$2),2,IF(AND('Financing - Injection 2'!J850&gt;='5-Year Monthly P&amp;L'!AB$2,'Financing - Injection 2'!J850&lt;'5-Year Monthly P&amp;L'!AN$2),3,IF(AND('Financing - Injection 2'!J850&gt;='5-Year Monthly P&amp;L'!AN$2,'Financing - Injection 2'!J850&lt;'5-Year Monthly P&amp;L'!AZ$2),4,IF('Financing - Injection 2'!J850&gt;='5-Year Monthly P&amp;L'!AZ$2,5)))))</f>
        <v>5</v>
      </c>
      <c r="R850" s="215" t="str">
        <f t="shared" si="149"/>
        <v>0</v>
      </c>
      <c r="S850" s="215" t="str">
        <f t="shared" si="150"/>
        <v>0</v>
      </c>
    </row>
    <row r="851" spans="1:19" x14ac:dyDescent="0.2">
      <c r="A851" s="12">
        <v>840</v>
      </c>
      <c r="B851" s="228" t="str">
        <f>IF(I851&gt;($B$4*$B$6),"0",PMT(H851/$B$6,COUNT(I851:$I$1000),-E850))</f>
        <v>0</v>
      </c>
      <c r="C851" s="228">
        <f t="shared" si="151"/>
        <v>0</v>
      </c>
      <c r="D851" s="228" t="str">
        <f t="shared" si="147"/>
        <v>0</v>
      </c>
      <c r="E851" s="225" t="str">
        <f t="shared" si="145"/>
        <v/>
      </c>
      <c r="F851" s="228" t="str">
        <f t="shared" si="143"/>
        <v/>
      </c>
      <c r="G851" s="228" t="str">
        <f t="shared" si="144"/>
        <v/>
      </c>
      <c r="H851" s="230">
        <f t="shared" si="152"/>
        <v>0.12</v>
      </c>
      <c r="I851" s="226" t="str">
        <f t="shared" si="146"/>
        <v/>
      </c>
      <c r="J851" s="227">
        <f t="shared" si="153"/>
        <v>70554</v>
      </c>
      <c r="K851" s="231" t="str">
        <f t="shared" si="148"/>
        <v>0</v>
      </c>
      <c r="Q851" s="11">
        <f>IF(J851&lt;'5-Year Monthly P&amp;L'!P$2,1,IF(AND('Financing - Injection 2'!J851&gt;='5-Year Monthly P&amp;L'!P$2,'Financing - Injection 2'!J851&lt;'5-Year Monthly P&amp;L'!AB$2),2,IF(AND('Financing - Injection 2'!J851&gt;='5-Year Monthly P&amp;L'!AB$2,'Financing - Injection 2'!J851&lt;'5-Year Monthly P&amp;L'!AN$2),3,IF(AND('Financing - Injection 2'!J851&gt;='5-Year Monthly P&amp;L'!AN$2,'Financing - Injection 2'!J851&lt;'5-Year Monthly P&amp;L'!AZ$2),4,IF('Financing - Injection 2'!J851&gt;='5-Year Monthly P&amp;L'!AZ$2,5)))))</f>
        <v>5</v>
      </c>
      <c r="R851" s="215" t="str">
        <f t="shared" si="149"/>
        <v>0</v>
      </c>
      <c r="S851" s="215" t="str">
        <f t="shared" si="150"/>
        <v>0</v>
      </c>
    </row>
    <row r="852" spans="1:19" x14ac:dyDescent="0.2">
      <c r="A852" s="12">
        <v>841</v>
      </c>
      <c r="B852" s="228" t="str">
        <f>IF(I852&gt;($B$4*$B$6),"0",PMT(H852/$B$6,COUNT(I852:$I$1000),-E851))</f>
        <v>0</v>
      </c>
      <c r="C852" s="228">
        <f t="shared" si="151"/>
        <v>0</v>
      </c>
      <c r="D852" s="228" t="str">
        <f t="shared" si="147"/>
        <v>0</v>
      </c>
      <c r="E852" s="225" t="str">
        <f t="shared" si="145"/>
        <v/>
      </c>
      <c r="F852" s="228" t="str">
        <f t="shared" si="143"/>
        <v/>
      </c>
      <c r="G852" s="228" t="str">
        <f t="shared" si="144"/>
        <v/>
      </c>
      <c r="H852" s="230">
        <f t="shared" si="152"/>
        <v>0.12</v>
      </c>
      <c r="I852" s="226" t="str">
        <f t="shared" si="146"/>
        <v/>
      </c>
      <c r="J852" s="227">
        <f t="shared" si="153"/>
        <v>70585</v>
      </c>
      <c r="K852" s="231" t="str">
        <f t="shared" si="148"/>
        <v>0</v>
      </c>
      <c r="Q852" s="11">
        <f>IF(J852&lt;'5-Year Monthly P&amp;L'!P$2,1,IF(AND('Financing - Injection 2'!J852&gt;='5-Year Monthly P&amp;L'!P$2,'Financing - Injection 2'!J852&lt;'5-Year Monthly P&amp;L'!AB$2),2,IF(AND('Financing - Injection 2'!J852&gt;='5-Year Monthly P&amp;L'!AB$2,'Financing - Injection 2'!J852&lt;'5-Year Monthly P&amp;L'!AN$2),3,IF(AND('Financing - Injection 2'!J852&gt;='5-Year Monthly P&amp;L'!AN$2,'Financing - Injection 2'!J852&lt;'5-Year Monthly P&amp;L'!AZ$2),4,IF('Financing - Injection 2'!J852&gt;='5-Year Monthly P&amp;L'!AZ$2,5)))))</f>
        <v>5</v>
      </c>
      <c r="R852" s="215" t="str">
        <f t="shared" si="149"/>
        <v>0</v>
      </c>
      <c r="S852" s="215" t="str">
        <f t="shared" si="150"/>
        <v>0</v>
      </c>
    </row>
    <row r="853" spans="1:19" x14ac:dyDescent="0.2">
      <c r="A853" s="12">
        <v>842</v>
      </c>
      <c r="B853" s="228" t="str">
        <f>IF(I853&gt;($B$4*$B$6),"0",PMT(H853/$B$6,COUNT(I853:$I$1000),-E852))</f>
        <v>0</v>
      </c>
      <c r="C853" s="228">
        <f t="shared" si="151"/>
        <v>0</v>
      </c>
      <c r="D853" s="228" t="str">
        <f t="shared" si="147"/>
        <v>0</v>
      </c>
      <c r="E853" s="225" t="str">
        <f t="shared" si="145"/>
        <v/>
      </c>
      <c r="F853" s="228" t="str">
        <f t="shared" si="143"/>
        <v/>
      </c>
      <c r="G853" s="228" t="str">
        <f t="shared" si="144"/>
        <v/>
      </c>
      <c r="H853" s="230">
        <f t="shared" si="152"/>
        <v>0.12</v>
      </c>
      <c r="I853" s="226" t="str">
        <f t="shared" si="146"/>
        <v/>
      </c>
      <c r="J853" s="227">
        <f t="shared" si="153"/>
        <v>70615</v>
      </c>
      <c r="K853" s="231" t="str">
        <f t="shared" si="148"/>
        <v>0</v>
      </c>
      <c r="Q853" s="11">
        <f>IF(J853&lt;'5-Year Monthly P&amp;L'!P$2,1,IF(AND('Financing - Injection 2'!J853&gt;='5-Year Monthly P&amp;L'!P$2,'Financing - Injection 2'!J853&lt;'5-Year Monthly P&amp;L'!AB$2),2,IF(AND('Financing - Injection 2'!J853&gt;='5-Year Monthly P&amp;L'!AB$2,'Financing - Injection 2'!J853&lt;'5-Year Monthly P&amp;L'!AN$2),3,IF(AND('Financing - Injection 2'!J853&gt;='5-Year Monthly P&amp;L'!AN$2,'Financing - Injection 2'!J853&lt;'5-Year Monthly P&amp;L'!AZ$2),4,IF('Financing - Injection 2'!J853&gt;='5-Year Monthly P&amp;L'!AZ$2,5)))))</f>
        <v>5</v>
      </c>
      <c r="R853" s="215" t="str">
        <f t="shared" si="149"/>
        <v>0</v>
      </c>
      <c r="S853" s="215" t="str">
        <f t="shared" si="150"/>
        <v>0</v>
      </c>
    </row>
    <row r="854" spans="1:19" x14ac:dyDescent="0.2">
      <c r="A854" s="12">
        <v>843</v>
      </c>
      <c r="B854" s="228" t="str">
        <f>IF(I854&gt;($B$4*$B$6),"0",PMT(H854/$B$6,COUNT(I854:$I$1000),-E853))</f>
        <v>0</v>
      </c>
      <c r="C854" s="228">
        <f t="shared" si="151"/>
        <v>0</v>
      </c>
      <c r="D854" s="228" t="str">
        <f t="shared" si="147"/>
        <v>0</v>
      </c>
      <c r="E854" s="225" t="str">
        <f t="shared" si="145"/>
        <v/>
      </c>
      <c r="F854" s="228" t="str">
        <f t="shared" si="143"/>
        <v/>
      </c>
      <c r="G854" s="228" t="str">
        <f t="shared" si="144"/>
        <v/>
      </c>
      <c r="H854" s="230">
        <f t="shared" si="152"/>
        <v>0.12</v>
      </c>
      <c r="I854" s="226" t="str">
        <f t="shared" si="146"/>
        <v/>
      </c>
      <c r="J854" s="227">
        <f t="shared" si="153"/>
        <v>70646</v>
      </c>
      <c r="K854" s="231" t="str">
        <f t="shared" si="148"/>
        <v>0</v>
      </c>
      <c r="Q854" s="11">
        <f>IF(J854&lt;'5-Year Monthly P&amp;L'!P$2,1,IF(AND('Financing - Injection 2'!J854&gt;='5-Year Monthly P&amp;L'!P$2,'Financing - Injection 2'!J854&lt;'5-Year Monthly P&amp;L'!AB$2),2,IF(AND('Financing - Injection 2'!J854&gt;='5-Year Monthly P&amp;L'!AB$2,'Financing - Injection 2'!J854&lt;'5-Year Monthly P&amp;L'!AN$2),3,IF(AND('Financing - Injection 2'!J854&gt;='5-Year Monthly P&amp;L'!AN$2,'Financing - Injection 2'!J854&lt;'5-Year Monthly P&amp;L'!AZ$2),4,IF('Financing - Injection 2'!J854&gt;='5-Year Monthly P&amp;L'!AZ$2,5)))))</f>
        <v>5</v>
      </c>
      <c r="R854" s="215" t="str">
        <f t="shared" si="149"/>
        <v>0</v>
      </c>
      <c r="S854" s="215" t="str">
        <f t="shared" si="150"/>
        <v>0</v>
      </c>
    </row>
    <row r="855" spans="1:19" x14ac:dyDescent="0.2">
      <c r="A855" s="12">
        <v>844</v>
      </c>
      <c r="B855" s="228" t="str">
        <f>IF(I855&gt;($B$4*$B$6),"0",PMT(H855/$B$6,COUNT(I855:$I$1000),-E854))</f>
        <v>0</v>
      </c>
      <c r="C855" s="228">
        <f t="shared" si="151"/>
        <v>0</v>
      </c>
      <c r="D855" s="228" t="str">
        <f t="shared" si="147"/>
        <v>0</v>
      </c>
      <c r="E855" s="225" t="str">
        <f t="shared" si="145"/>
        <v/>
      </c>
      <c r="F855" s="228" t="str">
        <f t="shared" si="143"/>
        <v/>
      </c>
      <c r="G855" s="228" t="str">
        <f t="shared" si="144"/>
        <v/>
      </c>
      <c r="H855" s="230">
        <f t="shared" si="152"/>
        <v>0.12</v>
      </c>
      <c r="I855" s="226" t="str">
        <f t="shared" si="146"/>
        <v/>
      </c>
      <c r="J855" s="227">
        <f t="shared" si="153"/>
        <v>70676</v>
      </c>
      <c r="K855" s="231" t="str">
        <f t="shared" si="148"/>
        <v>0</v>
      </c>
      <c r="Q855" s="11">
        <f>IF(J855&lt;'5-Year Monthly P&amp;L'!P$2,1,IF(AND('Financing - Injection 2'!J855&gt;='5-Year Monthly P&amp;L'!P$2,'Financing - Injection 2'!J855&lt;'5-Year Monthly P&amp;L'!AB$2),2,IF(AND('Financing - Injection 2'!J855&gt;='5-Year Monthly P&amp;L'!AB$2,'Financing - Injection 2'!J855&lt;'5-Year Monthly P&amp;L'!AN$2),3,IF(AND('Financing - Injection 2'!J855&gt;='5-Year Monthly P&amp;L'!AN$2,'Financing - Injection 2'!J855&lt;'5-Year Monthly P&amp;L'!AZ$2),4,IF('Financing - Injection 2'!J855&gt;='5-Year Monthly P&amp;L'!AZ$2,5)))))</f>
        <v>5</v>
      </c>
      <c r="R855" s="215" t="str">
        <f t="shared" si="149"/>
        <v>0</v>
      </c>
      <c r="S855" s="215" t="str">
        <f t="shared" si="150"/>
        <v>0</v>
      </c>
    </row>
    <row r="856" spans="1:19" x14ac:dyDescent="0.2">
      <c r="A856" s="12">
        <v>845</v>
      </c>
      <c r="B856" s="228" t="str">
        <f>IF(I856&gt;($B$4*$B$6),"0",PMT(H856/$B$6,COUNT(I856:$I$1000),-E855))</f>
        <v>0</v>
      </c>
      <c r="C856" s="228">
        <f t="shared" si="151"/>
        <v>0</v>
      </c>
      <c r="D856" s="228" t="str">
        <f t="shared" si="147"/>
        <v>0</v>
      </c>
      <c r="E856" s="225" t="str">
        <f t="shared" si="145"/>
        <v/>
      </c>
      <c r="F856" s="228" t="str">
        <f t="shared" si="143"/>
        <v/>
      </c>
      <c r="G856" s="228" t="str">
        <f t="shared" si="144"/>
        <v/>
      </c>
      <c r="H856" s="230">
        <f t="shared" si="152"/>
        <v>0.12</v>
      </c>
      <c r="I856" s="226" t="str">
        <f t="shared" si="146"/>
        <v/>
      </c>
      <c r="J856" s="227">
        <f t="shared" si="153"/>
        <v>70707</v>
      </c>
      <c r="K856" s="231" t="str">
        <f t="shared" si="148"/>
        <v>0</v>
      </c>
      <c r="Q856" s="11">
        <f>IF(J856&lt;'5-Year Monthly P&amp;L'!P$2,1,IF(AND('Financing - Injection 2'!J856&gt;='5-Year Monthly P&amp;L'!P$2,'Financing - Injection 2'!J856&lt;'5-Year Monthly P&amp;L'!AB$2),2,IF(AND('Financing - Injection 2'!J856&gt;='5-Year Monthly P&amp;L'!AB$2,'Financing - Injection 2'!J856&lt;'5-Year Monthly P&amp;L'!AN$2),3,IF(AND('Financing - Injection 2'!J856&gt;='5-Year Monthly P&amp;L'!AN$2,'Financing - Injection 2'!J856&lt;'5-Year Monthly P&amp;L'!AZ$2),4,IF('Financing - Injection 2'!J856&gt;='5-Year Monthly P&amp;L'!AZ$2,5)))))</f>
        <v>5</v>
      </c>
      <c r="R856" s="215" t="str">
        <f t="shared" si="149"/>
        <v>0</v>
      </c>
      <c r="S856" s="215" t="str">
        <f t="shared" si="150"/>
        <v>0</v>
      </c>
    </row>
    <row r="857" spans="1:19" x14ac:dyDescent="0.2">
      <c r="A857" s="12">
        <v>846</v>
      </c>
      <c r="B857" s="228" t="str">
        <f>IF(I857&gt;($B$4*$B$6),"0",PMT(H857/$B$6,COUNT(I857:$I$1000),-E856))</f>
        <v>0</v>
      </c>
      <c r="C857" s="228">
        <f t="shared" si="151"/>
        <v>0</v>
      </c>
      <c r="D857" s="228" t="str">
        <f t="shared" si="147"/>
        <v>0</v>
      </c>
      <c r="E857" s="225" t="str">
        <f t="shared" si="145"/>
        <v/>
      </c>
      <c r="F857" s="228" t="str">
        <f t="shared" si="143"/>
        <v/>
      </c>
      <c r="G857" s="228" t="str">
        <f t="shared" si="144"/>
        <v/>
      </c>
      <c r="H857" s="230">
        <f t="shared" si="152"/>
        <v>0.12</v>
      </c>
      <c r="I857" s="226" t="str">
        <f t="shared" si="146"/>
        <v/>
      </c>
      <c r="J857" s="227">
        <f t="shared" si="153"/>
        <v>70738</v>
      </c>
      <c r="K857" s="231" t="str">
        <f t="shared" si="148"/>
        <v>0</v>
      </c>
      <c r="Q857" s="11">
        <f>IF(J857&lt;'5-Year Monthly P&amp;L'!P$2,1,IF(AND('Financing - Injection 2'!J857&gt;='5-Year Monthly P&amp;L'!P$2,'Financing - Injection 2'!J857&lt;'5-Year Monthly P&amp;L'!AB$2),2,IF(AND('Financing - Injection 2'!J857&gt;='5-Year Monthly P&amp;L'!AB$2,'Financing - Injection 2'!J857&lt;'5-Year Monthly P&amp;L'!AN$2),3,IF(AND('Financing - Injection 2'!J857&gt;='5-Year Monthly P&amp;L'!AN$2,'Financing - Injection 2'!J857&lt;'5-Year Monthly P&amp;L'!AZ$2),4,IF('Financing - Injection 2'!J857&gt;='5-Year Monthly P&amp;L'!AZ$2,5)))))</f>
        <v>5</v>
      </c>
      <c r="R857" s="215" t="str">
        <f t="shared" si="149"/>
        <v>0</v>
      </c>
      <c r="S857" s="215" t="str">
        <f t="shared" si="150"/>
        <v>0</v>
      </c>
    </row>
    <row r="858" spans="1:19" x14ac:dyDescent="0.2">
      <c r="A858" s="12">
        <v>847</v>
      </c>
      <c r="B858" s="228" t="str">
        <f>IF(I858&gt;($B$4*$B$6),"0",PMT(H858/$B$6,COUNT(I858:$I$1000),-E857))</f>
        <v>0</v>
      </c>
      <c r="C858" s="228">
        <f t="shared" si="151"/>
        <v>0</v>
      </c>
      <c r="D858" s="228" t="str">
        <f t="shared" si="147"/>
        <v>0</v>
      </c>
      <c r="E858" s="225" t="str">
        <f t="shared" si="145"/>
        <v/>
      </c>
      <c r="F858" s="228" t="str">
        <f t="shared" si="143"/>
        <v/>
      </c>
      <c r="G858" s="228" t="str">
        <f t="shared" si="144"/>
        <v/>
      </c>
      <c r="H858" s="230">
        <f t="shared" si="152"/>
        <v>0.12</v>
      </c>
      <c r="I858" s="226" t="str">
        <f t="shared" si="146"/>
        <v/>
      </c>
      <c r="J858" s="227">
        <f t="shared" si="153"/>
        <v>70768</v>
      </c>
      <c r="K858" s="231" t="str">
        <f t="shared" si="148"/>
        <v>0</v>
      </c>
      <c r="Q858" s="11">
        <f>IF(J858&lt;'5-Year Monthly P&amp;L'!P$2,1,IF(AND('Financing - Injection 2'!J858&gt;='5-Year Monthly P&amp;L'!P$2,'Financing - Injection 2'!J858&lt;'5-Year Monthly P&amp;L'!AB$2),2,IF(AND('Financing - Injection 2'!J858&gt;='5-Year Monthly P&amp;L'!AB$2,'Financing - Injection 2'!J858&lt;'5-Year Monthly P&amp;L'!AN$2),3,IF(AND('Financing - Injection 2'!J858&gt;='5-Year Monthly P&amp;L'!AN$2,'Financing - Injection 2'!J858&lt;'5-Year Monthly P&amp;L'!AZ$2),4,IF('Financing - Injection 2'!J858&gt;='5-Year Monthly P&amp;L'!AZ$2,5)))))</f>
        <v>5</v>
      </c>
      <c r="R858" s="215" t="str">
        <f t="shared" si="149"/>
        <v>0</v>
      </c>
      <c r="S858" s="215" t="str">
        <f t="shared" si="150"/>
        <v>0</v>
      </c>
    </row>
    <row r="859" spans="1:19" x14ac:dyDescent="0.2">
      <c r="A859" s="12">
        <v>848</v>
      </c>
      <c r="B859" s="228" t="str">
        <f>IF(I859&gt;($B$4*$B$6),"0",PMT(H859/$B$6,COUNT(I859:$I$1000),-E858))</f>
        <v>0</v>
      </c>
      <c r="C859" s="228">
        <f t="shared" si="151"/>
        <v>0</v>
      </c>
      <c r="D859" s="228" t="str">
        <f t="shared" si="147"/>
        <v>0</v>
      </c>
      <c r="E859" s="225" t="str">
        <f t="shared" si="145"/>
        <v/>
      </c>
      <c r="F859" s="228" t="str">
        <f t="shared" si="143"/>
        <v/>
      </c>
      <c r="G859" s="228" t="str">
        <f t="shared" si="144"/>
        <v/>
      </c>
      <c r="H859" s="230">
        <f t="shared" si="152"/>
        <v>0.12</v>
      </c>
      <c r="I859" s="226" t="str">
        <f t="shared" si="146"/>
        <v/>
      </c>
      <c r="J859" s="227">
        <f t="shared" si="153"/>
        <v>70799</v>
      </c>
      <c r="K859" s="231" t="str">
        <f t="shared" si="148"/>
        <v>0</v>
      </c>
      <c r="Q859" s="11">
        <f>IF(J859&lt;'5-Year Monthly P&amp;L'!P$2,1,IF(AND('Financing - Injection 2'!J859&gt;='5-Year Monthly P&amp;L'!P$2,'Financing - Injection 2'!J859&lt;'5-Year Monthly P&amp;L'!AB$2),2,IF(AND('Financing - Injection 2'!J859&gt;='5-Year Monthly P&amp;L'!AB$2,'Financing - Injection 2'!J859&lt;'5-Year Monthly P&amp;L'!AN$2),3,IF(AND('Financing - Injection 2'!J859&gt;='5-Year Monthly P&amp;L'!AN$2,'Financing - Injection 2'!J859&lt;'5-Year Monthly P&amp;L'!AZ$2),4,IF('Financing - Injection 2'!J859&gt;='5-Year Monthly P&amp;L'!AZ$2,5)))))</f>
        <v>5</v>
      </c>
      <c r="R859" s="215" t="str">
        <f t="shared" si="149"/>
        <v>0</v>
      </c>
      <c r="S859" s="215" t="str">
        <f t="shared" si="150"/>
        <v>0</v>
      </c>
    </row>
    <row r="860" spans="1:19" x14ac:dyDescent="0.2">
      <c r="A860" s="12">
        <v>849</v>
      </c>
      <c r="B860" s="228" t="str">
        <f>IF(I860&gt;($B$4*$B$6),"0",PMT(H860/$B$6,COUNT(I860:$I$1000),-E859))</f>
        <v>0</v>
      </c>
      <c r="C860" s="228">
        <f t="shared" si="151"/>
        <v>0</v>
      </c>
      <c r="D860" s="228" t="str">
        <f t="shared" si="147"/>
        <v>0</v>
      </c>
      <c r="E860" s="225" t="str">
        <f t="shared" si="145"/>
        <v/>
      </c>
      <c r="F860" s="228" t="str">
        <f t="shared" si="143"/>
        <v/>
      </c>
      <c r="G860" s="228" t="str">
        <f t="shared" si="144"/>
        <v/>
      </c>
      <c r="H860" s="230">
        <f t="shared" si="152"/>
        <v>0.12</v>
      </c>
      <c r="I860" s="226" t="str">
        <f t="shared" si="146"/>
        <v/>
      </c>
      <c r="J860" s="227">
        <f t="shared" si="153"/>
        <v>70829</v>
      </c>
      <c r="K860" s="231" t="str">
        <f t="shared" si="148"/>
        <v>0</v>
      </c>
      <c r="Q860" s="11">
        <f>IF(J860&lt;'5-Year Monthly P&amp;L'!P$2,1,IF(AND('Financing - Injection 2'!J860&gt;='5-Year Monthly P&amp;L'!P$2,'Financing - Injection 2'!J860&lt;'5-Year Monthly P&amp;L'!AB$2),2,IF(AND('Financing - Injection 2'!J860&gt;='5-Year Monthly P&amp;L'!AB$2,'Financing - Injection 2'!J860&lt;'5-Year Monthly P&amp;L'!AN$2),3,IF(AND('Financing - Injection 2'!J860&gt;='5-Year Monthly P&amp;L'!AN$2,'Financing - Injection 2'!J860&lt;'5-Year Monthly P&amp;L'!AZ$2),4,IF('Financing - Injection 2'!J860&gt;='5-Year Monthly P&amp;L'!AZ$2,5)))))</f>
        <v>5</v>
      </c>
      <c r="R860" s="215" t="str">
        <f t="shared" si="149"/>
        <v>0</v>
      </c>
      <c r="S860" s="215" t="str">
        <f t="shared" si="150"/>
        <v>0</v>
      </c>
    </row>
    <row r="861" spans="1:19" x14ac:dyDescent="0.2">
      <c r="A861" s="12">
        <v>850</v>
      </c>
      <c r="B861" s="228" t="str">
        <f>IF(I861&gt;($B$4*$B$6),"0",PMT(H861/$B$6,COUNT(I861:$I$1000),-E860))</f>
        <v>0</v>
      </c>
      <c r="C861" s="228">
        <f t="shared" si="151"/>
        <v>0</v>
      </c>
      <c r="D861" s="228" t="str">
        <f t="shared" si="147"/>
        <v>0</v>
      </c>
      <c r="E861" s="225" t="str">
        <f t="shared" si="145"/>
        <v/>
      </c>
      <c r="F861" s="228" t="str">
        <f t="shared" si="143"/>
        <v/>
      </c>
      <c r="G861" s="228" t="str">
        <f t="shared" si="144"/>
        <v/>
      </c>
      <c r="H861" s="230">
        <f t="shared" si="152"/>
        <v>0.12</v>
      </c>
      <c r="I861" s="226" t="str">
        <f t="shared" si="146"/>
        <v/>
      </c>
      <c r="J861" s="227">
        <f t="shared" si="153"/>
        <v>70860</v>
      </c>
      <c r="K861" s="231" t="str">
        <f t="shared" si="148"/>
        <v>0</v>
      </c>
      <c r="Q861" s="11">
        <f>IF(J861&lt;'5-Year Monthly P&amp;L'!P$2,1,IF(AND('Financing - Injection 2'!J861&gt;='5-Year Monthly P&amp;L'!P$2,'Financing - Injection 2'!J861&lt;'5-Year Monthly P&amp;L'!AB$2),2,IF(AND('Financing - Injection 2'!J861&gt;='5-Year Monthly P&amp;L'!AB$2,'Financing - Injection 2'!J861&lt;'5-Year Monthly P&amp;L'!AN$2),3,IF(AND('Financing - Injection 2'!J861&gt;='5-Year Monthly P&amp;L'!AN$2,'Financing - Injection 2'!J861&lt;'5-Year Monthly P&amp;L'!AZ$2),4,IF('Financing - Injection 2'!J861&gt;='5-Year Monthly P&amp;L'!AZ$2,5)))))</f>
        <v>5</v>
      </c>
      <c r="R861" s="215" t="str">
        <f t="shared" si="149"/>
        <v>0</v>
      </c>
      <c r="S861" s="215" t="str">
        <f t="shared" si="150"/>
        <v>0</v>
      </c>
    </row>
    <row r="862" spans="1:19" x14ac:dyDescent="0.2">
      <c r="A862" s="12">
        <v>851</v>
      </c>
      <c r="B862" s="228" t="str">
        <f>IF(I862&gt;($B$4*$B$6),"0",PMT(H862/$B$6,COUNT(I862:$I$1000),-E861))</f>
        <v>0</v>
      </c>
      <c r="C862" s="228">
        <f t="shared" si="151"/>
        <v>0</v>
      </c>
      <c r="D862" s="228" t="str">
        <f t="shared" si="147"/>
        <v>0</v>
      </c>
      <c r="E862" s="225" t="str">
        <f t="shared" si="145"/>
        <v/>
      </c>
      <c r="F862" s="228" t="str">
        <f t="shared" si="143"/>
        <v/>
      </c>
      <c r="G862" s="228" t="str">
        <f t="shared" si="144"/>
        <v/>
      </c>
      <c r="H862" s="230">
        <f t="shared" si="152"/>
        <v>0.12</v>
      </c>
      <c r="I862" s="226" t="str">
        <f t="shared" si="146"/>
        <v/>
      </c>
      <c r="J862" s="227">
        <f t="shared" si="153"/>
        <v>70891</v>
      </c>
      <c r="K862" s="231" t="str">
        <f t="shared" si="148"/>
        <v>0</v>
      </c>
      <c r="Q862" s="11">
        <f>IF(J862&lt;'5-Year Monthly P&amp;L'!P$2,1,IF(AND('Financing - Injection 2'!J862&gt;='5-Year Monthly P&amp;L'!P$2,'Financing - Injection 2'!J862&lt;'5-Year Monthly P&amp;L'!AB$2),2,IF(AND('Financing - Injection 2'!J862&gt;='5-Year Monthly P&amp;L'!AB$2,'Financing - Injection 2'!J862&lt;'5-Year Monthly P&amp;L'!AN$2),3,IF(AND('Financing - Injection 2'!J862&gt;='5-Year Monthly P&amp;L'!AN$2,'Financing - Injection 2'!J862&lt;'5-Year Monthly P&amp;L'!AZ$2),4,IF('Financing - Injection 2'!J862&gt;='5-Year Monthly P&amp;L'!AZ$2,5)))))</f>
        <v>5</v>
      </c>
      <c r="R862" s="215" t="str">
        <f t="shared" si="149"/>
        <v>0</v>
      </c>
      <c r="S862" s="215" t="str">
        <f t="shared" si="150"/>
        <v>0</v>
      </c>
    </row>
    <row r="863" spans="1:19" x14ac:dyDescent="0.2">
      <c r="A863" s="12">
        <v>852</v>
      </c>
      <c r="B863" s="228" t="str">
        <f>IF(I863&gt;($B$4*$B$6),"0",PMT(H863/$B$6,COUNT(I863:$I$1000),-E862))</f>
        <v>0</v>
      </c>
      <c r="C863" s="228">
        <f t="shared" si="151"/>
        <v>0</v>
      </c>
      <c r="D863" s="228" t="str">
        <f t="shared" si="147"/>
        <v>0</v>
      </c>
      <c r="E863" s="225" t="str">
        <f t="shared" si="145"/>
        <v/>
      </c>
      <c r="F863" s="228" t="str">
        <f t="shared" si="143"/>
        <v/>
      </c>
      <c r="G863" s="228" t="str">
        <f t="shared" si="144"/>
        <v/>
      </c>
      <c r="H863" s="230">
        <f t="shared" si="152"/>
        <v>0.12</v>
      </c>
      <c r="I863" s="226" t="str">
        <f t="shared" si="146"/>
        <v/>
      </c>
      <c r="J863" s="227">
        <f t="shared" si="153"/>
        <v>70919</v>
      </c>
      <c r="K863" s="231" t="str">
        <f t="shared" si="148"/>
        <v>0</v>
      </c>
      <c r="Q863" s="11">
        <f>IF(J863&lt;'5-Year Monthly P&amp;L'!P$2,1,IF(AND('Financing - Injection 2'!J863&gt;='5-Year Monthly P&amp;L'!P$2,'Financing - Injection 2'!J863&lt;'5-Year Monthly P&amp;L'!AB$2),2,IF(AND('Financing - Injection 2'!J863&gt;='5-Year Monthly P&amp;L'!AB$2,'Financing - Injection 2'!J863&lt;'5-Year Monthly P&amp;L'!AN$2),3,IF(AND('Financing - Injection 2'!J863&gt;='5-Year Monthly P&amp;L'!AN$2,'Financing - Injection 2'!J863&lt;'5-Year Monthly P&amp;L'!AZ$2),4,IF('Financing - Injection 2'!J863&gt;='5-Year Monthly P&amp;L'!AZ$2,5)))))</f>
        <v>5</v>
      </c>
      <c r="R863" s="215" t="str">
        <f t="shared" si="149"/>
        <v>0</v>
      </c>
      <c r="S863" s="215" t="str">
        <f t="shared" si="150"/>
        <v>0</v>
      </c>
    </row>
    <row r="864" spans="1:19" x14ac:dyDescent="0.2">
      <c r="A864" s="12">
        <v>853</v>
      </c>
      <c r="B864" s="228" t="str">
        <f>IF(I864&gt;($B$4*$B$6),"0",PMT(H864/$B$6,COUNT(I864:$I$1000),-E863))</f>
        <v>0</v>
      </c>
      <c r="C864" s="228">
        <f t="shared" si="151"/>
        <v>0</v>
      </c>
      <c r="D864" s="228" t="str">
        <f t="shared" si="147"/>
        <v>0</v>
      </c>
      <c r="E864" s="225" t="str">
        <f t="shared" si="145"/>
        <v/>
      </c>
      <c r="F864" s="228" t="str">
        <f t="shared" si="143"/>
        <v/>
      </c>
      <c r="G864" s="228" t="str">
        <f t="shared" si="144"/>
        <v/>
      </c>
      <c r="H864" s="230">
        <f t="shared" si="152"/>
        <v>0.12</v>
      </c>
      <c r="I864" s="226" t="str">
        <f t="shared" si="146"/>
        <v/>
      </c>
      <c r="J864" s="227">
        <f t="shared" si="153"/>
        <v>70950</v>
      </c>
      <c r="K864" s="231" t="str">
        <f t="shared" si="148"/>
        <v>0</v>
      </c>
      <c r="Q864" s="11">
        <f>IF(J864&lt;'5-Year Monthly P&amp;L'!P$2,1,IF(AND('Financing - Injection 2'!J864&gt;='5-Year Monthly P&amp;L'!P$2,'Financing - Injection 2'!J864&lt;'5-Year Monthly P&amp;L'!AB$2),2,IF(AND('Financing - Injection 2'!J864&gt;='5-Year Monthly P&amp;L'!AB$2,'Financing - Injection 2'!J864&lt;'5-Year Monthly P&amp;L'!AN$2),3,IF(AND('Financing - Injection 2'!J864&gt;='5-Year Monthly P&amp;L'!AN$2,'Financing - Injection 2'!J864&lt;'5-Year Monthly P&amp;L'!AZ$2),4,IF('Financing - Injection 2'!J864&gt;='5-Year Monthly P&amp;L'!AZ$2,5)))))</f>
        <v>5</v>
      </c>
      <c r="R864" s="215" t="str">
        <f t="shared" si="149"/>
        <v>0</v>
      </c>
      <c r="S864" s="215" t="str">
        <f t="shared" si="150"/>
        <v>0</v>
      </c>
    </row>
    <row r="865" spans="1:19" x14ac:dyDescent="0.2">
      <c r="A865" s="12">
        <v>854</v>
      </c>
      <c r="B865" s="228" t="str">
        <f>IF(I865&gt;($B$4*$B$6),"0",PMT(H865/$B$6,COUNT(I865:$I$1000),-E864))</f>
        <v>0</v>
      </c>
      <c r="C865" s="228">
        <f t="shared" si="151"/>
        <v>0</v>
      </c>
      <c r="D865" s="228" t="str">
        <f t="shared" si="147"/>
        <v>0</v>
      </c>
      <c r="E865" s="225" t="str">
        <f t="shared" si="145"/>
        <v/>
      </c>
      <c r="F865" s="228" t="str">
        <f t="shared" si="143"/>
        <v/>
      </c>
      <c r="G865" s="228" t="str">
        <f t="shared" si="144"/>
        <v/>
      </c>
      <c r="H865" s="230">
        <f t="shared" si="152"/>
        <v>0.12</v>
      </c>
      <c r="I865" s="226" t="str">
        <f t="shared" si="146"/>
        <v/>
      </c>
      <c r="J865" s="227">
        <f t="shared" si="153"/>
        <v>70980</v>
      </c>
      <c r="K865" s="231" t="str">
        <f t="shared" si="148"/>
        <v>0</v>
      </c>
      <c r="Q865" s="11">
        <f>IF(J865&lt;'5-Year Monthly P&amp;L'!P$2,1,IF(AND('Financing - Injection 2'!J865&gt;='5-Year Monthly P&amp;L'!P$2,'Financing - Injection 2'!J865&lt;'5-Year Monthly P&amp;L'!AB$2),2,IF(AND('Financing - Injection 2'!J865&gt;='5-Year Monthly P&amp;L'!AB$2,'Financing - Injection 2'!J865&lt;'5-Year Monthly P&amp;L'!AN$2),3,IF(AND('Financing - Injection 2'!J865&gt;='5-Year Monthly P&amp;L'!AN$2,'Financing - Injection 2'!J865&lt;'5-Year Monthly P&amp;L'!AZ$2),4,IF('Financing - Injection 2'!J865&gt;='5-Year Monthly P&amp;L'!AZ$2,5)))))</f>
        <v>5</v>
      </c>
      <c r="R865" s="215" t="str">
        <f t="shared" si="149"/>
        <v>0</v>
      </c>
      <c r="S865" s="215" t="str">
        <f t="shared" si="150"/>
        <v>0</v>
      </c>
    </row>
    <row r="866" spans="1:19" x14ac:dyDescent="0.2">
      <c r="A866" s="12">
        <v>855</v>
      </c>
      <c r="B866" s="228" t="str">
        <f>IF(I866&gt;($B$4*$B$6),"0",PMT(H866/$B$6,COUNT(I866:$I$1000),-E865))</f>
        <v>0</v>
      </c>
      <c r="C866" s="228">
        <f t="shared" si="151"/>
        <v>0</v>
      </c>
      <c r="D866" s="228" t="str">
        <f t="shared" si="147"/>
        <v>0</v>
      </c>
      <c r="E866" s="225" t="str">
        <f t="shared" si="145"/>
        <v/>
      </c>
      <c r="F866" s="228" t="str">
        <f t="shared" si="143"/>
        <v/>
      </c>
      <c r="G866" s="228" t="str">
        <f t="shared" si="144"/>
        <v/>
      </c>
      <c r="H866" s="230">
        <f t="shared" si="152"/>
        <v>0.12</v>
      </c>
      <c r="I866" s="226" t="str">
        <f t="shared" si="146"/>
        <v/>
      </c>
      <c r="J866" s="227">
        <f t="shared" si="153"/>
        <v>71011</v>
      </c>
      <c r="K866" s="231" t="str">
        <f t="shared" si="148"/>
        <v>0</v>
      </c>
      <c r="Q866" s="11">
        <f>IF(J866&lt;'5-Year Monthly P&amp;L'!P$2,1,IF(AND('Financing - Injection 2'!J866&gt;='5-Year Monthly P&amp;L'!P$2,'Financing - Injection 2'!J866&lt;'5-Year Monthly P&amp;L'!AB$2),2,IF(AND('Financing - Injection 2'!J866&gt;='5-Year Monthly P&amp;L'!AB$2,'Financing - Injection 2'!J866&lt;'5-Year Monthly P&amp;L'!AN$2),3,IF(AND('Financing - Injection 2'!J866&gt;='5-Year Monthly P&amp;L'!AN$2,'Financing - Injection 2'!J866&lt;'5-Year Monthly P&amp;L'!AZ$2),4,IF('Financing - Injection 2'!J866&gt;='5-Year Monthly P&amp;L'!AZ$2,5)))))</f>
        <v>5</v>
      </c>
      <c r="R866" s="215" t="str">
        <f t="shared" si="149"/>
        <v>0</v>
      </c>
      <c r="S866" s="215" t="str">
        <f t="shared" si="150"/>
        <v>0</v>
      </c>
    </row>
    <row r="867" spans="1:19" x14ac:dyDescent="0.2">
      <c r="A867" s="12">
        <v>856</v>
      </c>
      <c r="B867" s="228" t="str">
        <f>IF(I867&gt;($B$4*$B$6),"0",PMT(H867/$B$6,COUNT(I867:$I$1000),-E866))</f>
        <v>0</v>
      </c>
      <c r="C867" s="228">
        <f t="shared" si="151"/>
        <v>0</v>
      </c>
      <c r="D867" s="228" t="str">
        <f t="shared" si="147"/>
        <v>0</v>
      </c>
      <c r="E867" s="225" t="str">
        <f t="shared" si="145"/>
        <v/>
      </c>
      <c r="F867" s="228" t="str">
        <f t="shared" si="143"/>
        <v/>
      </c>
      <c r="G867" s="228" t="str">
        <f t="shared" si="144"/>
        <v/>
      </c>
      <c r="H867" s="230">
        <f t="shared" si="152"/>
        <v>0.12</v>
      </c>
      <c r="I867" s="226" t="str">
        <f t="shared" si="146"/>
        <v/>
      </c>
      <c r="J867" s="227">
        <f t="shared" si="153"/>
        <v>71041</v>
      </c>
      <c r="K867" s="231" t="str">
        <f t="shared" si="148"/>
        <v>0</v>
      </c>
      <c r="Q867" s="11">
        <f>IF(J867&lt;'5-Year Monthly P&amp;L'!P$2,1,IF(AND('Financing - Injection 2'!J867&gt;='5-Year Monthly P&amp;L'!P$2,'Financing - Injection 2'!J867&lt;'5-Year Monthly P&amp;L'!AB$2),2,IF(AND('Financing - Injection 2'!J867&gt;='5-Year Monthly P&amp;L'!AB$2,'Financing - Injection 2'!J867&lt;'5-Year Monthly P&amp;L'!AN$2),3,IF(AND('Financing - Injection 2'!J867&gt;='5-Year Monthly P&amp;L'!AN$2,'Financing - Injection 2'!J867&lt;'5-Year Monthly P&amp;L'!AZ$2),4,IF('Financing - Injection 2'!J867&gt;='5-Year Monthly P&amp;L'!AZ$2,5)))))</f>
        <v>5</v>
      </c>
      <c r="R867" s="215" t="str">
        <f t="shared" si="149"/>
        <v>0</v>
      </c>
      <c r="S867" s="215" t="str">
        <f t="shared" si="150"/>
        <v>0</v>
      </c>
    </row>
    <row r="868" spans="1:19" x14ac:dyDescent="0.2">
      <c r="A868" s="12">
        <v>857</v>
      </c>
      <c r="B868" s="228" t="str">
        <f>IF(I868&gt;($B$4*$B$6),"0",PMT(H868/$B$6,COUNT(I868:$I$1000),-E867))</f>
        <v>0</v>
      </c>
      <c r="C868" s="228">
        <f t="shared" si="151"/>
        <v>0</v>
      </c>
      <c r="D868" s="228" t="str">
        <f t="shared" si="147"/>
        <v>0</v>
      </c>
      <c r="E868" s="225" t="str">
        <f t="shared" si="145"/>
        <v/>
      </c>
      <c r="F868" s="228" t="str">
        <f t="shared" si="143"/>
        <v/>
      </c>
      <c r="G868" s="228" t="str">
        <f t="shared" si="144"/>
        <v/>
      </c>
      <c r="H868" s="230">
        <f t="shared" si="152"/>
        <v>0.12</v>
      </c>
      <c r="I868" s="226" t="str">
        <f t="shared" si="146"/>
        <v/>
      </c>
      <c r="J868" s="227">
        <f t="shared" si="153"/>
        <v>71072</v>
      </c>
      <c r="K868" s="231" t="str">
        <f t="shared" si="148"/>
        <v>0</v>
      </c>
      <c r="Q868" s="11">
        <f>IF(J868&lt;'5-Year Monthly P&amp;L'!P$2,1,IF(AND('Financing - Injection 2'!J868&gt;='5-Year Monthly P&amp;L'!P$2,'Financing - Injection 2'!J868&lt;'5-Year Monthly P&amp;L'!AB$2),2,IF(AND('Financing - Injection 2'!J868&gt;='5-Year Monthly P&amp;L'!AB$2,'Financing - Injection 2'!J868&lt;'5-Year Monthly P&amp;L'!AN$2),3,IF(AND('Financing - Injection 2'!J868&gt;='5-Year Monthly P&amp;L'!AN$2,'Financing - Injection 2'!J868&lt;'5-Year Monthly P&amp;L'!AZ$2),4,IF('Financing - Injection 2'!J868&gt;='5-Year Monthly P&amp;L'!AZ$2,5)))))</f>
        <v>5</v>
      </c>
      <c r="R868" s="215" t="str">
        <f t="shared" si="149"/>
        <v>0</v>
      </c>
      <c r="S868" s="215" t="str">
        <f t="shared" si="150"/>
        <v>0</v>
      </c>
    </row>
    <row r="869" spans="1:19" x14ac:dyDescent="0.2">
      <c r="A869" s="12">
        <v>858</v>
      </c>
      <c r="B869" s="228" t="str">
        <f>IF(I869&gt;($B$4*$B$6),"0",PMT(H869/$B$6,COUNT(I869:$I$1000),-E868))</f>
        <v>0</v>
      </c>
      <c r="C869" s="228">
        <f t="shared" si="151"/>
        <v>0</v>
      </c>
      <c r="D869" s="228" t="str">
        <f t="shared" si="147"/>
        <v>0</v>
      </c>
      <c r="E869" s="225" t="str">
        <f t="shared" si="145"/>
        <v/>
      </c>
      <c r="F869" s="228" t="str">
        <f t="shared" si="143"/>
        <v/>
      </c>
      <c r="G869" s="228" t="str">
        <f t="shared" si="144"/>
        <v/>
      </c>
      <c r="H869" s="230">
        <f t="shared" si="152"/>
        <v>0.12</v>
      </c>
      <c r="I869" s="226" t="str">
        <f t="shared" si="146"/>
        <v/>
      </c>
      <c r="J869" s="227">
        <f t="shared" si="153"/>
        <v>71103</v>
      </c>
      <c r="K869" s="231" t="str">
        <f t="shared" si="148"/>
        <v>0</v>
      </c>
      <c r="Q869" s="11">
        <f>IF(J869&lt;'5-Year Monthly P&amp;L'!P$2,1,IF(AND('Financing - Injection 2'!J869&gt;='5-Year Monthly P&amp;L'!P$2,'Financing - Injection 2'!J869&lt;'5-Year Monthly P&amp;L'!AB$2),2,IF(AND('Financing - Injection 2'!J869&gt;='5-Year Monthly P&amp;L'!AB$2,'Financing - Injection 2'!J869&lt;'5-Year Monthly P&amp;L'!AN$2),3,IF(AND('Financing - Injection 2'!J869&gt;='5-Year Monthly P&amp;L'!AN$2,'Financing - Injection 2'!J869&lt;'5-Year Monthly P&amp;L'!AZ$2),4,IF('Financing - Injection 2'!J869&gt;='5-Year Monthly P&amp;L'!AZ$2,5)))))</f>
        <v>5</v>
      </c>
      <c r="R869" s="215" t="str">
        <f t="shared" si="149"/>
        <v>0</v>
      </c>
      <c r="S869" s="215" t="str">
        <f t="shared" si="150"/>
        <v>0</v>
      </c>
    </row>
    <row r="870" spans="1:19" x14ac:dyDescent="0.2">
      <c r="A870" s="12">
        <v>859</v>
      </c>
      <c r="B870" s="228" t="str">
        <f>IF(I870&gt;($B$4*$B$6),"0",PMT(H870/$B$6,COUNT(I870:$I$1000),-E869))</f>
        <v>0</v>
      </c>
      <c r="C870" s="228">
        <f t="shared" si="151"/>
        <v>0</v>
      </c>
      <c r="D870" s="228" t="str">
        <f t="shared" si="147"/>
        <v>0</v>
      </c>
      <c r="E870" s="225" t="str">
        <f t="shared" si="145"/>
        <v/>
      </c>
      <c r="F870" s="228" t="str">
        <f t="shared" si="143"/>
        <v/>
      </c>
      <c r="G870" s="228" t="str">
        <f t="shared" si="144"/>
        <v/>
      </c>
      <c r="H870" s="230">
        <f t="shared" si="152"/>
        <v>0.12</v>
      </c>
      <c r="I870" s="226" t="str">
        <f t="shared" si="146"/>
        <v/>
      </c>
      <c r="J870" s="227">
        <f t="shared" si="153"/>
        <v>71133</v>
      </c>
      <c r="K870" s="231" t="str">
        <f t="shared" si="148"/>
        <v>0</v>
      </c>
      <c r="Q870" s="11">
        <f>IF(J870&lt;'5-Year Monthly P&amp;L'!P$2,1,IF(AND('Financing - Injection 2'!J870&gt;='5-Year Monthly P&amp;L'!P$2,'Financing - Injection 2'!J870&lt;'5-Year Monthly P&amp;L'!AB$2),2,IF(AND('Financing - Injection 2'!J870&gt;='5-Year Monthly P&amp;L'!AB$2,'Financing - Injection 2'!J870&lt;'5-Year Monthly P&amp;L'!AN$2),3,IF(AND('Financing - Injection 2'!J870&gt;='5-Year Monthly P&amp;L'!AN$2,'Financing - Injection 2'!J870&lt;'5-Year Monthly P&amp;L'!AZ$2),4,IF('Financing - Injection 2'!J870&gt;='5-Year Monthly P&amp;L'!AZ$2,5)))))</f>
        <v>5</v>
      </c>
      <c r="R870" s="215" t="str">
        <f t="shared" si="149"/>
        <v>0</v>
      </c>
      <c r="S870" s="215" t="str">
        <f t="shared" si="150"/>
        <v>0</v>
      </c>
    </row>
    <row r="871" spans="1:19" x14ac:dyDescent="0.2">
      <c r="A871" s="12">
        <v>860</v>
      </c>
      <c r="B871" s="228" t="str">
        <f>IF(I871&gt;($B$4*$B$6),"0",PMT(H871/$B$6,COUNT(I871:$I$1000),-E870))</f>
        <v>0</v>
      </c>
      <c r="C871" s="228">
        <f t="shared" si="151"/>
        <v>0</v>
      </c>
      <c r="D871" s="228" t="str">
        <f t="shared" si="147"/>
        <v>0</v>
      </c>
      <c r="E871" s="225" t="str">
        <f t="shared" si="145"/>
        <v/>
      </c>
      <c r="F871" s="228" t="str">
        <f t="shared" si="143"/>
        <v/>
      </c>
      <c r="G871" s="228" t="str">
        <f t="shared" si="144"/>
        <v/>
      </c>
      <c r="H871" s="230">
        <f t="shared" si="152"/>
        <v>0.12</v>
      </c>
      <c r="I871" s="226" t="str">
        <f t="shared" si="146"/>
        <v/>
      </c>
      <c r="J871" s="227">
        <f t="shared" si="153"/>
        <v>71164</v>
      </c>
      <c r="K871" s="231" t="str">
        <f t="shared" si="148"/>
        <v>0</v>
      </c>
      <c r="Q871" s="11">
        <f>IF(J871&lt;'5-Year Monthly P&amp;L'!P$2,1,IF(AND('Financing - Injection 2'!J871&gt;='5-Year Monthly P&amp;L'!P$2,'Financing - Injection 2'!J871&lt;'5-Year Monthly P&amp;L'!AB$2),2,IF(AND('Financing - Injection 2'!J871&gt;='5-Year Monthly P&amp;L'!AB$2,'Financing - Injection 2'!J871&lt;'5-Year Monthly P&amp;L'!AN$2),3,IF(AND('Financing - Injection 2'!J871&gt;='5-Year Monthly P&amp;L'!AN$2,'Financing - Injection 2'!J871&lt;'5-Year Monthly P&amp;L'!AZ$2),4,IF('Financing - Injection 2'!J871&gt;='5-Year Monthly P&amp;L'!AZ$2,5)))))</f>
        <v>5</v>
      </c>
      <c r="R871" s="215" t="str">
        <f t="shared" si="149"/>
        <v>0</v>
      </c>
      <c r="S871" s="215" t="str">
        <f t="shared" si="150"/>
        <v>0</v>
      </c>
    </row>
    <row r="872" spans="1:19" x14ac:dyDescent="0.2">
      <c r="A872" s="12">
        <v>861</v>
      </c>
      <c r="B872" s="228" t="str">
        <f>IF(I872&gt;($B$4*$B$6),"0",PMT(H872/$B$6,COUNT(I872:$I$1000),-E871))</f>
        <v>0</v>
      </c>
      <c r="C872" s="228">
        <f t="shared" si="151"/>
        <v>0</v>
      </c>
      <c r="D872" s="228" t="str">
        <f t="shared" si="147"/>
        <v>0</v>
      </c>
      <c r="E872" s="225" t="str">
        <f t="shared" si="145"/>
        <v/>
      </c>
      <c r="F872" s="228" t="str">
        <f t="shared" si="143"/>
        <v/>
      </c>
      <c r="G872" s="228" t="str">
        <f t="shared" si="144"/>
        <v/>
      </c>
      <c r="H872" s="230">
        <f t="shared" si="152"/>
        <v>0.12</v>
      </c>
      <c r="I872" s="226" t="str">
        <f t="shared" si="146"/>
        <v/>
      </c>
      <c r="J872" s="227">
        <f t="shared" si="153"/>
        <v>71194</v>
      </c>
      <c r="K872" s="231" t="str">
        <f t="shared" si="148"/>
        <v>0</v>
      </c>
      <c r="Q872" s="11">
        <f>IF(J872&lt;'5-Year Monthly P&amp;L'!P$2,1,IF(AND('Financing - Injection 2'!J872&gt;='5-Year Monthly P&amp;L'!P$2,'Financing - Injection 2'!J872&lt;'5-Year Monthly P&amp;L'!AB$2),2,IF(AND('Financing - Injection 2'!J872&gt;='5-Year Monthly P&amp;L'!AB$2,'Financing - Injection 2'!J872&lt;'5-Year Monthly P&amp;L'!AN$2),3,IF(AND('Financing - Injection 2'!J872&gt;='5-Year Monthly P&amp;L'!AN$2,'Financing - Injection 2'!J872&lt;'5-Year Monthly P&amp;L'!AZ$2),4,IF('Financing - Injection 2'!J872&gt;='5-Year Monthly P&amp;L'!AZ$2,5)))))</f>
        <v>5</v>
      </c>
      <c r="R872" s="215" t="str">
        <f t="shared" si="149"/>
        <v>0</v>
      </c>
      <c r="S872" s="215" t="str">
        <f t="shared" si="150"/>
        <v>0</v>
      </c>
    </row>
    <row r="873" spans="1:19" x14ac:dyDescent="0.2">
      <c r="A873" s="12">
        <v>862</v>
      </c>
      <c r="B873" s="228" t="str">
        <f>IF(I873&gt;($B$4*$B$6),"0",PMT(H873/$B$6,COUNT(I873:$I$1000),-E872))</f>
        <v>0</v>
      </c>
      <c r="C873" s="228">
        <f t="shared" si="151"/>
        <v>0</v>
      </c>
      <c r="D873" s="228" t="str">
        <f t="shared" si="147"/>
        <v>0</v>
      </c>
      <c r="E873" s="225" t="str">
        <f t="shared" si="145"/>
        <v/>
      </c>
      <c r="F873" s="228" t="str">
        <f t="shared" si="143"/>
        <v/>
      </c>
      <c r="G873" s="228" t="str">
        <f t="shared" si="144"/>
        <v/>
      </c>
      <c r="H873" s="230">
        <f t="shared" si="152"/>
        <v>0.12</v>
      </c>
      <c r="I873" s="226" t="str">
        <f t="shared" si="146"/>
        <v/>
      </c>
      <c r="J873" s="227">
        <f t="shared" si="153"/>
        <v>71225</v>
      </c>
      <c r="K873" s="231" t="str">
        <f t="shared" si="148"/>
        <v>0</v>
      </c>
      <c r="Q873" s="11">
        <f>IF(J873&lt;'5-Year Monthly P&amp;L'!P$2,1,IF(AND('Financing - Injection 2'!J873&gt;='5-Year Monthly P&amp;L'!P$2,'Financing - Injection 2'!J873&lt;'5-Year Monthly P&amp;L'!AB$2),2,IF(AND('Financing - Injection 2'!J873&gt;='5-Year Monthly P&amp;L'!AB$2,'Financing - Injection 2'!J873&lt;'5-Year Monthly P&amp;L'!AN$2),3,IF(AND('Financing - Injection 2'!J873&gt;='5-Year Monthly P&amp;L'!AN$2,'Financing - Injection 2'!J873&lt;'5-Year Monthly P&amp;L'!AZ$2),4,IF('Financing - Injection 2'!J873&gt;='5-Year Monthly P&amp;L'!AZ$2,5)))))</f>
        <v>5</v>
      </c>
      <c r="R873" s="215" t="str">
        <f t="shared" si="149"/>
        <v>0</v>
      </c>
      <c r="S873" s="215" t="str">
        <f t="shared" si="150"/>
        <v>0</v>
      </c>
    </row>
    <row r="874" spans="1:19" x14ac:dyDescent="0.2">
      <c r="A874" s="12">
        <v>863</v>
      </c>
      <c r="B874" s="228" t="str">
        <f>IF(I874&gt;($B$4*$B$6),"0",PMT(H874/$B$6,COUNT(I874:$I$1000),-E873))</f>
        <v>0</v>
      </c>
      <c r="C874" s="228">
        <f t="shared" si="151"/>
        <v>0</v>
      </c>
      <c r="D874" s="228" t="str">
        <f t="shared" si="147"/>
        <v>0</v>
      </c>
      <c r="E874" s="225" t="str">
        <f t="shared" si="145"/>
        <v/>
      </c>
      <c r="F874" s="228" t="str">
        <f t="shared" si="143"/>
        <v/>
      </c>
      <c r="G874" s="228" t="str">
        <f t="shared" si="144"/>
        <v/>
      </c>
      <c r="H874" s="230">
        <f t="shared" si="152"/>
        <v>0.12</v>
      </c>
      <c r="I874" s="226" t="str">
        <f t="shared" si="146"/>
        <v/>
      </c>
      <c r="J874" s="227">
        <f t="shared" si="153"/>
        <v>71256</v>
      </c>
      <c r="K874" s="231" t="str">
        <f t="shared" si="148"/>
        <v>0</v>
      </c>
      <c r="Q874" s="11">
        <f>IF(J874&lt;'5-Year Monthly P&amp;L'!P$2,1,IF(AND('Financing - Injection 2'!J874&gt;='5-Year Monthly P&amp;L'!P$2,'Financing - Injection 2'!J874&lt;'5-Year Monthly P&amp;L'!AB$2),2,IF(AND('Financing - Injection 2'!J874&gt;='5-Year Monthly P&amp;L'!AB$2,'Financing - Injection 2'!J874&lt;'5-Year Monthly P&amp;L'!AN$2),3,IF(AND('Financing - Injection 2'!J874&gt;='5-Year Monthly P&amp;L'!AN$2,'Financing - Injection 2'!J874&lt;'5-Year Monthly P&amp;L'!AZ$2),4,IF('Financing - Injection 2'!J874&gt;='5-Year Monthly P&amp;L'!AZ$2,5)))))</f>
        <v>5</v>
      </c>
      <c r="R874" s="215" t="str">
        <f t="shared" si="149"/>
        <v>0</v>
      </c>
      <c r="S874" s="215" t="str">
        <f t="shared" si="150"/>
        <v>0</v>
      </c>
    </row>
    <row r="875" spans="1:19" x14ac:dyDescent="0.2">
      <c r="A875" s="12">
        <v>864</v>
      </c>
      <c r="B875" s="228" t="str">
        <f>IF(I875&gt;($B$4*$B$6),"0",PMT(H875/$B$6,COUNT(I875:$I$1000),-E874))</f>
        <v>0</v>
      </c>
      <c r="C875" s="228">
        <f t="shared" si="151"/>
        <v>0</v>
      </c>
      <c r="D875" s="228" t="str">
        <f t="shared" si="147"/>
        <v>0</v>
      </c>
      <c r="E875" s="225" t="str">
        <f t="shared" si="145"/>
        <v/>
      </c>
      <c r="F875" s="228" t="str">
        <f t="shared" si="143"/>
        <v/>
      </c>
      <c r="G875" s="228" t="str">
        <f t="shared" si="144"/>
        <v/>
      </c>
      <c r="H875" s="230">
        <f t="shared" si="152"/>
        <v>0.12</v>
      </c>
      <c r="I875" s="226" t="str">
        <f t="shared" si="146"/>
        <v/>
      </c>
      <c r="J875" s="227">
        <f t="shared" si="153"/>
        <v>71284</v>
      </c>
      <c r="K875" s="231" t="str">
        <f t="shared" si="148"/>
        <v>0</v>
      </c>
      <c r="Q875" s="11">
        <f>IF(J875&lt;'5-Year Monthly P&amp;L'!P$2,1,IF(AND('Financing - Injection 2'!J875&gt;='5-Year Monthly P&amp;L'!P$2,'Financing - Injection 2'!J875&lt;'5-Year Monthly P&amp;L'!AB$2),2,IF(AND('Financing - Injection 2'!J875&gt;='5-Year Monthly P&amp;L'!AB$2,'Financing - Injection 2'!J875&lt;'5-Year Monthly P&amp;L'!AN$2),3,IF(AND('Financing - Injection 2'!J875&gt;='5-Year Monthly P&amp;L'!AN$2,'Financing - Injection 2'!J875&lt;'5-Year Monthly P&amp;L'!AZ$2),4,IF('Financing - Injection 2'!J875&gt;='5-Year Monthly P&amp;L'!AZ$2,5)))))</f>
        <v>5</v>
      </c>
      <c r="R875" s="215" t="str">
        <f t="shared" si="149"/>
        <v>0</v>
      </c>
      <c r="S875" s="215" t="str">
        <f t="shared" si="150"/>
        <v>0</v>
      </c>
    </row>
    <row r="876" spans="1:19" x14ac:dyDescent="0.2">
      <c r="A876" s="12">
        <v>865</v>
      </c>
      <c r="B876" s="228" t="str">
        <f>IF(I876&gt;($B$4*$B$6),"0",PMT(H876/$B$6,COUNT(I876:$I$1000),-E875))</f>
        <v>0</v>
      </c>
      <c r="C876" s="228">
        <f t="shared" si="151"/>
        <v>0</v>
      </c>
      <c r="D876" s="228" t="str">
        <f t="shared" si="147"/>
        <v>0</v>
      </c>
      <c r="E876" s="225" t="str">
        <f t="shared" si="145"/>
        <v/>
      </c>
      <c r="F876" s="228" t="str">
        <f t="shared" si="143"/>
        <v/>
      </c>
      <c r="G876" s="228" t="str">
        <f t="shared" si="144"/>
        <v/>
      </c>
      <c r="H876" s="230">
        <f t="shared" si="152"/>
        <v>0.12</v>
      </c>
      <c r="I876" s="226" t="str">
        <f t="shared" si="146"/>
        <v/>
      </c>
      <c r="J876" s="227">
        <f t="shared" si="153"/>
        <v>71315</v>
      </c>
      <c r="K876" s="231" t="str">
        <f t="shared" si="148"/>
        <v>0</v>
      </c>
      <c r="Q876" s="11">
        <f>IF(J876&lt;'5-Year Monthly P&amp;L'!P$2,1,IF(AND('Financing - Injection 2'!J876&gt;='5-Year Monthly P&amp;L'!P$2,'Financing - Injection 2'!J876&lt;'5-Year Monthly P&amp;L'!AB$2),2,IF(AND('Financing - Injection 2'!J876&gt;='5-Year Monthly P&amp;L'!AB$2,'Financing - Injection 2'!J876&lt;'5-Year Monthly P&amp;L'!AN$2),3,IF(AND('Financing - Injection 2'!J876&gt;='5-Year Monthly P&amp;L'!AN$2,'Financing - Injection 2'!J876&lt;'5-Year Monthly P&amp;L'!AZ$2),4,IF('Financing - Injection 2'!J876&gt;='5-Year Monthly P&amp;L'!AZ$2,5)))))</f>
        <v>5</v>
      </c>
      <c r="R876" s="215" t="str">
        <f t="shared" si="149"/>
        <v>0</v>
      </c>
      <c r="S876" s="215" t="str">
        <f t="shared" si="150"/>
        <v>0</v>
      </c>
    </row>
    <row r="877" spans="1:19" x14ac:dyDescent="0.2">
      <c r="A877" s="12">
        <v>866</v>
      </c>
      <c r="B877" s="228" t="str">
        <f>IF(I877&gt;($B$4*$B$6),"0",PMT(H877/$B$6,COUNT(I877:$I$1000),-E876))</f>
        <v>0</v>
      </c>
      <c r="C877" s="228">
        <f t="shared" si="151"/>
        <v>0</v>
      </c>
      <c r="D877" s="228" t="str">
        <f t="shared" si="147"/>
        <v>0</v>
      </c>
      <c r="E877" s="225" t="str">
        <f t="shared" si="145"/>
        <v/>
      </c>
      <c r="F877" s="228" t="str">
        <f t="shared" si="143"/>
        <v/>
      </c>
      <c r="G877" s="228" t="str">
        <f t="shared" si="144"/>
        <v/>
      </c>
      <c r="H877" s="230">
        <f t="shared" si="152"/>
        <v>0.12</v>
      </c>
      <c r="I877" s="226" t="str">
        <f t="shared" si="146"/>
        <v/>
      </c>
      <c r="J877" s="227">
        <f t="shared" si="153"/>
        <v>71345</v>
      </c>
      <c r="K877" s="231" t="str">
        <f t="shared" si="148"/>
        <v>0</v>
      </c>
      <c r="Q877" s="11">
        <f>IF(J877&lt;'5-Year Monthly P&amp;L'!P$2,1,IF(AND('Financing - Injection 2'!J877&gt;='5-Year Monthly P&amp;L'!P$2,'Financing - Injection 2'!J877&lt;'5-Year Monthly P&amp;L'!AB$2),2,IF(AND('Financing - Injection 2'!J877&gt;='5-Year Monthly P&amp;L'!AB$2,'Financing - Injection 2'!J877&lt;'5-Year Monthly P&amp;L'!AN$2),3,IF(AND('Financing - Injection 2'!J877&gt;='5-Year Monthly P&amp;L'!AN$2,'Financing - Injection 2'!J877&lt;'5-Year Monthly P&amp;L'!AZ$2),4,IF('Financing - Injection 2'!J877&gt;='5-Year Monthly P&amp;L'!AZ$2,5)))))</f>
        <v>5</v>
      </c>
      <c r="R877" s="215" t="str">
        <f t="shared" si="149"/>
        <v>0</v>
      </c>
      <c r="S877" s="215" t="str">
        <f t="shared" si="150"/>
        <v>0</v>
      </c>
    </row>
    <row r="878" spans="1:19" x14ac:dyDescent="0.2">
      <c r="A878" s="12">
        <v>867</v>
      </c>
      <c r="B878" s="228" t="str">
        <f>IF(I878&gt;($B$4*$B$6),"0",PMT(H878/$B$6,COUNT(I878:$I$1000),-E877))</f>
        <v>0</v>
      </c>
      <c r="C878" s="228">
        <f t="shared" si="151"/>
        <v>0</v>
      </c>
      <c r="D878" s="228" t="str">
        <f t="shared" si="147"/>
        <v>0</v>
      </c>
      <c r="E878" s="225" t="str">
        <f t="shared" si="145"/>
        <v/>
      </c>
      <c r="F878" s="228" t="str">
        <f t="shared" si="143"/>
        <v/>
      </c>
      <c r="G878" s="228" t="str">
        <f t="shared" si="144"/>
        <v/>
      </c>
      <c r="H878" s="230">
        <f t="shared" si="152"/>
        <v>0.12</v>
      </c>
      <c r="I878" s="226" t="str">
        <f t="shared" si="146"/>
        <v/>
      </c>
      <c r="J878" s="227">
        <f t="shared" si="153"/>
        <v>71376</v>
      </c>
      <c r="K878" s="231" t="str">
        <f t="shared" si="148"/>
        <v>0</v>
      </c>
      <c r="Q878" s="11">
        <f>IF(J878&lt;'5-Year Monthly P&amp;L'!P$2,1,IF(AND('Financing - Injection 2'!J878&gt;='5-Year Monthly P&amp;L'!P$2,'Financing - Injection 2'!J878&lt;'5-Year Monthly P&amp;L'!AB$2),2,IF(AND('Financing - Injection 2'!J878&gt;='5-Year Monthly P&amp;L'!AB$2,'Financing - Injection 2'!J878&lt;'5-Year Monthly P&amp;L'!AN$2),3,IF(AND('Financing - Injection 2'!J878&gt;='5-Year Monthly P&amp;L'!AN$2,'Financing - Injection 2'!J878&lt;'5-Year Monthly P&amp;L'!AZ$2),4,IF('Financing - Injection 2'!J878&gt;='5-Year Monthly P&amp;L'!AZ$2,5)))))</f>
        <v>5</v>
      </c>
      <c r="R878" s="215" t="str">
        <f t="shared" si="149"/>
        <v>0</v>
      </c>
      <c r="S878" s="215" t="str">
        <f t="shared" si="150"/>
        <v>0</v>
      </c>
    </row>
    <row r="879" spans="1:19" x14ac:dyDescent="0.2">
      <c r="A879" s="12">
        <v>868</v>
      </c>
      <c r="B879" s="228" t="str">
        <f>IF(I879&gt;($B$4*$B$6),"0",PMT(H879/$B$6,COUNT(I879:$I$1000),-E878))</f>
        <v>0</v>
      </c>
      <c r="C879" s="228">
        <f t="shared" si="151"/>
        <v>0</v>
      </c>
      <c r="D879" s="228" t="str">
        <f t="shared" si="147"/>
        <v>0</v>
      </c>
      <c r="E879" s="225" t="str">
        <f t="shared" si="145"/>
        <v/>
      </c>
      <c r="F879" s="228" t="str">
        <f t="shared" si="143"/>
        <v/>
      </c>
      <c r="G879" s="228" t="str">
        <f t="shared" si="144"/>
        <v/>
      </c>
      <c r="H879" s="230">
        <f t="shared" si="152"/>
        <v>0.12</v>
      </c>
      <c r="I879" s="226" t="str">
        <f t="shared" si="146"/>
        <v/>
      </c>
      <c r="J879" s="227">
        <f t="shared" si="153"/>
        <v>71406</v>
      </c>
      <c r="K879" s="231" t="str">
        <f t="shared" si="148"/>
        <v>0</v>
      </c>
      <c r="Q879" s="11">
        <f>IF(J879&lt;'5-Year Monthly P&amp;L'!P$2,1,IF(AND('Financing - Injection 2'!J879&gt;='5-Year Monthly P&amp;L'!P$2,'Financing - Injection 2'!J879&lt;'5-Year Monthly P&amp;L'!AB$2),2,IF(AND('Financing - Injection 2'!J879&gt;='5-Year Monthly P&amp;L'!AB$2,'Financing - Injection 2'!J879&lt;'5-Year Monthly P&amp;L'!AN$2),3,IF(AND('Financing - Injection 2'!J879&gt;='5-Year Monthly P&amp;L'!AN$2,'Financing - Injection 2'!J879&lt;'5-Year Monthly P&amp;L'!AZ$2),4,IF('Financing - Injection 2'!J879&gt;='5-Year Monthly P&amp;L'!AZ$2,5)))))</f>
        <v>5</v>
      </c>
      <c r="R879" s="215" t="str">
        <f t="shared" si="149"/>
        <v>0</v>
      </c>
      <c r="S879" s="215" t="str">
        <f t="shared" si="150"/>
        <v>0</v>
      </c>
    </row>
    <row r="880" spans="1:19" x14ac:dyDescent="0.2">
      <c r="A880" s="12">
        <v>869</v>
      </c>
      <c r="B880" s="228" t="str">
        <f>IF(I880&gt;($B$4*$B$6),"0",PMT(H880/$B$6,COUNT(I880:$I$1000),-E879))</f>
        <v>0</v>
      </c>
      <c r="C880" s="228">
        <f t="shared" si="151"/>
        <v>0</v>
      </c>
      <c r="D880" s="228" t="str">
        <f t="shared" si="147"/>
        <v>0</v>
      </c>
      <c r="E880" s="225" t="str">
        <f t="shared" si="145"/>
        <v/>
      </c>
      <c r="F880" s="228" t="str">
        <f t="shared" si="143"/>
        <v/>
      </c>
      <c r="G880" s="228" t="str">
        <f t="shared" si="144"/>
        <v/>
      </c>
      <c r="H880" s="230">
        <f t="shared" si="152"/>
        <v>0.12</v>
      </c>
      <c r="I880" s="226" t="str">
        <f t="shared" si="146"/>
        <v/>
      </c>
      <c r="J880" s="227">
        <f t="shared" si="153"/>
        <v>71437</v>
      </c>
      <c r="K880" s="231" t="str">
        <f t="shared" si="148"/>
        <v>0</v>
      </c>
      <c r="Q880" s="11">
        <f>IF(J880&lt;'5-Year Monthly P&amp;L'!P$2,1,IF(AND('Financing - Injection 2'!J880&gt;='5-Year Monthly P&amp;L'!P$2,'Financing - Injection 2'!J880&lt;'5-Year Monthly P&amp;L'!AB$2),2,IF(AND('Financing - Injection 2'!J880&gt;='5-Year Monthly P&amp;L'!AB$2,'Financing - Injection 2'!J880&lt;'5-Year Monthly P&amp;L'!AN$2),3,IF(AND('Financing - Injection 2'!J880&gt;='5-Year Monthly P&amp;L'!AN$2,'Financing - Injection 2'!J880&lt;'5-Year Monthly P&amp;L'!AZ$2),4,IF('Financing - Injection 2'!J880&gt;='5-Year Monthly P&amp;L'!AZ$2,5)))))</f>
        <v>5</v>
      </c>
      <c r="R880" s="215" t="str">
        <f t="shared" si="149"/>
        <v>0</v>
      </c>
      <c r="S880" s="215" t="str">
        <f t="shared" si="150"/>
        <v>0</v>
      </c>
    </row>
    <row r="881" spans="1:19" x14ac:dyDescent="0.2">
      <c r="A881" s="12">
        <v>870</v>
      </c>
      <c r="B881" s="228" t="str">
        <f>IF(I881&gt;($B$4*$B$6),"0",PMT(H881/$B$6,COUNT(I881:$I$1000),-E880))</f>
        <v>0</v>
      </c>
      <c r="C881" s="228">
        <f t="shared" si="151"/>
        <v>0</v>
      </c>
      <c r="D881" s="228" t="str">
        <f t="shared" si="147"/>
        <v>0</v>
      </c>
      <c r="E881" s="225" t="str">
        <f t="shared" si="145"/>
        <v/>
      </c>
      <c r="F881" s="228" t="str">
        <f t="shared" si="143"/>
        <v/>
      </c>
      <c r="G881" s="228" t="str">
        <f t="shared" si="144"/>
        <v/>
      </c>
      <c r="H881" s="230">
        <f t="shared" si="152"/>
        <v>0.12</v>
      </c>
      <c r="I881" s="226" t="str">
        <f t="shared" si="146"/>
        <v/>
      </c>
      <c r="J881" s="227">
        <f t="shared" si="153"/>
        <v>71468</v>
      </c>
      <c r="K881" s="231" t="str">
        <f t="shared" si="148"/>
        <v>0</v>
      </c>
      <c r="Q881" s="11">
        <f>IF(J881&lt;'5-Year Monthly P&amp;L'!P$2,1,IF(AND('Financing - Injection 2'!J881&gt;='5-Year Monthly P&amp;L'!P$2,'Financing - Injection 2'!J881&lt;'5-Year Monthly P&amp;L'!AB$2),2,IF(AND('Financing - Injection 2'!J881&gt;='5-Year Monthly P&amp;L'!AB$2,'Financing - Injection 2'!J881&lt;'5-Year Monthly P&amp;L'!AN$2),3,IF(AND('Financing - Injection 2'!J881&gt;='5-Year Monthly P&amp;L'!AN$2,'Financing - Injection 2'!J881&lt;'5-Year Monthly P&amp;L'!AZ$2),4,IF('Financing - Injection 2'!J881&gt;='5-Year Monthly P&amp;L'!AZ$2,5)))))</f>
        <v>5</v>
      </c>
      <c r="R881" s="215" t="str">
        <f t="shared" si="149"/>
        <v>0</v>
      </c>
      <c r="S881" s="215" t="str">
        <f t="shared" si="150"/>
        <v>0</v>
      </c>
    </row>
    <row r="882" spans="1:19" x14ac:dyDescent="0.2">
      <c r="A882" s="12">
        <v>871</v>
      </c>
      <c r="B882" s="228" t="str">
        <f>IF(I882&gt;($B$4*$B$6),"0",PMT(H882/$B$6,COUNT(I882:$I$1000),-E881))</f>
        <v>0</v>
      </c>
      <c r="C882" s="228">
        <f t="shared" si="151"/>
        <v>0</v>
      </c>
      <c r="D882" s="228" t="str">
        <f t="shared" si="147"/>
        <v>0</v>
      </c>
      <c r="E882" s="225" t="str">
        <f t="shared" si="145"/>
        <v/>
      </c>
      <c r="F882" s="228" t="str">
        <f t="shared" si="143"/>
        <v/>
      </c>
      <c r="G882" s="228" t="str">
        <f t="shared" si="144"/>
        <v/>
      </c>
      <c r="H882" s="230">
        <f t="shared" si="152"/>
        <v>0.12</v>
      </c>
      <c r="I882" s="226" t="str">
        <f t="shared" si="146"/>
        <v/>
      </c>
      <c r="J882" s="227">
        <f t="shared" si="153"/>
        <v>71498</v>
      </c>
      <c r="K882" s="231" t="str">
        <f t="shared" si="148"/>
        <v>0</v>
      </c>
      <c r="Q882" s="11">
        <f>IF(J882&lt;'5-Year Monthly P&amp;L'!P$2,1,IF(AND('Financing - Injection 2'!J882&gt;='5-Year Monthly P&amp;L'!P$2,'Financing - Injection 2'!J882&lt;'5-Year Monthly P&amp;L'!AB$2),2,IF(AND('Financing - Injection 2'!J882&gt;='5-Year Monthly P&amp;L'!AB$2,'Financing - Injection 2'!J882&lt;'5-Year Monthly P&amp;L'!AN$2),3,IF(AND('Financing - Injection 2'!J882&gt;='5-Year Monthly P&amp;L'!AN$2,'Financing - Injection 2'!J882&lt;'5-Year Monthly P&amp;L'!AZ$2),4,IF('Financing - Injection 2'!J882&gt;='5-Year Monthly P&amp;L'!AZ$2,5)))))</f>
        <v>5</v>
      </c>
      <c r="R882" s="215" t="str">
        <f t="shared" si="149"/>
        <v>0</v>
      </c>
      <c r="S882" s="215" t="str">
        <f t="shared" si="150"/>
        <v>0</v>
      </c>
    </row>
    <row r="883" spans="1:19" x14ac:dyDescent="0.2">
      <c r="A883" s="12">
        <v>872</v>
      </c>
      <c r="B883" s="228" t="str">
        <f>IF(I883&gt;($B$4*$B$6),"0",PMT(H883/$B$6,COUNT(I883:$I$1000),-E882))</f>
        <v>0</v>
      </c>
      <c r="C883" s="228">
        <f t="shared" si="151"/>
        <v>0</v>
      </c>
      <c r="D883" s="228" t="str">
        <f t="shared" si="147"/>
        <v>0</v>
      </c>
      <c r="E883" s="225" t="str">
        <f t="shared" si="145"/>
        <v/>
      </c>
      <c r="F883" s="228" t="str">
        <f t="shared" si="143"/>
        <v/>
      </c>
      <c r="G883" s="228" t="str">
        <f t="shared" si="144"/>
        <v/>
      </c>
      <c r="H883" s="230">
        <f t="shared" si="152"/>
        <v>0.12</v>
      </c>
      <c r="I883" s="226" t="str">
        <f t="shared" si="146"/>
        <v/>
      </c>
      <c r="J883" s="227">
        <f t="shared" si="153"/>
        <v>71529</v>
      </c>
      <c r="K883" s="231" t="str">
        <f t="shared" si="148"/>
        <v>0</v>
      </c>
      <c r="Q883" s="11">
        <f>IF(J883&lt;'5-Year Monthly P&amp;L'!P$2,1,IF(AND('Financing - Injection 2'!J883&gt;='5-Year Monthly P&amp;L'!P$2,'Financing - Injection 2'!J883&lt;'5-Year Monthly P&amp;L'!AB$2),2,IF(AND('Financing - Injection 2'!J883&gt;='5-Year Monthly P&amp;L'!AB$2,'Financing - Injection 2'!J883&lt;'5-Year Monthly P&amp;L'!AN$2),3,IF(AND('Financing - Injection 2'!J883&gt;='5-Year Monthly P&amp;L'!AN$2,'Financing - Injection 2'!J883&lt;'5-Year Monthly P&amp;L'!AZ$2),4,IF('Financing - Injection 2'!J883&gt;='5-Year Monthly P&amp;L'!AZ$2,5)))))</f>
        <v>5</v>
      </c>
      <c r="R883" s="215" t="str">
        <f t="shared" si="149"/>
        <v>0</v>
      </c>
      <c r="S883" s="215" t="str">
        <f t="shared" si="150"/>
        <v>0</v>
      </c>
    </row>
    <row r="884" spans="1:19" x14ac:dyDescent="0.2">
      <c r="A884" s="12">
        <v>873</v>
      </c>
      <c r="B884" s="228" t="str">
        <f>IF(I884&gt;($B$4*$B$6),"0",PMT(H884/$B$6,COUNT(I884:$I$1000),-E883))</f>
        <v>0</v>
      </c>
      <c r="C884" s="228">
        <f t="shared" si="151"/>
        <v>0</v>
      </c>
      <c r="D884" s="228" t="str">
        <f t="shared" si="147"/>
        <v>0</v>
      </c>
      <c r="E884" s="225" t="str">
        <f t="shared" si="145"/>
        <v/>
      </c>
      <c r="F884" s="228" t="str">
        <f t="shared" si="143"/>
        <v/>
      </c>
      <c r="G884" s="228" t="str">
        <f t="shared" si="144"/>
        <v/>
      </c>
      <c r="H884" s="230">
        <f t="shared" si="152"/>
        <v>0.12</v>
      </c>
      <c r="I884" s="226" t="str">
        <f t="shared" si="146"/>
        <v/>
      </c>
      <c r="J884" s="227">
        <f t="shared" si="153"/>
        <v>71559</v>
      </c>
      <c r="K884" s="231" t="str">
        <f t="shared" si="148"/>
        <v>0</v>
      </c>
      <c r="Q884" s="11">
        <f>IF(J884&lt;'5-Year Monthly P&amp;L'!P$2,1,IF(AND('Financing - Injection 2'!J884&gt;='5-Year Monthly P&amp;L'!P$2,'Financing - Injection 2'!J884&lt;'5-Year Monthly P&amp;L'!AB$2),2,IF(AND('Financing - Injection 2'!J884&gt;='5-Year Monthly P&amp;L'!AB$2,'Financing - Injection 2'!J884&lt;'5-Year Monthly P&amp;L'!AN$2),3,IF(AND('Financing - Injection 2'!J884&gt;='5-Year Monthly P&amp;L'!AN$2,'Financing - Injection 2'!J884&lt;'5-Year Monthly P&amp;L'!AZ$2),4,IF('Financing - Injection 2'!J884&gt;='5-Year Monthly P&amp;L'!AZ$2,5)))))</f>
        <v>5</v>
      </c>
      <c r="R884" s="215" t="str">
        <f t="shared" si="149"/>
        <v>0</v>
      </c>
      <c r="S884" s="215" t="str">
        <f t="shared" si="150"/>
        <v>0</v>
      </c>
    </row>
    <row r="885" spans="1:19" x14ac:dyDescent="0.2">
      <c r="A885" s="12">
        <v>874</v>
      </c>
      <c r="B885" s="228" t="str">
        <f>IF(I885&gt;($B$4*$B$6),"0",PMT(H885/$B$6,COUNT(I885:$I$1000),-E884))</f>
        <v>0</v>
      </c>
      <c r="C885" s="228">
        <f t="shared" si="151"/>
        <v>0</v>
      </c>
      <c r="D885" s="228" t="str">
        <f t="shared" si="147"/>
        <v>0</v>
      </c>
      <c r="E885" s="225" t="str">
        <f t="shared" si="145"/>
        <v/>
      </c>
      <c r="F885" s="228" t="str">
        <f t="shared" si="143"/>
        <v/>
      </c>
      <c r="G885" s="228" t="str">
        <f t="shared" si="144"/>
        <v/>
      </c>
      <c r="H885" s="230">
        <f t="shared" si="152"/>
        <v>0.12</v>
      </c>
      <c r="I885" s="226" t="str">
        <f t="shared" si="146"/>
        <v/>
      </c>
      <c r="J885" s="227">
        <f t="shared" si="153"/>
        <v>71590</v>
      </c>
      <c r="K885" s="231" t="str">
        <f t="shared" si="148"/>
        <v>0</v>
      </c>
      <c r="Q885" s="11">
        <f>IF(J885&lt;'5-Year Monthly P&amp;L'!P$2,1,IF(AND('Financing - Injection 2'!J885&gt;='5-Year Monthly P&amp;L'!P$2,'Financing - Injection 2'!J885&lt;'5-Year Monthly P&amp;L'!AB$2),2,IF(AND('Financing - Injection 2'!J885&gt;='5-Year Monthly P&amp;L'!AB$2,'Financing - Injection 2'!J885&lt;'5-Year Monthly P&amp;L'!AN$2),3,IF(AND('Financing - Injection 2'!J885&gt;='5-Year Monthly P&amp;L'!AN$2,'Financing - Injection 2'!J885&lt;'5-Year Monthly P&amp;L'!AZ$2),4,IF('Financing - Injection 2'!J885&gt;='5-Year Monthly P&amp;L'!AZ$2,5)))))</f>
        <v>5</v>
      </c>
      <c r="R885" s="215" t="str">
        <f t="shared" si="149"/>
        <v>0</v>
      </c>
      <c r="S885" s="215" t="str">
        <f t="shared" si="150"/>
        <v>0</v>
      </c>
    </row>
    <row r="886" spans="1:19" x14ac:dyDescent="0.2">
      <c r="A886" s="12">
        <v>875</v>
      </c>
      <c r="B886" s="228" t="str">
        <f>IF(I886&gt;($B$4*$B$6),"0",PMT(H886/$B$6,COUNT(I886:$I$1000),-E885))</f>
        <v>0</v>
      </c>
      <c r="C886" s="228">
        <f t="shared" si="151"/>
        <v>0</v>
      </c>
      <c r="D886" s="228" t="str">
        <f t="shared" si="147"/>
        <v>0</v>
      </c>
      <c r="E886" s="225" t="str">
        <f t="shared" si="145"/>
        <v/>
      </c>
      <c r="F886" s="228" t="str">
        <f t="shared" si="143"/>
        <v/>
      </c>
      <c r="G886" s="228" t="str">
        <f t="shared" si="144"/>
        <v/>
      </c>
      <c r="H886" s="230">
        <f t="shared" si="152"/>
        <v>0.12</v>
      </c>
      <c r="I886" s="226" t="str">
        <f t="shared" si="146"/>
        <v/>
      </c>
      <c r="J886" s="227">
        <f t="shared" si="153"/>
        <v>71621</v>
      </c>
      <c r="K886" s="231" t="str">
        <f t="shared" si="148"/>
        <v>0</v>
      </c>
      <c r="Q886" s="11">
        <f>IF(J886&lt;'5-Year Monthly P&amp;L'!P$2,1,IF(AND('Financing - Injection 2'!J886&gt;='5-Year Monthly P&amp;L'!P$2,'Financing - Injection 2'!J886&lt;'5-Year Monthly P&amp;L'!AB$2),2,IF(AND('Financing - Injection 2'!J886&gt;='5-Year Monthly P&amp;L'!AB$2,'Financing - Injection 2'!J886&lt;'5-Year Monthly P&amp;L'!AN$2),3,IF(AND('Financing - Injection 2'!J886&gt;='5-Year Monthly P&amp;L'!AN$2,'Financing - Injection 2'!J886&lt;'5-Year Monthly P&amp;L'!AZ$2),4,IF('Financing - Injection 2'!J886&gt;='5-Year Monthly P&amp;L'!AZ$2,5)))))</f>
        <v>5</v>
      </c>
      <c r="R886" s="215" t="str">
        <f t="shared" si="149"/>
        <v>0</v>
      </c>
      <c r="S886" s="215" t="str">
        <f t="shared" si="150"/>
        <v>0</v>
      </c>
    </row>
    <row r="887" spans="1:19" x14ac:dyDescent="0.2">
      <c r="A887" s="12">
        <v>876</v>
      </c>
      <c r="B887" s="228" t="str">
        <f>IF(I887&gt;($B$4*$B$6),"0",PMT(H887/$B$6,COUNT(I887:$I$1000),-E886))</f>
        <v>0</v>
      </c>
      <c r="C887" s="228">
        <f t="shared" si="151"/>
        <v>0</v>
      </c>
      <c r="D887" s="228" t="str">
        <f t="shared" si="147"/>
        <v>0</v>
      </c>
      <c r="E887" s="225" t="str">
        <f t="shared" si="145"/>
        <v/>
      </c>
      <c r="F887" s="228" t="str">
        <f t="shared" si="143"/>
        <v/>
      </c>
      <c r="G887" s="228" t="str">
        <f t="shared" si="144"/>
        <v/>
      </c>
      <c r="H887" s="230">
        <f t="shared" si="152"/>
        <v>0.12</v>
      </c>
      <c r="I887" s="226" t="str">
        <f t="shared" si="146"/>
        <v/>
      </c>
      <c r="J887" s="227">
        <f t="shared" si="153"/>
        <v>71650</v>
      </c>
      <c r="K887" s="231" t="str">
        <f t="shared" si="148"/>
        <v>0</v>
      </c>
      <c r="Q887" s="11">
        <f>IF(J887&lt;'5-Year Monthly P&amp;L'!P$2,1,IF(AND('Financing - Injection 2'!J887&gt;='5-Year Monthly P&amp;L'!P$2,'Financing - Injection 2'!J887&lt;'5-Year Monthly P&amp;L'!AB$2),2,IF(AND('Financing - Injection 2'!J887&gt;='5-Year Monthly P&amp;L'!AB$2,'Financing - Injection 2'!J887&lt;'5-Year Monthly P&amp;L'!AN$2),3,IF(AND('Financing - Injection 2'!J887&gt;='5-Year Monthly P&amp;L'!AN$2,'Financing - Injection 2'!J887&lt;'5-Year Monthly P&amp;L'!AZ$2),4,IF('Financing - Injection 2'!J887&gt;='5-Year Monthly P&amp;L'!AZ$2,5)))))</f>
        <v>5</v>
      </c>
      <c r="R887" s="215" t="str">
        <f t="shared" si="149"/>
        <v>0</v>
      </c>
      <c r="S887" s="215" t="str">
        <f t="shared" si="150"/>
        <v>0</v>
      </c>
    </row>
    <row r="888" spans="1:19" x14ac:dyDescent="0.2">
      <c r="A888" s="12">
        <v>877</v>
      </c>
      <c r="B888" s="228" t="str">
        <f>IF(I888&gt;($B$4*$B$6),"0",PMT(H888/$B$6,COUNT(I888:$I$1000),-E887))</f>
        <v>0</v>
      </c>
      <c r="C888" s="228">
        <f t="shared" si="151"/>
        <v>0</v>
      </c>
      <c r="D888" s="228" t="str">
        <f t="shared" si="147"/>
        <v>0</v>
      </c>
      <c r="E888" s="225" t="str">
        <f t="shared" si="145"/>
        <v/>
      </c>
      <c r="F888" s="228" t="str">
        <f t="shared" si="143"/>
        <v/>
      </c>
      <c r="G888" s="228" t="str">
        <f t="shared" si="144"/>
        <v/>
      </c>
      <c r="H888" s="230">
        <f t="shared" si="152"/>
        <v>0.12</v>
      </c>
      <c r="I888" s="226" t="str">
        <f t="shared" si="146"/>
        <v/>
      </c>
      <c r="J888" s="227">
        <f t="shared" si="153"/>
        <v>71681</v>
      </c>
      <c r="K888" s="231" t="str">
        <f t="shared" si="148"/>
        <v>0</v>
      </c>
      <c r="Q888" s="11">
        <f>IF(J888&lt;'5-Year Monthly P&amp;L'!P$2,1,IF(AND('Financing - Injection 2'!J888&gt;='5-Year Monthly P&amp;L'!P$2,'Financing - Injection 2'!J888&lt;'5-Year Monthly P&amp;L'!AB$2),2,IF(AND('Financing - Injection 2'!J888&gt;='5-Year Monthly P&amp;L'!AB$2,'Financing - Injection 2'!J888&lt;'5-Year Monthly P&amp;L'!AN$2),3,IF(AND('Financing - Injection 2'!J888&gt;='5-Year Monthly P&amp;L'!AN$2,'Financing - Injection 2'!J888&lt;'5-Year Monthly P&amp;L'!AZ$2),4,IF('Financing - Injection 2'!J888&gt;='5-Year Monthly P&amp;L'!AZ$2,5)))))</f>
        <v>5</v>
      </c>
      <c r="R888" s="215" t="str">
        <f t="shared" si="149"/>
        <v>0</v>
      </c>
      <c r="S888" s="215" t="str">
        <f t="shared" si="150"/>
        <v>0</v>
      </c>
    </row>
    <row r="889" spans="1:19" x14ac:dyDescent="0.2">
      <c r="A889" s="12">
        <v>878</v>
      </c>
      <c r="B889" s="228" t="str">
        <f>IF(I889&gt;($B$4*$B$6),"0",PMT(H889/$B$6,COUNT(I889:$I$1000),-E888))</f>
        <v>0</v>
      </c>
      <c r="C889" s="228">
        <f t="shared" si="151"/>
        <v>0</v>
      </c>
      <c r="D889" s="228" t="str">
        <f t="shared" si="147"/>
        <v>0</v>
      </c>
      <c r="E889" s="225" t="str">
        <f t="shared" si="145"/>
        <v/>
      </c>
      <c r="F889" s="228" t="str">
        <f t="shared" ref="F889:F952" si="154">IF(A888&gt;=($B$4*$B$6),"",F888+C889)</f>
        <v/>
      </c>
      <c r="G889" s="228" t="str">
        <f t="shared" ref="G889:G952" si="155">IF(A888&gt;=($B$4*$B$6),"",G888+B889)</f>
        <v/>
      </c>
      <c r="H889" s="230">
        <f t="shared" si="152"/>
        <v>0.12</v>
      </c>
      <c r="I889" s="226" t="str">
        <f t="shared" si="146"/>
        <v/>
      </c>
      <c r="J889" s="227">
        <f t="shared" si="153"/>
        <v>71711</v>
      </c>
      <c r="K889" s="231" t="str">
        <f t="shared" si="148"/>
        <v>0</v>
      </c>
      <c r="Q889" s="11">
        <f>IF(J889&lt;'5-Year Monthly P&amp;L'!P$2,1,IF(AND('Financing - Injection 2'!J889&gt;='5-Year Monthly P&amp;L'!P$2,'Financing - Injection 2'!J889&lt;'5-Year Monthly P&amp;L'!AB$2),2,IF(AND('Financing - Injection 2'!J889&gt;='5-Year Monthly P&amp;L'!AB$2,'Financing - Injection 2'!J889&lt;'5-Year Monthly P&amp;L'!AN$2),3,IF(AND('Financing - Injection 2'!J889&gt;='5-Year Monthly P&amp;L'!AN$2,'Financing - Injection 2'!J889&lt;'5-Year Monthly P&amp;L'!AZ$2),4,IF('Financing - Injection 2'!J889&gt;='5-Year Monthly P&amp;L'!AZ$2,5)))))</f>
        <v>5</v>
      </c>
      <c r="R889" s="215" t="str">
        <f t="shared" si="149"/>
        <v>0</v>
      </c>
      <c r="S889" s="215" t="str">
        <f t="shared" si="150"/>
        <v>0</v>
      </c>
    </row>
    <row r="890" spans="1:19" x14ac:dyDescent="0.2">
      <c r="A890" s="12">
        <v>879</v>
      </c>
      <c r="B890" s="228" t="str">
        <f>IF(I890&gt;($B$4*$B$6),"0",PMT(H890/$B$6,COUNT(I890:$I$1000),-E889))</f>
        <v>0</v>
      </c>
      <c r="C890" s="228">
        <f t="shared" si="151"/>
        <v>0</v>
      </c>
      <c r="D890" s="228" t="str">
        <f t="shared" si="147"/>
        <v>0</v>
      </c>
      <c r="E890" s="225" t="str">
        <f t="shared" si="145"/>
        <v/>
      </c>
      <c r="F890" s="228" t="str">
        <f t="shared" si="154"/>
        <v/>
      </c>
      <c r="G890" s="228" t="str">
        <f t="shared" si="155"/>
        <v/>
      </c>
      <c r="H890" s="230">
        <f t="shared" si="152"/>
        <v>0.12</v>
      </c>
      <c r="I890" s="226" t="str">
        <f t="shared" si="146"/>
        <v/>
      </c>
      <c r="J890" s="227">
        <f t="shared" si="153"/>
        <v>71742</v>
      </c>
      <c r="K890" s="231" t="str">
        <f t="shared" si="148"/>
        <v>0</v>
      </c>
      <c r="Q890" s="11">
        <f>IF(J890&lt;'5-Year Monthly P&amp;L'!P$2,1,IF(AND('Financing - Injection 2'!J890&gt;='5-Year Monthly P&amp;L'!P$2,'Financing - Injection 2'!J890&lt;'5-Year Monthly P&amp;L'!AB$2),2,IF(AND('Financing - Injection 2'!J890&gt;='5-Year Monthly P&amp;L'!AB$2,'Financing - Injection 2'!J890&lt;'5-Year Monthly P&amp;L'!AN$2),3,IF(AND('Financing - Injection 2'!J890&gt;='5-Year Monthly P&amp;L'!AN$2,'Financing - Injection 2'!J890&lt;'5-Year Monthly P&amp;L'!AZ$2),4,IF('Financing - Injection 2'!J890&gt;='5-Year Monthly P&amp;L'!AZ$2,5)))))</f>
        <v>5</v>
      </c>
      <c r="R890" s="215" t="str">
        <f t="shared" si="149"/>
        <v>0</v>
      </c>
      <c r="S890" s="215" t="str">
        <f t="shared" si="150"/>
        <v>0</v>
      </c>
    </row>
    <row r="891" spans="1:19" x14ac:dyDescent="0.2">
      <c r="A891" s="12">
        <v>880</v>
      </c>
      <c r="B891" s="228" t="str">
        <f>IF(I891&gt;($B$4*$B$6),"0",PMT(H891/$B$6,COUNT(I891:$I$1000),-E890))</f>
        <v>0</v>
      </c>
      <c r="C891" s="228">
        <f t="shared" si="151"/>
        <v>0</v>
      </c>
      <c r="D891" s="228" t="str">
        <f t="shared" si="147"/>
        <v>0</v>
      </c>
      <c r="E891" s="225" t="str">
        <f t="shared" si="145"/>
        <v/>
      </c>
      <c r="F891" s="228" t="str">
        <f t="shared" si="154"/>
        <v/>
      </c>
      <c r="G891" s="228" t="str">
        <f t="shared" si="155"/>
        <v/>
      </c>
      <c r="H891" s="230">
        <f t="shared" si="152"/>
        <v>0.12</v>
      </c>
      <c r="I891" s="226" t="str">
        <f t="shared" si="146"/>
        <v/>
      </c>
      <c r="J891" s="227">
        <f t="shared" si="153"/>
        <v>71772</v>
      </c>
      <c r="K891" s="231" t="str">
        <f t="shared" si="148"/>
        <v>0</v>
      </c>
      <c r="Q891" s="11">
        <f>IF(J891&lt;'5-Year Monthly P&amp;L'!P$2,1,IF(AND('Financing - Injection 2'!J891&gt;='5-Year Monthly P&amp;L'!P$2,'Financing - Injection 2'!J891&lt;'5-Year Monthly P&amp;L'!AB$2),2,IF(AND('Financing - Injection 2'!J891&gt;='5-Year Monthly P&amp;L'!AB$2,'Financing - Injection 2'!J891&lt;'5-Year Monthly P&amp;L'!AN$2),3,IF(AND('Financing - Injection 2'!J891&gt;='5-Year Monthly P&amp;L'!AN$2,'Financing - Injection 2'!J891&lt;'5-Year Monthly P&amp;L'!AZ$2),4,IF('Financing - Injection 2'!J891&gt;='5-Year Monthly P&amp;L'!AZ$2,5)))))</f>
        <v>5</v>
      </c>
      <c r="R891" s="215" t="str">
        <f t="shared" si="149"/>
        <v>0</v>
      </c>
      <c r="S891" s="215" t="str">
        <f t="shared" si="150"/>
        <v>0</v>
      </c>
    </row>
    <row r="892" spans="1:19" x14ac:dyDescent="0.2">
      <c r="A892" s="12">
        <v>881</v>
      </c>
      <c r="B892" s="228" t="str">
        <f>IF(I892&gt;($B$4*$B$6),"0",PMT(H892/$B$6,COUNT(I892:$I$1000),-E891))</f>
        <v>0</v>
      </c>
      <c r="C892" s="228">
        <f t="shared" si="151"/>
        <v>0</v>
      </c>
      <c r="D892" s="228" t="str">
        <f t="shared" si="147"/>
        <v>0</v>
      </c>
      <c r="E892" s="225" t="str">
        <f t="shared" si="145"/>
        <v/>
      </c>
      <c r="F892" s="228" t="str">
        <f t="shared" si="154"/>
        <v/>
      </c>
      <c r="G892" s="228" t="str">
        <f t="shared" si="155"/>
        <v/>
      </c>
      <c r="H892" s="230">
        <f t="shared" si="152"/>
        <v>0.12</v>
      </c>
      <c r="I892" s="226" t="str">
        <f t="shared" si="146"/>
        <v/>
      </c>
      <c r="J892" s="227">
        <f t="shared" si="153"/>
        <v>71803</v>
      </c>
      <c r="K892" s="231" t="str">
        <f t="shared" si="148"/>
        <v>0</v>
      </c>
      <c r="Q892" s="11">
        <f>IF(J892&lt;'5-Year Monthly P&amp;L'!P$2,1,IF(AND('Financing - Injection 2'!J892&gt;='5-Year Monthly P&amp;L'!P$2,'Financing - Injection 2'!J892&lt;'5-Year Monthly P&amp;L'!AB$2),2,IF(AND('Financing - Injection 2'!J892&gt;='5-Year Monthly P&amp;L'!AB$2,'Financing - Injection 2'!J892&lt;'5-Year Monthly P&amp;L'!AN$2),3,IF(AND('Financing - Injection 2'!J892&gt;='5-Year Monthly P&amp;L'!AN$2,'Financing - Injection 2'!J892&lt;'5-Year Monthly P&amp;L'!AZ$2),4,IF('Financing - Injection 2'!J892&gt;='5-Year Monthly P&amp;L'!AZ$2,5)))))</f>
        <v>5</v>
      </c>
      <c r="R892" s="215" t="str">
        <f t="shared" si="149"/>
        <v>0</v>
      </c>
      <c r="S892" s="215" t="str">
        <f t="shared" si="150"/>
        <v>0</v>
      </c>
    </row>
    <row r="893" spans="1:19" x14ac:dyDescent="0.2">
      <c r="A893" s="12">
        <v>882</v>
      </c>
      <c r="B893" s="228" t="str">
        <f>IF(I893&gt;($B$4*$B$6),"0",PMT(H893/$B$6,COUNT(I893:$I$1000),-E892))</f>
        <v>0</v>
      </c>
      <c r="C893" s="228">
        <f t="shared" si="151"/>
        <v>0</v>
      </c>
      <c r="D893" s="228" t="str">
        <f t="shared" si="147"/>
        <v>0</v>
      </c>
      <c r="E893" s="225" t="str">
        <f t="shared" si="145"/>
        <v/>
      </c>
      <c r="F893" s="228" t="str">
        <f t="shared" si="154"/>
        <v/>
      </c>
      <c r="G893" s="228" t="str">
        <f t="shared" si="155"/>
        <v/>
      </c>
      <c r="H893" s="230">
        <f t="shared" si="152"/>
        <v>0.12</v>
      </c>
      <c r="I893" s="226" t="str">
        <f t="shared" si="146"/>
        <v/>
      </c>
      <c r="J893" s="227">
        <f t="shared" si="153"/>
        <v>71834</v>
      </c>
      <c r="K893" s="231" t="str">
        <f t="shared" si="148"/>
        <v>0</v>
      </c>
      <c r="Q893" s="11">
        <f>IF(J893&lt;'5-Year Monthly P&amp;L'!P$2,1,IF(AND('Financing - Injection 2'!J893&gt;='5-Year Monthly P&amp;L'!P$2,'Financing - Injection 2'!J893&lt;'5-Year Monthly P&amp;L'!AB$2),2,IF(AND('Financing - Injection 2'!J893&gt;='5-Year Monthly P&amp;L'!AB$2,'Financing - Injection 2'!J893&lt;'5-Year Monthly P&amp;L'!AN$2),3,IF(AND('Financing - Injection 2'!J893&gt;='5-Year Monthly P&amp;L'!AN$2,'Financing - Injection 2'!J893&lt;'5-Year Monthly P&amp;L'!AZ$2),4,IF('Financing - Injection 2'!J893&gt;='5-Year Monthly P&amp;L'!AZ$2,5)))))</f>
        <v>5</v>
      </c>
      <c r="R893" s="215" t="str">
        <f t="shared" si="149"/>
        <v>0</v>
      </c>
      <c r="S893" s="215" t="str">
        <f t="shared" si="150"/>
        <v>0</v>
      </c>
    </row>
    <row r="894" spans="1:19" x14ac:dyDescent="0.2">
      <c r="A894" s="12">
        <v>883</v>
      </c>
      <c r="B894" s="228" t="str">
        <f>IF(I894&gt;($B$4*$B$6),"0",PMT(H894/$B$6,COUNT(I894:$I$1000),-E893))</f>
        <v>0</v>
      </c>
      <c r="C894" s="228">
        <f t="shared" si="151"/>
        <v>0</v>
      </c>
      <c r="D894" s="228" t="str">
        <f t="shared" si="147"/>
        <v>0</v>
      </c>
      <c r="E894" s="225" t="str">
        <f t="shared" si="145"/>
        <v/>
      </c>
      <c r="F894" s="228" t="str">
        <f t="shared" si="154"/>
        <v/>
      </c>
      <c r="G894" s="228" t="str">
        <f t="shared" si="155"/>
        <v/>
      </c>
      <c r="H894" s="230">
        <f t="shared" si="152"/>
        <v>0.12</v>
      </c>
      <c r="I894" s="226" t="str">
        <f t="shared" si="146"/>
        <v/>
      </c>
      <c r="J894" s="227">
        <f t="shared" si="153"/>
        <v>71864</v>
      </c>
      <c r="K894" s="231" t="str">
        <f t="shared" si="148"/>
        <v>0</v>
      </c>
      <c r="Q894" s="11">
        <f>IF(J894&lt;'5-Year Monthly P&amp;L'!P$2,1,IF(AND('Financing - Injection 2'!J894&gt;='5-Year Monthly P&amp;L'!P$2,'Financing - Injection 2'!J894&lt;'5-Year Monthly P&amp;L'!AB$2),2,IF(AND('Financing - Injection 2'!J894&gt;='5-Year Monthly P&amp;L'!AB$2,'Financing - Injection 2'!J894&lt;'5-Year Monthly P&amp;L'!AN$2),3,IF(AND('Financing - Injection 2'!J894&gt;='5-Year Monthly P&amp;L'!AN$2,'Financing - Injection 2'!J894&lt;'5-Year Monthly P&amp;L'!AZ$2),4,IF('Financing - Injection 2'!J894&gt;='5-Year Monthly P&amp;L'!AZ$2,5)))))</f>
        <v>5</v>
      </c>
      <c r="R894" s="215" t="str">
        <f t="shared" si="149"/>
        <v>0</v>
      </c>
      <c r="S894" s="215" t="str">
        <f t="shared" si="150"/>
        <v>0</v>
      </c>
    </row>
    <row r="895" spans="1:19" x14ac:dyDescent="0.2">
      <c r="A895" s="12">
        <v>884</v>
      </c>
      <c r="B895" s="228" t="str">
        <f>IF(I895&gt;($B$4*$B$6),"0",PMT(H895/$B$6,COUNT(I895:$I$1000),-E894))</f>
        <v>0</v>
      </c>
      <c r="C895" s="228">
        <f t="shared" si="151"/>
        <v>0</v>
      </c>
      <c r="D895" s="228" t="str">
        <f t="shared" si="147"/>
        <v>0</v>
      </c>
      <c r="E895" s="225" t="str">
        <f t="shared" si="145"/>
        <v/>
      </c>
      <c r="F895" s="228" t="str">
        <f t="shared" si="154"/>
        <v/>
      </c>
      <c r="G895" s="228" t="str">
        <f t="shared" si="155"/>
        <v/>
      </c>
      <c r="H895" s="230">
        <f t="shared" si="152"/>
        <v>0.12</v>
      </c>
      <c r="I895" s="226" t="str">
        <f t="shared" si="146"/>
        <v/>
      </c>
      <c r="J895" s="227">
        <f t="shared" si="153"/>
        <v>71895</v>
      </c>
      <c r="K895" s="231" t="str">
        <f t="shared" si="148"/>
        <v>0</v>
      </c>
      <c r="Q895" s="11">
        <f>IF(J895&lt;'5-Year Monthly P&amp;L'!P$2,1,IF(AND('Financing - Injection 2'!J895&gt;='5-Year Monthly P&amp;L'!P$2,'Financing - Injection 2'!J895&lt;'5-Year Monthly P&amp;L'!AB$2),2,IF(AND('Financing - Injection 2'!J895&gt;='5-Year Monthly P&amp;L'!AB$2,'Financing - Injection 2'!J895&lt;'5-Year Monthly P&amp;L'!AN$2),3,IF(AND('Financing - Injection 2'!J895&gt;='5-Year Monthly P&amp;L'!AN$2,'Financing - Injection 2'!J895&lt;'5-Year Monthly P&amp;L'!AZ$2),4,IF('Financing - Injection 2'!J895&gt;='5-Year Monthly P&amp;L'!AZ$2,5)))))</f>
        <v>5</v>
      </c>
      <c r="R895" s="215" t="str">
        <f t="shared" si="149"/>
        <v>0</v>
      </c>
      <c r="S895" s="215" t="str">
        <f t="shared" si="150"/>
        <v>0</v>
      </c>
    </row>
    <row r="896" spans="1:19" x14ac:dyDescent="0.2">
      <c r="A896" s="12">
        <v>885</v>
      </c>
      <c r="B896" s="228" t="str">
        <f>IF(I896&gt;($B$4*$B$6),"0",PMT(H896/$B$6,COUNT(I896:$I$1000),-E895))</f>
        <v>0</v>
      </c>
      <c r="C896" s="228">
        <f t="shared" si="151"/>
        <v>0</v>
      </c>
      <c r="D896" s="228" t="str">
        <f t="shared" si="147"/>
        <v>0</v>
      </c>
      <c r="E896" s="225" t="str">
        <f t="shared" si="145"/>
        <v/>
      </c>
      <c r="F896" s="228" t="str">
        <f t="shared" si="154"/>
        <v/>
      </c>
      <c r="G896" s="228" t="str">
        <f t="shared" si="155"/>
        <v/>
      </c>
      <c r="H896" s="230">
        <f t="shared" si="152"/>
        <v>0.12</v>
      </c>
      <c r="I896" s="226" t="str">
        <f t="shared" si="146"/>
        <v/>
      </c>
      <c r="J896" s="227">
        <f t="shared" si="153"/>
        <v>71925</v>
      </c>
      <c r="K896" s="231" t="str">
        <f t="shared" si="148"/>
        <v>0</v>
      </c>
      <c r="Q896" s="11">
        <f>IF(J896&lt;'5-Year Monthly P&amp;L'!P$2,1,IF(AND('Financing - Injection 2'!J896&gt;='5-Year Monthly P&amp;L'!P$2,'Financing - Injection 2'!J896&lt;'5-Year Monthly P&amp;L'!AB$2),2,IF(AND('Financing - Injection 2'!J896&gt;='5-Year Monthly P&amp;L'!AB$2,'Financing - Injection 2'!J896&lt;'5-Year Monthly P&amp;L'!AN$2),3,IF(AND('Financing - Injection 2'!J896&gt;='5-Year Monthly P&amp;L'!AN$2,'Financing - Injection 2'!J896&lt;'5-Year Monthly P&amp;L'!AZ$2),4,IF('Financing - Injection 2'!J896&gt;='5-Year Monthly P&amp;L'!AZ$2,5)))))</f>
        <v>5</v>
      </c>
      <c r="R896" s="215" t="str">
        <f t="shared" si="149"/>
        <v>0</v>
      </c>
      <c r="S896" s="215" t="str">
        <f t="shared" si="150"/>
        <v>0</v>
      </c>
    </row>
    <row r="897" spans="1:19" x14ac:dyDescent="0.2">
      <c r="A897" s="12">
        <v>886</v>
      </c>
      <c r="B897" s="228" t="str">
        <f>IF(I897&gt;($B$4*$B$6),"0",PMT(H897/$B$6,COUNT(I897:$I$1000),-E896))</f>
        <v>0</v>
      </c>
      <c r="C897" s="228">
        <f t="shared" si="151"/>
        <v>0</v>
      </c>
      <c r="D897" s="228" t="str">
        <f t="shared" si="147"/>
        <v>0</v>
      </c>
      <c r="E897" s="225" t="str">
        <f t="shared" si="145"/>
        <v/>
      </c>
      <c r="F897" s="228" t="str">
        <f t="shared" si="154"/>
        <v/>
      </c>
      <c r="G897" s="228" t="str">
        <f t="shared" si="155"/>
        <v/>
      </c>
      <c r="H897" s="230">
        <f t="shared" si="152"/>
        <v>0.12</v>
      </c>
      <c r="I897" s="226" t="str">
        <f t="shared" si="146"/>
        <v/>
      </c>
      <c r="J897" s="227">
        <f t="shared" si="153"/>
        <v>71956</v>
      </c>
      <c r="K897" s="231" t="str">
        <f t="shared" si="148"/>
        <v>0</v>
      </c>
      <c r="Q897" s="11">
        <f>IF(J897&lt;'5-Year Monthly P&amp;L'!P$2,1,IF(AND('Financing - Injection 2'!J897&gt;='5-Year Monthly P&amp;L'!P$2,'Financing - Injection 2'!J897&lt;'5-Year Monthly P&amp;L'!AB$2),2,IF(AND('Financing - Injection 2'!J897&gt;='5-Year Monthly P&amp;L'!AB$2,'Financing - Injection 2'!J897&lt;'5-Year Monthly P&amp;L'!AN$2),3,IF(AND('Financing - Injection 2'!J897&gt;='5-Year Monthly P&amp;L'!AN$2,'Financing - Injection 2'!J897&lt;'5-Year Monthly P&amp;L'!AZ$2),4,IF('Financing - Injection 2'!J897&gt;='5-Year Monthly P&amp;L'!AZ$2,5)))))</f>
        <v>5</v>
      </c>
      <c r="R897" s="215" t="str">
        <f t="shared" si="149"/>
        <v>0</v>
      </c>
      <c r="S897" s="215" t="str">
        <f t="shared" si="150"/>
        <v>0</v>
      </c>
    </row>
    <row r="898" spans="1:19" x14ac:dyDescent="0.2">
      <c r="A898" s="12">
        <v>887</v>
      </c>
      <c r="B898" s="228" t="str">
        <f>IF(I898&gt;($B$4*$B$6),"0",PMT(H898/$B$6,COUNT(I898:$I$1000),-E897))</f>
        <v>0</v>
      </c>
      <c r="C898" s="228">
        <f t="shared" si="151"/>
        <v>0</v>
      </c>
      <c r="D898" s="228" t="str">
        <f t="shared" si="147"/>
        <v>0</v>
      </c>
      <c r="E898" s="225" t="str">
        <f t="shared" si="145"/>
        <v/>
      </c>
      <c r="F898" s="228" t="str">
        <f t="shared" si="154"/>
        <v/>
      </c>
      <c r="G898" s="228" t="str">
        <f t="shared" si="155"/>
        <v/>
      </c>
      <c r="H898" s="230">
        <f t="shared" si="152"/>
        <v>0.12</v>
      </c>
      <c r="I898" s="226" t="str">
        <f t="shared" si="146"/>
        <v/>
      </c>
      <c r="J898" s="227">
        <f t="shared" si="153"/>
        <v>71987</v>
      </c>
      <c r="K898" s="231" t="str">
        <f t="shared" si="148"/>
        <v>0</v>
      </c>
      <c r="Q898" s="11">
        <f>IF(J898&lt;'5-Year Monthly P&amp;L'!P$2,1,IF(AND('Financing - Injection 2'!J898&gt;='5-Year Monthly P&amp;L'!P$2,'Financing - Injection 2'!J898&lt;'5-Year Monthly P&amp;L'!AB$2),2,IF(AND('Financing - Injection 2'!J898&gt;='5-Year Monthly P&amp;L'!AB$2,'Financing - Injection 2'!J898&lt;'5-Year Monthly P&amp;L'!AN$2),3,IF(AND('Financing - Injection 2'!J898&gt;='5-Year Monthly P&amp;L'!AN$2,'Financing - Injection 2'!J898&lt;'5-Year Monthly P&amp;L'!AZ$2),4,IF('Financing - Injection 2'!J898&gt;='5-Year Monthly P&amp;L'!AZ$2,5)))))</f>
        <v>5</v>
      </c>
      <c r="R898" s="215" t="str">
        <f t="shared" si="149"/>
        <v>0</v>
      </c>
      <c r="S898" s="215" t="str">
        <f t="shared" si="150"/>
        <v>0</v>
      </c>
    </row>
    <row r="899" spans="1:19" x14ac:dyDescent="0.2">
      <c r="A899" s="12">
        <v>888</v>
      </c>
      <c r="B899" s="228" t="str">
        <f>IF(I899&gt;($B$4*$B$6),"0",PMT(H899/$B$6,COUNT(I899:$I$1000),-E898))</f>
        <v>0</v>
      </c>
      <c r="C899" s="228">
        <f t="shared" si="151"/>
        <v>0</v>
      </c>
      <c r="D899" s="228" t="str">
        <f t="shared" si="147"/>
        <v>0</v>
      </c>
      <c r="E899" s="225" t="str">
        <f t="shared" si="145"/>
        <v/>
      </c>
      <c r="F899" s="228" t="str">
        <f t="shared" si="154"/>
        <v/>
      </c>
      <c r="G899" s="228" t="str">
        <f t="shared" si="155"/>
        <v/>
      </c>
      <c r="H899" s="230">
        <f t="shared" si="152"/>
        <v>0.12</v>
      </c>
      <c r="I899" s="226" t="str">
        <f t="shared" si="146"/>
        <v/>
      </c>
      <c r="J899" s="227">
        <f t="shared" si="153"/>
        <v>72015</v>
      </c>
      <c r="K899" s="231" t="str">
        <f t="shared" si="148"/>
        <v>0</v>
      </c>
      <c r="Q899" s="11">
        <f>IF(J899&lt;'5-Year Monthly P&amp;L'!P$2,1,IF(AND('Financing - Injection 2'!J899&gt;='5-Year Monthly P&amp;L'!P$2,'Financing - Injection 2'!J899&lt;'5-Year Monthly P&amp;L'!AB$2),2,IF(AND('Financing - Injection 2'!J899&gt;='5-Year Monthly P&amp;L'!AB$2,'Financing - Injection 2'!J899&lt;'5-Year Monthly P&amp;L'!AN$2),3,IF(AND('Financing - Injection 2'!J899&gt;='5-Year Monthly P&amp;L'!AN$2,'Financing - Injection 2'!J899&lt;'5-Year Monthly P&amp;L'!AZ$2),4,IF('Financing - Injection 2'!J899&gt;='5-Year Monthly P&amp;L'!AZ$2,5)))))</f>
        <v>5</v>
      </c>
      <c r="R899" s="215" t="str">
        <f t="shared" si="149"/>
        <v>0</v>
      </c>
      <c r="S899" s="215" t="str">
        <f t="shared" si="150"/>
        <v>0</v>
      </c>
    </row>
    <row r="900" spans="1:19" x14ac:dyDescent="0.2">
      <c r="A900" s="12">
        <v>889</v>
      </c>
      <c r="B900" s="228" t="str">
        <f>IF(I900&gt;($B$4*$B$6),"0",PMT(H900/$B$6,COUNT(I900:$I$1000),-E899))</f>
        <v>0</v>
      </c>
      <c r="C900" s="228">
        <f t="shared" si="151"/>
        <v>0</v>
      </c>
      <c r="D900" s="228" t="str">
        <f t="shared" si="147"/>
        <v>0</v>
      </c>
      <c r="E900" s="225" t="str">
        <f t="shared" si="145"/>
        <v/>
      </c>
      <c r="F900" s="228" t="str">
        <f t="shared" si="154"/>
        <v/>
      </c>
      <c r="G900" s="228" t="str">
        <f t="shared" si="155"/>
        <v/>
      </c>
      <c r="H900" s="230">
        <f t="shared" si="152"/>
        <v>0.12</v>
      </c>
      <c r="I900" s="226" t="str">
        <f t="shared" si="146"/>
        <v/>
      </c>
      <c r="J900" s="227">
        <f t="shared" si="153"/>
        <v>72046</v>
      </c>
      <c r="K900" s="231" t="str">
        <f t="shared" si="148"/>
        <v>0</v>
      </c>
      <c r="Q900" s="11">
        <f>IF(J900&lt;'5-Year Monthly P&amp;L'!P$2,1,IF(AND('Financing - Injection 2'!J900&gt;='5-Year Monthly P&amp;L'!P$2,'Financing - Injection 2'!J900&lt;'5-Year Monthly P&amp;L'!AB$2),2,IF(AND('Financing - Injection 2'!J900&gt;='5-Year Monthly P&amp;L'!AB$2,'Financing - Injection 2'!J900&lt;'5-Year Monthly P&amp;L'!AN$2),3,IF(AND('Financing - Injection 2'!J900&gt;='5-Year Monthly P&amp;L'!AN$2,'Financing - Injection 2'!J900&lt;'5-Year Monthly P&amp;L'!AZ$2),4,IF('Financing - Injection 2'!J900&gt;='5-Year Monthly P&amp;L'!AZ$2,5)))))</f>
        <v>5</v>
      </c>
      <c r="R900" s="215" t="str">
        <f t="shared" si="149"/>
        <v>0</v>
      </c>
      <c r="S900" s="215" t="str">
        <f t="shared" si="150"/>
        <v>0</v>
      </c>
    </row>
    <row r="901" spans="1:19" x14ac:dyDescent="0.2">
      <c r="A901" s="12">
        <v>890</v>
      </c>
      <c r="B901" s="228" t="str">
        <f>IF(I901&gt;($B$4*$B$6),"0",PMT(H901/$B$6,COUNT(I901:$I$1000),-E900))</f>
        <v>0</v>
      </c>
      <c r="C901" s="228">
        <f t="shared" si="151"/>
        <v>0</v>
      </c>
      <c r="D901" s="228" t="str">
        <f t="shared" si="147"/>
        <v>0</v>
      </c>
      <c r="E901" s="225" t="str">
        <f t="shared" si="145"/>
        <v/>
      </c>
      <c r="F901" s="228" t="str">
        <f t="shared" si="154"/>
        <v/>
      </c>
      <c r="G901" s="228" t="str">
        <f t="shared" si="155"/>
        <v/>
      </c>
      <c r="H901" s="230">
        <f t="shared" si="152"/>
        <v>0.12</v>
      </c>
      <c r="I901" s="226" t="str">
        <f t="shared" si="146"/>
        <v/>
      </c>
      <c r="J901" s="227">
        <f t="shared" si="153"/>
        <v>72076</v>
      </c>
      <c r="K901" s="231" t="str">
        <f t="shared" si="148"/>
        <v>0</v>
      </c>
      <c r="Q901" s="11">
        <f>IF(J901&lt;'5-Year Monthly P&amp;L'!P$2,1,IF(AND('Financing - Injection 2'!J901&gt;='5-Year Monthly P&amp;L'!P$2,'Financing - Injection 2'!J901&lt;'5-Year Monthly P&amp;L'!AB$2),2,IF(AND('Financing - Injection 2'!J901&gt;='5-Year Monthly P&amp;L'!AB$2,'Financing - Injection 2'!J901&lt;'5-Year Monthly P&amp;L'!AN$2),3,IF(AND('Financing - Injection 2'!J901&gt;='5-Year Monthly P&amp;L'!AN$2,'Financing - Injection 2'!J901&lt;'5-Year Monthly P&amp;L'!AZ$2),4,IF('Financing - Injection 2'!J901&gt;='5-Year Monthly P&amp;L'!AZ$2,5)))))</f>
        <v>5</v>
      </c>
      <c r="R901" s="215" t="str">
        <f t="shared" si="149"/>
        <v>0</v>
      </c>
      <c r="S901" s="215" t="str">
        <f t="shared" si="150"/>
        <v>0</v>
      </c>
    </row>
    <row r="902" spans="1:19" x14ac:dyDescent="0.2">
      <c r="A902" s="12">
        <v>891</v>
      </c>
      <c r="B902" s="228" t="str">
        <f>IF(I902&gt;($B$4*$B$6),"0",PMT(H902/$B$6,COUNT(I902:$I$1000),-E901))</f>
        <v>0</v>
      </c>
      <c r="C902" s="228">
        <f t="shared" si="151"/>
        <v>0</v>
      </c>
      <c r="D902" s="228" t="str">
        <f t="shared" si="147"/>
        <v>0</v>
      </c>
      <c r="E902" s="225" t="str">
        <f t="shared" si="145"/>
        <v/>
      </c>
      <c r="F902" s="228" t="str">
        <f t="shared" si="154"/>
        <v/>
      </c>
      <c r="G902" s="228" t="str">
        <f t="shared" si="155"/>
        <v/>
      </c>
      <c r="H902" s="230">
        <f t="shared" si="152"/>
        <v>0.12</v>
      </c>
      <c r="I902" s="226" t="str">
        <f t="shared" si="146"/>
        <v/>
      </c>
      <c r="J902" s="227">
        <f t="shared" si="153"/>
        <v>72107</v>
      </c>
      <c r="K902" s="231" t="str">
        <f t="shared" si="148"/>
        <v>0</v>
      </c>
      <c r="Q902" s="11">
        <f>IF(J902&lt;'5-Year Monthly P&amp;L'!P$2,1,IF(AND('Financing - Injection 2'!J902&gt;='5-Year Monthly P&amp;L'!P$2,'Financing - Injection 2'!J902&lt;'5-Year Monthly P&amp;L'!AB$2),2,IF(AND('Financing - Injection 2'!J902&gt;='5-Year Monthly P&amp;L'!AB$2,'Financing - Injection 2'!J902&lt;'5-Year Monthly P&amp;L'!AN$2),3,IF(AND('Financing - Injection 2'!J902&gt;='5-Year Monthly P&amp;L'!AN$2,'Financing - Injection 2'!J902&lt;'5-Year Monthly P&amp;L'!AZ$2),4,IF('Financing - Injection 2'!J902&gt;='5-Year Monthly P&amp;L'!AZ$2,5)))))</f>
        <v>5</v>
      </c>
      <c r="R902" s="215" t="str">
        <f t="shared" si="149"/>
        <v>0</v>
      </c>
      <c r="S902" s="215" t="str">
        <f t="shared" si="150"/>
        <v>0</v>
      </c>
    </row>
    <row r="903" spans="1:19" x14ac:dyDescent="0.2">
      <c r="A903" s="12">
        <v>892</v>
      </c>
      <c r="B903" s="228" t="str">
        <f>IF(I903&gt;($B$4*$B$6),"0",PMT(H903/$B$6,COUNT(I903:$I$1000),-E902))</f>
        <v>0</v>
      </c>
      <c r="C903" s="228">
        <f t="shared" si="151"/>
        <v>0</v>
      </c>
      <c r="D903" s="228" t="str">
        <f t="shared" si="147"/>
        <v>0</v>
      </c>
      <c r="E903" s="225" t="str">
        <f t="shared" si="145"/>
        <v/>
      </c>
      <c r="F903" s="228" t="str">
        <f t="shared" si="154"/>
        <v/>
      </c>
      <c r="G903" s="228" t="str">
        <f t="shared" si="155"/>
        <v/>
      </c>
      <c r="H903" s="230">
        <f t="shared" si="152"/>
        <v>0.12</v>
      </c>
      <c r="I903" s="226" t="str">
        <f t="shared" si="146"/>
        <v/>
      </c>
      <c r="J903" s="227">
        <f t="shared" si="153"/>
        <v>72137</v>
      </c>
      <c r="K903" s="231" t="str">
        <f t="shared" si="148"/>
        <v>0</v>
      </c>
      <c r="Q903" s="11">
        <f>IF(J903&lt;'5-Year Monthly P&amp;L'!P$2,1,IF(AND('Financing - Injection 2'!J903&gt;='5-Year Monthly P&amp;L'!P$2,'Financing - Injection 2'!J903&lt;'5-Year Monthly P&amp;L'!AB$2),2,IF(AND('Financing - Injection 2'!J903&gt;='5-Year Monthly P&amp;L'!AB$2,'Financing - Injection 2'!J903&lt;'5-Year Monthly P&amp;L'!AN$2),3,IF(AND('Financing - Injection 2'!J903&gt;='5-Year Monthly P&amp;L'!AN$2,'Financing - Injection 2'!J903&lt;'5-Year Monthly P&amp;L'!AZ$2),4,IF('Financing - Injection 2'!J903&gt;='5-Year Monthly P&amp;L'!AZ$2,5)))))</f>
        <v>5</v>
      </c>
      <c r="R903" s="215" t="str">
        <f t="shared" si="149"/>
        <v>0</v>
      </c>
      <c r="S903" s="215" t="str">
        <f t="shared" si="150"/>
        <v>0</v>
      </c>
    </row>
    <row r="904" spans="1:19" x14ac:dyDescent="0.2">
      <c r="A904" s="12">
        <v>893</v>
      </c>
      <c r="B904" s="228" t="str">
        <f>IF(I904&gt;($B$4*$B$6),"0",PMT(H904/$B$6,COUNT(I904:$I$1000),-E903))</f>
        <v>0</v>
      </c>
      <c r="C904" s="228">
        <f t="shared" si="151"/>
        <v>0</v>
      </c>
      <c r="D904" s="228" t="str">
        <f t="shared" si="147"/>
        <v>0</v>
      </c>
      <c r="E904" s="225" t="str">
        <f t="shared" si="145"/>
        <v/>
      </c>
      <c r="F904" s="228" t="str">
        <f t="shared" si="154"/>
        <v/>
      </c>
      <c r="G904" s="228" t="str">
        <f t="shared" si="155"/>
        <v/>
      </c>
      <c r="H904" s="230">
        <f t="shared" si="152"/>
        <v>0.12</v>
      </c>
      <c r="I904" s="226" t="str">
        <f t="shared" si="146"/>
        <v/>
      </c>
      <c r="J904" s="227">
        <f t="shared" si="153"/>
        <v>72168</v>
      </c>
      <c r="K904" s="231" t="str">
        <f t="shared" si="148"/>
        <v>0</v>
      </c>
      <c r="Q904" s="11">
        <f>IF(J904&lt;'5-Year Monthly P&amp;L'!P$2,1,IF(AND('Financing - Injection 2'!J904&gt;='5-Year Monthly P&amp;L'!P$2,'Financing - Injection 2'!J904&lt;'5-Year Monthly P&amp;L'!AB$2),2,IF(AND('Financing - Injection 2'!J904&gt;='5-Year Monthly P&amp;L'!AB$2,'Financing - Injection 2'!J904&lt;'5-Year Monthly P&amp;L'!AN$2),3,IF(AND('Financing - Injection 2'!J904&gt;='5-Year Monthly P&amp;L'!AN$2,'Financing - Injection 2'!J904&lt;'5-Year Monthly P&amp;L'!AZ$2),4,IF('Financing - Injection 2'!J904&gt;='5-Year Monthly P&amp;L'!AZ$2,5)))))</f>
        <v>5</v>
      </c>
      <c r="R904" s="215" t="str">
        <f t="shared" si="149"/>
        <v>0</v>
      </c>
      <c r="S904" s="215" t="str">
        <f t="shared" si="150"/>
        <v>0</v>
      </c>
    </row>
    <row r="905" spans="1:19" x14ac:dyDescent="0.2">
      <c r="A905" s="12">
        <v>894</v>
      </c>
      <c r="B905" s="228" t="str">
        <f>IF(I905&gt;($B$4*$B$6),"0",PMT(H905/$B$6,COUNT(I905:$I$1000),-E904))</f>
        <v>0</v>
      </c>
      <c r="C905" s="228">
        <f t="shared" si="151"/>
        <v>0</v>
      </c>
      <c r="D905" s="228" t="str">
        <f t="shared" si="147"/>
        <v>0</v>
      </c>
      <c r="E905" s="225" t="str">
        <f t="shared" si="145"/>
        <v/>
      </c>
      <c r="F905" s="228" t="str">
        <f t="shared" si="154"/>
        <v/>
      </c>
      <c r="G905" s="228" t="str">
        <f t="shared" si="155"/>
        <v/>
      </c>
      <c r="H905" s="230">
        <f t="shared" si="152"/>
        <v>0.12</v>
      </c>
      <c r="I905" s="226" t="str">
        <f t="shared" si="146"/>
        <v/>
      </c>
      <c r="J905" s="227">
        <f t="shared" si="153"/>
        <v>72199</v>
      </c>
      <c r="K905" s="231" t="str">
        <f t="shared" si="148"/>
        <v>0</v>
      </c>
      <c r="Q905" s="11">
        <f>IF(J905&lt;'5-Year Monthly P&amp;L'!P$2,1,IF(AND('Financing - Injection 2'!J905&gt;='5-Year Monthly P&amp;L'!P$2,'Financing - Injection 2'!J905&lt;'5-Year Monthly P&amp;L'!AB$2),2,IF(AND('Financing - Injection 2'!J905&gt;='5-Year Monthly P&amp;L'!AB$2,'Financing - Injection 2'!J905&lt;'5-Year Monthly P&amp;L'!AN$2),3,IF(AND('Financing - Injection 2'!J905&gt;='5-Year Monthly P&amp;L'!AN$2,'Financing - Injection 2'!J905&lt;'5-Year Monthly P&amp;L'!AZ$2),4,IF('Financing - Injection 2'!J905&gt;='5-Year Monthly P&amp;L'!AZ$2,5)))))</f>
        <v>5</v>
      </c>
      <c r="R905" s="215" t="str">
        <f t="shared" si="149"/>
        <v>0</v>
      </c>
      <c r="S905" s="215" t="str">
        <f t="shared" si="150"/>
        <v>0</v>
      </c>
    </row>
    <row r="906" spans="1:19" x14ac:dyDescent="0.2">
      <c r="A906" s="12">
        <v>895</v>
      </c>
      <c r="B906" s="228" t="str">
        <f>IF(I906&gt;($B$4*$B$6),"0",PMT(H906/$B$6,COUNT(I906:$I$1000),-E905))</f>
        <v>0</v>
      </c>
      <c r="C906" s="228">
        <f t="shared" si="151"/>
        <v>0</v>
      </c>
      <c r="D906" s="228" t="str">
        <f t="shared" si="147"/>
        <v>0</v>
      </c>
      <c r="E906" s="225" t="str">
        <f t="shared" si="145"/>
        <v/>
      </c>
      <c r="F906" s="228" t="str">
        <f t="shared" si="154"/>
        <v/>
      </c>
      <c r="G906" s="228" t="str">
        <f t="shared" si="155"/>
        <v/>
      </c>
      <c r="H906" s="230">
        <f t="shared" si="152"/>
        <v>0.12</v>
      </c>
      <c r="I906" s="226" t="str">
        <f t="shared" si="146"/>
        <v/>
      </c>
      <c r="J906" s="227">
        <f t="shared" si="153"/>
        <v>72229</v>
      </c>
      <c r="K906" s="231" t="str">
        <f t="shared" si="148"/>
        <v>0</v>
      </c>
      <c r="Q906" s="11">
        <f>IF(J906&lt;'5-Year Monthly P&amp;L'!P$2,1,IF(AND('Financing - Injection 2'!J906&gt;='5-Year Monthly P&amp;L'!P$2,'Financing - Injection 2'!J906&lt;'5-Year Monthly P&amp;L'!AB$2),2,IF(AND('Financing - Injection 2'!J906&gt;='5-Year Monthly P&amp;L'!AB$2,'Financing - Injection 2'!J906&lt;'5-Year Monthly P&amp;L'!AN$2),3,IF(AND('Financing - Injection 2'!J906&gt;='5-Year Monthly P&amp;L'!AN$2,'Financing - Injection 2'!J906&lt;'5-Year Monthly P&amp;L'!AZ$2),4,IF('Financing - Injection 2'!J906&gt;='5-Year Monthly P&amp;L'!AZ$2,5)))))</f>
        <v>5</v>
      </c>
      <c r="R906" s="215" t="str">
        <f t="shared" si="149"/>
        <v>0</v>
      </c>
      <c r="S906" s="215" t="str">
        <f t="shared" si="150"/>
        <v>0</v>
      </c>
    </row>
    <row r="907" spans="1:19" x14ac:dyDescent="0.2">
      <c r="A907" s="12">
        <v>896</v>
      </c>
      <c r="B907" s="228" t="str">
        <f>IF(I907&gt;($B$4*$B$6),"0",PMT(H907/$B$6,COUNT(I907:$I$1000),-E906))</f>
        <v>0</v>
      </c>
      <c r="C907" s="228">
        <f t="shared" si="151"/>
        <v>0</v>
      </c>
      <c r="D907" s="228" t="str">
        <f t="shared" si="147"/>
        <v>0</v>
      </c>
      <c r="E907" s="225" t="str">
        <f t="shared" si="145"/>
        <v/>
      </c>
      <c r="F907" s="228" t="str">
        <f t="shared" si="154"/>
        <v/>
      </c>
      <c r="G907" s="228" t="str">
        <f t="shared" si="155"/>
        <v/>
      </c>
      <c r="H907" s="230">
        <f t="shared" si="152"/>
        <v>0.12</v>
      </c>
      <c r="I907" s="226" t="str">
        <f t="shared" si="146"/>
        <v/>
      </c>
      <c r="J907" s="227">
        <f t="shared" si="153"/>
        <v>72260</v>
      </c>
      <c r="K907" s="231" t="str">
        <f t="shared" si="148"/>
        <v>0</v>
      </c>
      <c r="Q907" s="11">
        <f>IF(J907&lt;'5-Year Monthly P&amp;L'!P$2,1,IF(AND('Financing - Injection 2'!J907&gt;='5-Year Monthly P&amp;L'!P$2,'Financing - Injection 2'!J907&lt;'5-Year Monthly P&amp;L'!AB$2),2,IF(AND('Financing - Injection 2'!J907&gt;='5-Year Monthly P&amp;L'!AB$2,'Financing - Injection 2'!J907&lt;'5-Year Monthly P&amp;L'!AN$2),3,IF(AND('Financing - Injection 2'!J907&gt;='5-Year Monthly P&amp;L'!AN$2,'Financing - Injection 2'!J907&lt;'5-Year Monthly P&amp;L'!AZ$2),4,IF('Financing - Injection 2'!J907&gt;='5-Year Monthly P&amp;L'!AZ$2,5)))))</f>
        <v>5</v>
      </c>
      <c r="R907" s="215" t="str">
        <f t="shared" si="149"/>
        <v>0</v>
      </c>
      <c r="S907" s="215" t="str">
        <f t="shared" si="150"/>
        <v>0</v>
      </c>
    </row>
    <row r="908" spans="1:19" x14ac:dyDescent="0.2">
      <c r="A908" s="12">
        <v>897</v>
      </c>
      <c r="B908" s="228" t="str">
        <f>IF(I908&gt;($B$4*$B$6),"0",PMT(H908/$B$6,COUNT(I908:$I$1000),-E907))</f>
        <v>0</v>
      </c>
      <c r="C908" s="228">
        <f t="shared" si="151"/>
        <v>0</v>
      </c>
      <c r="D908" s="228" t="str">
        <f t="shared" si="147"/>
        <v>0</v>
      </c>
      <c r="E908" s="225" t="str">
        <f t="shared" ref="E908:E971" si="156">IF(A908&gt;($B$4*$B$6),"",E907-D908)</f>
        <v/>
      </c>
      <c r="F908" s="228" t="str">
        <f t="shared" si="154"/>
        <v/>
      </c>
      <c r="G908" s="228" t="str">
        <f t="shared" si="155"/>
        <v/>
      </c>
      <c r="H908" s="230">
        <f t="shared" si="152"/>
        <v>0.12</v>
      </c>
      <c r="I908" s="226" t="str">
        <f t="shared" ref="I908:I971" si="157">IF($B$4*$B$6&lt;A908,"",A908)</f>
        <v/>
      </c>
      <c r="J908" s="227">
        <f t="shared" si="153"/>
        <v>72290</v>
      </c>
      <c r="K908" s="231" t="str">
        <f t="shared" si="148"/>
        <v>0</v>
      </c>
      <c r="Q908" s="11">
        <f>IF(J908&lt;'5-Year Monthly P&amp;L'!P$2,1,IF(AND('Financing - Injection 2'!J908&gt;='5-Year Monthly P&amp;L'!P$2,'Financing - Injection 2'!J908&lt;'5-Year Monthly P&amp;L'!AB$2),2,IF(AND('Financing - Injection 2'!J908&gt;='5-Year Monthly P&amp;L'!AB$2,'Financing - Injection 2'!J908&lt;'5-Year Monthly P&amp;L'!AN$2),3,IF(AND('Financing - Injection 2'!J908&gt;='5-Year Monthly P&amp;L'!AN$2,'Financing - Injection 2'!J908&lt;'5-Year Monthly P&amp;L'!AZ$2),4,IF('Financing - Injection 2'!J908&gt;='5-Year Monthly P&amp;L'!AZ$2,5)))))</f>
        <v>5</v>
      </c>
      <c r="R908" s="215" t="str">
        <f t="shared" si="149"/>
        <v>0</v>
      </c>
      <c r="S908" s="215" t="str">
        <f t="shared" si="150"/>
        <v>0</v>
      </c>
    </row>
    <row r="909" spans="1:19" x14ac:dyDescent="0.2">
      <c r="A909" s="12">
        <v>898</v>
      </c>
      <c r="B909" s="228" t="str">
        <f>IF(I909&gt;($B$4*$B$6),"0",PMT(H909/$B$6,COUNT(I909:$I$1000),-E908))</f>
        <v>0</v>
      </c>
      <c r="C909" s="228">
        <f t="shared" si="151"/>
        <v>0</v>
      </c>
      <c r="D909" s="228" t="str">
        <f t="shared" ref="D909:D972" si="158">IF(A909&gt;($B$4*$B$6),"0",B909-C909)</f>
        <v>0</v>
      </c>
      <c r="E909" s="225" t="str">
        <f t="shared" si="156"/>
        <v/>
      </c>
      <c r="F909" s="228" t="str">
        <f t="shared" si="154"/>
        <v/>
      </c>
      <c r="G909" s="228" t="str">
        <f t="shared" si="155"/>
        <v/>
      </c>
      <c r="H909" s="230">
        <f t="shared" si="152"/>
        <v>0.12</v>
      </c>
      <c r="I909" s="226" t="str">
        <f t="shared" si="157"/>
        <v/>
      </c>
      <c r="J909" s="227">
        <f t="shared" si="153"/>
        <v>72321</v>
      </c>
      <c r="K909" s="231" t="str">
        <f t="shared" ref="K909:K972" si="159">B909</f>
        <v>0</v>
      </c>
      <c r="Q909" s="11">
        <f>IF(J909&lt;'5-Year Monthly P&amp;L'!P$2,1,IF(AND('Financing - Injection 2'!J909&gt;='5-Year Monthly P&amp;L'!P$2,'Financing - Injection 2'!J909&lt;'5-Year Monthly P&amp;L'!AB$2),2,IF(AND('Financing - Injection 2'!J909&gt;='5-Year Monthly P&amp;L'!AB$2,'Financing - Injection 2'!J909&lt;'5-Year Monthly P&amp;L'!AN$2),3,IF(AND('Financing - Injection 2'!J909&gt;='5-Year Monthly P&amp;L'!AN$2,'Financing - Injection 2'!J909&lt;'5-Year Monthly P&amp;L'!AZ$2),4,IF('Financing - Injection 2'!J909&gt;='5-Year Monthly P&amp;L'!AZ$2,5)))))</f>
        <v>5</v>
      </c>
      <c r="R909" s="215" t="str">
        <f t="shared" ref="R909:R972" si="160">D909</f>
        <v>0</v>
      </c>
      <c r="S909" s="215" t="str">
        <f t="shared" ref="S909:S972" si="161">B909</f>
        <v>0</v>
      </c>
    </row>
    <row r="910" spans="1:19" x14ac:dyDescent="0.2">
      <c r="A910" s="12">
        <v>899</v>
      </c>
      <c r="B910" s="228" t="str">
        <f>IF(I910&gt;($B$4*$B$6),"0",PMT(H910/$B$6,COUNT(I910:$I$1000),-E909))</f>
        <v>0</v>
      </c>
      <c r="C910" s="228">
        <f t="shared" ref="C910:C973" si="162">IFERROR(E909*H910/$B$6,0)</f>
        <v>0</v>
      </c>
      <c r="D910" s="228" t="str">
        <f t="shared" si="158"/>
        <v>0</v>
      </c>
      <c r="E910" s="225" t="str">
        <f t="shared" si="156"/>
        <v/>
      </c>
      <c r="F910" s="228" t="str">
        <f t="shared" si="154"/>
        <v/>
      </c>
      <c r="G910" s="228" t="str">
        <f t="shared" si="155"/>
        <v/>
      </c>
      <c r="H910" s="230">
        <f t="shared" ref="H910:H973" si="163">H909</f>
        <v>0.12</v>
      </c>
      <c r="I910" s="226" t="str">
        <f t="shared" si="157"/>
        <v/>
      </c>
      <c r="J910" s="227">
        <f t="shared" ref="J910:J973" si="164">EDATE(J909,1)</f>
        <v>72352</v>
      </c>
      <c r="K910" s="231" t="str">
        <f t="shared" si="159"/>
        <v>0</v>
      </c>
      <c r="Q910" s="11">
        <f>IF(J910&lt;'5-Year Monthly P&amp;L'!P$2,1,IF(AND('Financing - Injection 2'!J910&gt;='5-Year Monthly P&amp;L'!P$2,'Financing - Injection 2'!J910&lt;'5-Year Monthly P&amp;L'!AB$2),2,IF(AND('Financing - Injection 2'!J910&gt;='5-Year Monthly P&amp;L'!AB$2,'Financing - Injection 2'!J910&lt;'5-Year Monthly P&amp;L'!AN$2),3,IF(AND('Financing - Injection 2'!J910&gt;='5-Year Monthly P&amp;L'!AN$2,'Financing - Injection 2'!J910&lt;'5-Year Monthly P&amp;L'!AZ$2),4,IF('Financing - Injection 2'!J910&gt;='5-Year Monthly P&amp;L'!AZ$2,5)))))</f>
        <v>5</v>
      </c>
      <c r="R910" s="215" t="str">
        <f t="shared" si="160"/>
        <v>0</v>
      </c>
      <c r="S910" s="215" t="str">
        <f t="shared" si="161"/>
        <v>0</v>
      </c>
    </row>
    <row r="911" spans="1:19" x14ac:dyDescent="0.2">
      <c r="A911" s="12">
        <v>900</v>
      </c>
      <c r="B911" s="228" t="str">
        <f>IF(I911&gt;($B$4*$B$6),"0",PMT(H911/$B$6,COUNT(I911:$I$1000),-E910))</f>
        <v>0</v>
      </c>
      <c r="C911" s="228">
        <f t="shared" si="162"/>
        <v>0</v>
      </c>
      <c r="D911" s="228" t="str">
        <f t="shared" si="158"/>
        <v>0</v>
      </c>
      <c r="E911" s="225" t="str">
        <f t="shared" si="156"/>
        <v/>
      </c>
      <c r="F911" s="228" t="str">
        <f t="shared" si="154"/>
        <v/>
      </c>
      <c r="G911" s="228" t="str">
        <f t="shared" si="155"/>
        <v/>
      </c>
      <c r="H911" s="230">
        <f t="shared" si="163"/>
        <v>0.12</v>
      </c>
      <c r="I911" s="226" t="str">
        <f t="shared" si="157"/>
        <v/>
      </c>
      <c r="J911" s="227">
        <f t="shared" si="164"/>
        <v>72380</v>
      </c>
      <c r="K911" s="231" t="str">
        <f t="shared" si="159"/>
        <v>0</v>
      </c>
      <c r="Q911" s="11">
        <f>IF(J911&lt;'5-Year Monthly P&amp;L'!P$2,1,IF(AND('Financing - Injection 2'!J911&gt;='5-Year Monthly P&amp;L'!P$2,'Financing - Injection 2'!J911&lt;'5-Year Monthly P&amp;L'!AB$2),2,IF(AND('Financing - Injection 2'!J911&gt;='5-Year Monthly P&amp;L'!AB$2,'Financing - Injection 2'!J911&lt;'5-Year Monthly P&amp;L'!AN$2),3,IF(AND('Financing - Injection 2'!J911&gt;='5-Year Monthly P&amp;L'!AN$2,'Financing - Injection 2'!J911&lt;'5-Year Monthly P&amp;L'!AZ$2),4,IF('Financing - Injection 2'!J911&gt;='5-Year Monthly P&amp;L'!AZ$2,5)))))</f>
        <v>5</v>
      </c>
      <c r="R911" s="215" t="str">
        <f t="shared" si="160"/>
        <v>0</v>
      </c>
      <c r="S911" s="215" t="str">
        <f t="shared" si="161"/>
        <v>0</v>
      </c>
    </row>
    <row r="912" spans="1:19" x14ac:dyDescent="0.2">
      <c r="A912" s="12">
        <v>901</v>
      </c>
      <c r="B912" s="228" t="str">
        <f>IF(I912&gt;($B$4*$B$6),"0",PMT(H912/$B$6,COUNT(I912:$I$1000),-E911))</f>
        <v>0</v>
      </c>
      <c r="C912" s="228">
        <f t="shared" si="162"/>
        <v>0</v>
      </c>
      <c r="D912" s="228" t="str">
        <f t="shared" si="158"/>
        <v>0</v>
      </c>
      <c r="E912" s="225" t="str">
        <f t="shared" si="156"/>
        <v/>
      </c>
      <c r="F912" s="228" t="str">
        <f t="shared" si="154"/>
        <v/>
      </c>
      <c r="G912" s="228" t="str">
        <f t="shared" si="155"/>
        <v/>
      </c>
      <c r="H912" s="230">
        <f t="shared" si="163"/>
        <v>0.12</v>
      </c>
      <c r="I912" s="226" t="str">
        <f t="shared" si="157"/>
        <v/>
      </c>
      <c r="J912" s="227">
        <f t="shared" si="164"/>
        <v>72411</v>
      </c>
      <c r="K912" s="231" t="str">
        <f t="shared" si="159"/>
        <v>0</v>
      </c>
      <c r="Q912" s="11">
        <f>IF(J912&lt;'5-Year Monthly P&amp;L'!P$2,1,IF(AND('Financing - Injection 2'!J912&gt;='5-Year Monthly P&amp;L'!P$2,'Financing - Injection 2'!J912&lt;'5-Year Monthly P&amp;L'!AB$2),2,IF(AND('Financing - Injection 2'!J912&gt;='5-Year Monthly P&amp;L'!AB$2,'Financing - Injection 2'!J912&lt;'5-Year Monthly P&amp;L'!AN$2),3,IF(AND('Financing - Injection 2'!J912&gt;='5-Year Monthly P&amp;L'!AN$2,'Financing - Injection 2'!J912&lt;'5-Year Monthly P&amp;L'!AZ$2),4,IF('Financing - Injection 2'!J912&gt;='5-Year Monthly P&amp;L'!AZ$2,5)))))</f>
        <v>5</v>
      </c>
      <c r="R912" s="215" t="str">
        <f t="shared" si="160"/>
        <v>0</v>
      </c>
      <c r="S912" s="215" t="str">
        <f t="shared" si="161"/>
        <v>0</v>
      </c>
    </row>
    <row r="913" spans="1:19" x14ac:dyDescent="0.2">
      <c r="A913" s="12">
        <v>902</v>
      </c>
      <c r="B913" s="228" t="str">
        <f>IF(I913&gt;($B$4*$B$6),"0",PMT(H913/$B$6,COUNT(I913:$I$1000),-E912))</f>
        <v>0</v>
      </c>
      <c r="C913" s="228">
        <f t="shared" si="162"/>
        <v>0</v>
      </c>
      <c r="D913" s="228" t="str">
        <f t="shared" si="158"/>
        <v>0</v>
      </c>
      <c r="E913" s="225" t="str">
        <f t="shared" si="156"/>
        <v/>
      </c>
      <c r="F913" s="228" t="str">
        <f t="shared" si="154"/>
        <v/>
      </c>
      <c r="G913" s="228" t="str">
        <f t="shared" si="155"/>
        <v/>
      </c>
      <c r="H913" s="230">
        <f t="shared" si="163"/>
        <v>0.12</v>
      </c>
      <c r="I913" s="226" t="str">
        <f t="shared" si="157"/>
        <v/>
      </c>
      <c r="J913" s="227">
        <f t="shared" si="164"/>
        <v>72441</v>
      </c>
      <c r="K913" s="231" t="str">
        <f t="shared" si="159"/>
        <v>0</v>
      </c>
      <c r="Q913" s="11">
        <f>IF(J913&lt;'5-Year Monthly P&amp;L'!P$2,1,IF(AND('Financing - Injection 2'!J913&gt;='5-Year Monthly P&amp;L'!P$2,'Financing - Injection 2'!J913&lt;'5-Year Monthly P&amp;L'!AB$2),2,IF(AND('Financing - Injection 2'!J913&gt;='5-Year Monthly P&amp;L'!AB$2,'Financing - Injection 2'!J913&lt;'5-Year Monthly P&amp;L'!AN$2),3,IF(AND('Financing - Injection 2'!J913&gt;='5-Year Monthly P&amp;L'!AN$2,'Financing - Injection 2'!J913&lt;'5-Year Monthly P&amp;L'!AZ$2),4,IF('Financing - Injection 2'!J913&gt;='5-Year Monthly P&amp;L'!AZ$2,5)))))</f>
        <v>5</v>
      </c>
      <c r="R913" s="215" t="str">
        <f t="shared" si="160"/>
        <v>0</v>
      </c>
      <c r="S913" s="215" t="str">
        <f t="shared" si="161"/>
        <v>0</v>
      </c>
    </row>
    <row r="914" spans="1:19" x14ac:dyDescent="0.2">
      <c r="A914" s="12">
        <v>903</v>
      </c>
      <c r="B914" s="228" t="str">
        <f>IF(I914&gt;($B$4*$B$6),"0",PMT(H914/$B$6,COUNT(I914:$I$1000),-E913))</f>
        <v>0</v>
      </c>
      <c r="C914" s="228">
        <f t="shared" si="162"/>
        <v>0</v>
      </c>
      <c r="D914" s="228" t="str">
        <f t="shared" si="158"/>
        <v>0</v>
      </c>
      <c r="E914" s="225" t="str">
        <f t="shared" si="156"/>
        <v/>
      </c>
      <c r="F914" s="228" t="str">
        <f t="shared" si="154"/>
        <v/>
      </c>
      <c r="G914" s="228" t="str">
        <f t="shared" si="155"/>
        <v/>
      </c>
      <c r="H914" s="230">
        <f t="shared" si="163"/>
        <v>0.12</v>
      </c>
      <c r="I914" s="226" t="str">
        <f t="shared" si="157"/>
        <v/>
      </c>
      <c r="J914" s="227">
        <f t="shared" si="164"/>
        <v>72472</v>
      </c>
      <c r="K914" s="231" t="str">
        <f t="shared" si="159"/>
        <v>0</v>
      </c>
      <c r="Q914" s="11">
        <f>IF(J914&lt;'5-Year Monthly P&amp;L'!P$2,1,IF(AND('Financing - Injection 2'!J914&gt;='5-Year Monthly P&amp;L'!P$2,'Financing - Injection 2'!J914&lt;'5-Year Monthly P&amp;L'!AB$2),2,IF(AND('Financing - Injection 2'!J914&gt;='5-Year Monthly P&amp;L'!AB$2,'Financing - Injection 2'!J914&lt;'5-Year Monthly P&amp;L'!AN$2),3,IF(AND('Financing - Injection 2'!J914&gt;='5-Year Monthly P&amp;L'!AN$2,'Financing - Injection 2'!J914&lt;'5-Year Monthly P&amp;L'!AZ$2),4,IF('Financing - Injection 2'!J914&gt;='5-Year Monthly P&amp;L'!AZ$2,5)))))</f>
        <v>5</v>
      </c>
      <c r="R914" s="215" t="str">
        <f t="shared" si="160"/>
        <v>0</v>
      </c>
      <c r="S914" s="215" t="str">
        <f t="shared" si="161"/>
        <v>0</v>
      </c>
    </row>
    <row r="915" spans="1:19" x14ac:dyDescent="0.2">
      <c r="A915" s="12">
        <v>904</v>
      </c>
      <c r="B915" s="228" t="str">
        <f>IF(I915&gt;($B$4*$B$6),"0",PMT(H915/$B$6,COUNT(I915:$I$1000),-E914))</f>
        <v>0</v>
      </c>
      <c r="C915" s="228">
        <f t="shared" si="162"/>
        <v>0</v>
      </c>
      <c r="D915" s="228" t="str">
        <f t="shared" si="158"/>
        <v>0</v>
      </c>
      <c r="E915" s="225" t="str">
        <f t="shared" si="156"/>
        <v/>
      </c>
      <c r="F915" s="228" t="str">
        <f t="shared" si="154"/>
        <v/>
      </c>
      <c r="G915" s="228" t="str">
        <f t="shared" si="155"/>
        <v/>
      </c>
      <c r="H915" s="230">
        <f t="shared" si="163"/>
        <v>0.12</v>
      </c>
      <c r="I915" s="226" t="str">
        <f t="shared" si="157"/>
        <v/>
      </c>
      <c r="J915" s="227">
        <f t="shared" si="164"/>
        <v>72502</v>
      </c>
      <c r="K915" s="231" t="str">
        <f t="shared" si="159"/>
        <v>0</v>
      </c>
      <c r="Q915" s="11">
        <f>IF(J915&lt;'5-Year Monthly P&amp;L'!P$2,1,IF(AND('Financing - Injection 2'!J915&gt;='5-Year Monthly P&amp;L'!P$2,'Financing - Injection 2'!J915&lt;'5-Year Monthly P&amp;L'!AB$2),2,IF(AND('Financing - Injection 2'!J915&gt;='5-Year Monthly P&amp;L'!AB$2,'Financing - Injection 2'!J915&lt;'5-Year Monthly P&amp;L'!AN$2),3,IF(AND('Financing - Injection 2'!J915&gt;='5-Year Monthly P&amp;L'!AN$2,'Financing - Injection 2'!J915&lt;'5-Year Monthly P&amp;L'!AZ$2),4,IF('Financing - Injection 2'!J915&gt;='5-Year Monthly P&amp;L'!AZ$2,5)))))</f>
        <v>5</v>
      </c>
      <c r="R915" s="215" t="str">
        <f t="shared" si="160"/>
        <v>0</v>
      </c>
      <c r="S915" s="215" t="str">
        <f t="shared" si="161"/>
        <v>0</v>
      </c>
    </row>
    <row r="916" spans="1:19" x14ac:dyDescent="0.2">
      <c r="A916" s="12">
        <v>905</v>
      </c>
      <c r="B916" s="228" t="str">
        <f>IF(I916&gt;($B$4*$B$6),"0",PMT(H916/$B$6,COUNT(I916:$I$1000),-E915))</f>
        <v>0</v>
      </c>
      <c r="C916" s="228">
        <f t="shared" si="162"/>
        <v>0</v>
      </c>
      <c r="D916" s="228" t="str">
        <f t="shared" si="158"/>
        <v>0</v>
      </c>
      <c r="E916" s="225" t="str">
        <f t="shared" si="156"/>
        <v/>
      </c>
      <c r="F916" s="228" t="str">
        <f t="shared" si="154"/>
        <v/>
      </c>
      <c r="G916" s="228" t="str">
        <f t="shared" si="155"/>
        <v/>
      </c>
      <c r="H916" s="230">
        <f t="shared" si="163"/>
        <v>0.12</v>
      </c>
      <c r="I916" s="226" t="str">
        <f t="shared" si="157"/>
        <v/>
      </c>
      <c r="J916" s="227">
        <f t="shared" si="164"/>
        <v>72533</v>
      </c>
      <c r="K916" s="231" t="str">
        <f t="shared" si="159"/>
        <v>0</v>
      </c>
      <c r="Q916" s="11">
        <f>IF(J916&lt;'5-Year Monthly P&amp;L'!P$2,1,IF(AND('Financing - Injection 2'!J916&gt;='5-Year Monthly P&amp;L'!P$2,'Financing - Injection 2'!J916&lt;'5-Year Monthly P&amp;L'!AB$2),2,IF(AND('Financing - Injection 2'!J916&gt;='5-Year Monthly P&amp;L'!AB$2,'Financing - Injection 2'!J916&lt;'5-Year Monthly P&amp;L'!AN$2),3,IF(AND('Financing - Injection 2'!J916&gt;='5-Year Monthly P&amp;L'!AN$2,'Financing - Injection 2'!J916&lt;'5-Year Monthly P&amp;L'!AZ$2),4,IF('Financing - Injection 2'!J916&gt;='5-Year Monthly P&amp;L'!AZ$2,5)))))</f>
        <v>5</v>
      </c>
      <c r="R916" s="215" t="str">
        <f t="shared" si="160"/>
        <v>0</v>
      </c>
      <c r="S916" s="215" t="str">
        <f t="shared" si="161"/>
        <v>0</v>
      </c>
    </row>
    <row r="917" spans="1:19" x14ac:dyDescent="0.2">
      <c r="A917" s="12">
        <v>906</v>
      </c>
      <c r="B917" s="228" t="str">
        <f>IF(I917&gt;($B$4*$B$6),"0",PMT(H917/$B$6,COUNT(I917:$I$1000),-E916))</f>
        <v>0</v>
      </c>
      <c r="C917" s="228">
        <f t="shared" si="162"/>
        <v>0</v>
      </c>
      <c r="D917" s="228" t="str">
        <f t="shared" si="158"/>
        <v>0</v>
      </c>
      <c r="E917" s="225" t="str">
        <f t="shared" si="156"/>
        <v/>
      </c>
      <c r="F917" s="228" t="str">
        <f t="shared" si="154"/>
        <v/>
      </c>
      <c r="G917" s="228" t="str">
        <f t="shared" si="155"/>
        <v/>
      </c>
      <c r="H917" s="230">
        <f t="shared" si="163"/>
        <v>0.12</v>
      </c>
      <c r="I917" s="226" t="str">
        <f t="shared" si="157"/>
        <v/>
      </c>
      <c r="J917" s="227">
        <f t="shared" si="164"/>
        <v>72564</v>
      </c>
      <c r="K917" s="231" t="str">
        <f t="shared" si="159"/>
        <v>0</v>
      </c>
      <c r="Q917" s="11">
        <f>IF(J917&lt;'5-Year Monthly P&amp;L'!P$2,1,IF(AND('Financing - Injection 2'!J917&gt;='5-Year Monthly P&amp;L'!P$2,'Financing - Injection 2'!J917&lt;'5-Year Monthly P&amp;L'!AB$2),2,IF(AND('Financing - Injection 2'!J917&gt;='5-Year Monthly P&amp;L'!AB$2,'Financing - Injection 2'!J917&lt;'5-Year Monthly P&amp;L'!AN$2),3,IF(AND('Financing - Injection 2'!J917&gt;='5-Year Monthly P&amp;L'!AN$2,'Financing - Injection 2'!J917&lt;'5-Year Monthly P&amp;L'!AZ$2),4,IF('Financing - Injection 2'!J917&gt;='5-Year Monthly P&amp;L'!AZ$2,5)))))</f>
        <v>5</v>
      </c>
      <c r="R917" s="215" t="str">
        <f t="shared" si="160"/>
        <v>0</v>
      </c>
      <c r="S917" s="215" t="str">
        <f t="shared" si="161"/>
        <v>0</v>
      </c>
    </row>
    <row r="918" spans="1:19" x14ac:dyDescent="0.2">
      <c r="A918" s="12">
        <v>907</v>
      </c>
      <c r="B918" s="228" t="str">
        <f>IF(I918&gt;($B$4*$B$6),"0",PMT(H918/$B$6,COUNT(I918:$I$1000),-E917))</f>
        <v>0</v>
      </c>
      <c r="C918" s="228">
        <f t="shared" si="162"/>
        <v>0</v>
      </c>
      <c r="D918" s="228" t="str">
        <f t="shared" si="158"/>
        <v>0</v>
      </c>
      <c r="E918" s="225" t="str">
        <f t="shared" si="156"/>
        <v/>
      </c>
      <c r="F918" s="228" t="str">
        <f t="shared" si="154"/>
        <v/>
      </c>
      <c r="G918" s="228" t="str">
        <f t="shared" si="155"/>
        <v/>
      </c>
      <c r="H918" s="230">
        <f t="shared" si="163"/>
        <v>0.12</v>
      </c>
      <c r="I918" s="226" t="str">
        <f t="shared" si="157"/>
        <v/>
      </c>
      <c r="J918" s="227">
        <f t="shared" si="164"/>
        <v>72594</v>
      </c>
      <c r="K918" s="231" t="str">
        <f t="shared" si="159"/>
        <v>0</v>
      </c>
      <c r="Q918" s="11">
        <f>IF(J918&lt;'5-Year Monthly P&amp;L'!P$2,1,IF(AND('Financing - Injection 2'!J918&gt;='5-Year Monthly P&amp;L'!P$2,'Financing - Injection 2'!J918&lt;'5-Year Monthly P&amp;L'!AB$2),2,IF(AND('Financing - Injection 2'!J918&gt;='5-Year Monthly P&amp;L'!AB$2,'Financing - Injection 2'!J918&lt;'5-Year Monthly P&amp;L'!AN$2),3,IF(AND('Financing - Injection 2'!J918&gt;='5-Year Monthly P&amp;L'!AN$2,'Financing - Injection 2'!J918&lt;'5-Year Monthly P&amp;L'!AZ$2),4,IF('Financing - Injection 2'!J918&gt;='5-Year Monthly P&amp;L'!AZ$2,5)))))</f>
        <v>5</v>
      </c>
      <c r="R918" s="215" t="str">
        <f t="shared" si="160"/>
        <v>0</v>
      </c>
      <c r="S918" s="215" t="str">
        <f t="shared" si="161"/>
        <v>0</v>
      </c>
    </row>
    <row r="919" spans="1:19" x14ac:dyDescent="0.2">
      <c r="A919" s="12">
        <v>908</v>
      </c>
      <c r="B919" s="228" t="str">
        <f>IF(I919&gt;($B$4*$B$6),"0",PMT(H919/$B$6,COUNT(I919:$I$1000),-E918))</f>
        <v>0</v>
      </c>
      <c r="C919" s="228">
        <f t="shared" si="162"/>
        <v>0</v>
      </c>
      <c r="D919" s="228" t="str">
        <f t="shared" si="158"/>
        <v>0</v>
      </c>
      <c r="E919" s="225" t="str">
        <f t="shared" si="156"/>
        <v/>
      </c>
      <c r="F919" s="228" t="str">
        <f t="shared" si="154"/>
        <v/>
      </c>
      <c r="G919" s="228" t="str">
        <f t="shared" si="155"/>
        <v/>
      </c>
      <c r="H919" s="230">
        <f t="shared" si="163"/>
        <v>0.12</v>
      </c>
      <c r="I919" s="226" t="str">
        <f t="shared" si="157"/>
        <v/>
      </c>
      <c r="J919" s="227">
        <f t="shared" si="164"/>
        <v>72625</v>
      </c>
      <c r="K919" s="231" t="str">
        <f t="shared" si="159"/>
        <v>0</v>
      </c>
      <c r="Q919" s="11">
        <f>IF(J919&lt;'5-Year Monthly P&amp;L'!P$2,1,IF(AND('Financing - Injection 2'!J919&gt;='5-Year Monthly P&amp;L'!P$2,'Financing - Injection 2'!J919&lt;'5-Year Monthly P&amp;L'!AB$2),2,IF(AND('Financing - Injection 2'!J919&gt;='5-Year Monthly P&amp;L'!AB$2,'Financing - Injection 2'!J919&lt;'5-Year Monthly P&amp;L'!AN$2),3,IF(AND('Financing - Injection 2'!J919&gt;='5-Year Monthly P&amp;L'!AN$2,'Financing - Injection 2'!J919&lt;'5-Year Monthly P&amp;L'!AZ$2),4,IF('Financing - Injection 2'!J919&gt;='5-Year Monthly P&amp;L'!AZ$2,5)))))</f>
        <v>5</v>
      </c>
      <c r="R919" s="215" t="str">
        <f t="shared" si="160"/>
        <v>0</v>
      </c>
      <c r="S919" s="215" t="str">
        <f t="shared" si="161"/>
        <v>0</v>
      </c>
    </row>
    <row r="920" spans="1:19" x14ac:dyDescent="0.2">
      <c r="A920" s="12">
        <v>909</v>
      </c>
      <c r="B920" s="228" t="str">
        <f>IF(I920&gt;($B$4*$B$6),"0",PMT(H920/$B$6,COUNT(I920:$I$1000),-E919))</f>
        <v>0</v>
      </c>
      <c r="C920" s="228">
        <f t="shared" si="162"/>
        <v>0</v>
      </c>
      <c r="D920" s="228" t="str">
        <f t="shared" si="158"/>
        <v>0</v>
      </c>
      <c r="E920" s="225" t="str">
        <f t="shared" si="156"/>
        <v/>
      </c>
      <c r="F920" s="228" t="str">
        <f t="shared" si="154"/>
        <v/>
      </c>
      <c r="G920" s="228" t="str">
        <f t="shared" si="155"/>
        <v/>
      </c>
      <c r="H920" s="230">
        <f t="shared" si="163"/>
        <v>0.12</v>
      </c>
      <c r="I920" s="226" t="str">
        <f t="shared" si="157"/>
        <v/>
      </c>
      <c r="J920" s="227">
        <f t="shared" si="164"/>
        <v>72655</v>
      </c>
      <c r="K920" s="231" t="str">
        <f t="shared" si="159"/>
        <v>0</v>
      </c>
      <c r="Q920" s="11">
        <f>IF(J920&lt;'5-Year Monthly P&amp;L'!P$2,1,IF(AND('Financing - Injection 2'!J920&gt;='5-Year Monthly P&amp;L'!P$2,'Financing - Injection 2'!J920&lt;'5-Year Monthly P&amp;L'!AB$2),2,IF(AND('Financing - Injection 2'!J920&gt;='5-Year Monthly P&amp;L'!AB$2,'Financing - Injection 2'!J920&lt;'5-Year Monthly P&amp;L'!AN$2),3,IF(AND('Financing - Injection 2'!J920&gt;='5-Year Monthly P&amp;L'!AN$2,'Financing - Injection 2'!J920&lt;'5-Year Monthly P&amp;L'!AZ$2),4,IF('Financing - Injection 2'!J920&gt;='5-Year Monthly P&amp;L'!AZ$2,5)))))</f>
        <v>5</v>
      </c>
      <c r="R920" s="215" t="str">
        <f t="shared" si="160"/>
        <v>0</v>
      </c>
      <c r="S920" s="215" t="str">
        <f t="shared" si="161"/>
        <v>0</v>
      </c>
    </row>
    <row r="921" spans="1:19" x14ac:dyDescent="0.2">
      <c r="A921" s="12">
        <v>910</v>
      </c>
      <c r="B921" s="228" t="str">
        <f>IF(I921&gt;($B$4*$B$6),"0",PMT(H921/$B$6,COUNT(I921:$I$1000),-E920))</f>
        <v>0</v>
      </c>
      <c r="C921" s="228">
        <f t="shared" si="162"/>
        <v>0</v>
      </c>
      <c r="D921" s="228" t="str">
        <f t="shared" si="158"/>
        <v>0</v>
      </c>
      <c r="E921" s="225" t="str">
        <f t="shared" si="156"/>
        <v/>
      </c>
      <c r="F921" s="228" t="str">
        <f t="shared" si="154"/>
        <v/>
      </c>
      <c r="G921" s="228" t="str">
        <f t="shared" si="155"/>
        <v/>
      </c>
      <c r="H921" s="230">
        <f t="shared" si="163"/>
        <v>0.12</v>
      </c>
      <c r="I921" s="226" t="str">
        <f t="shared" si="157"/>
        <v/>
      </c>
      <c r="J921" s="227">
        <f t="shared" si="164"/>
        <v>72686</v>
      </c>
      <c r="K921" s="231" t="str">
        <f t="shared" si="159"/>
        <v>0</v>
      </c>
      <c r="Q921" s="11">
        <f>IF(J921&lt;'5-Year Monthly P&amp;L'!P$2,1,IF(AND('Financing - Injection 2'!J921&gt;='5-Year Monthly P&amp;L'!P$2,'Financing - Injection 2'!J921&lt;'5-Year Monthly P&amp;L'!AB$2),2,IF(AND('Financing - Injection 2'!J921&gt;='5-Year Monthly P&amp;L'!AB$2,'Financing - Injection 2'!J921&lt;'5-Year Monthly P&amp;L'!AN$2),3,IF(AND('Financing - Injection 2'!J921&gt;='5-Year Monthly P&amp;L'!AN$2,'Financing - Injection 2'!J921&lt;'5-Year Monthly P&amp;L'!AZ$2),4,IF('Financing - Injection 2'!J921&gt;='5-Year Monthly P&amp;L'!AZ$2,5)))))</f>
        <v>5</v>
      </c>
      <c r="R921" s="215" t="str">
        <f t="shared" si="160"/>
        <v>0</v>
      </c>
      <c r="S921" s="215" t="str">
        <f t="shared" si="161"/>
        <v>0</v>
      </c>
    </row>
    <row r="922" spans="1:19" x14ac:dyDescent="0.2">
      <c r="A922" s="12">
        <v>911</v>
      </c>
      <c r="B922" s="228" t="str">
        <f>IF(I922&gt;($B$4*$B$6),"0",PMT(H922/$B$6,COUNT(I922:$I$1000),-E921))</f>
        <v>0</v>
      </c>
      <c r="C922" s="228">
        <f t="shared" si="162"/>
        <v>0</v>
      </c>
      <c r="D922" s="228" t="str">
        <f t="shared" si="158"/>
        <v>0</v>
      </c>
      <c r="E922" s="225" t="str">
        <f t="shared" si="156"/>
        <v/>
      </c>
      <c r="F922" s="228" t="str">
        <f t="shared" si="154"/>
        <v/>
      </c>
      <c r="G922" s="228" t="str">
        <f t="shared" si="155"/>
        <v/>
      </c>
      <c r="H922" s="230">
        <f t="shared" si="163"/>
        <v>0.12</v>
      </c>
      <c r="I922" s="226" t="str">
        <f t="shared" si="157"/>
        <v/>
      </c>
      <c r="J922" s="227">
        <f t="shared" si="164"/>
        <v>72717</v>
      </c>
      <c r="K922" s="231" t="str">
        <f t="shared" si="159"/>
        <v>0</v>
      </c>
      <c r="Q922" s="11">
        <f>IF(J922&lt;'5-Year Monthly P&amp;L'!P$2,1,IF(AND('Financing - Injection 2'!J922&gt;='5-Year Monthly P&amp;L'!P$2,'Financing - Injection 2'!J922&lt;'5-Year Monthly P&amp;L'!AB$2),2,IF(AND('Financing - Injection 2'!J922&gt;='5-Year Monthly P&amp;L'!AB$2,'Financing - Injection 2'!J922&lt;'5-Year Monthly P&amp;L'!AN$2),3,IF(AND('Financing - Injection 2'!J922&gt;='5-Year Monthly P&amp;L'!AN$2,'Financing - Injection 2'!J922&lt;'5-Year Monthly P&amp;L'!AZ$2),4,IF('Financing - Injection 2'!J922&gt;='5-Year Monthly P&amp;L'!AZ$2,5)))))</f>
        <v>5</v>
      </c>
      <c r="R922" s="215" t="str">
        <f t="shared" si="160"/>
        <v>0</v>
      </c>
      <c r="S922" s="215" t="str">
        <f t="shared" si="161"/>
        <v>0</v>
      </c>
    </row>
    <row r="923" spans="1:19" x14ac:dyDescent="0.2">
      <c r="A923" s="12">
        <v>912</v>
      </c>
      <c r="B923" s="228" t="str">
        <f>IF(I923&gt;($B$4*$B$6),"0",PMT(H923/$B$6,COUNT(I923:$I$1000),-E922))</f>
        <v>0</v>
      </c>
      <c r="C923" s="228">
        <f t="shared" si="162"/>
        <v>0</v>
      </c>
      <c r="D923" s="228" t="str">
        <f t="shared" si="158"/>
        <v>0</v>
      </c>
      <c r="E923" s="225" t="str">
        <f t="shared" si="156"/>
        <v/>
      </c>
      <c r="F923" s="228" t="str">
        <f t="shared" si="154"/>
        <v/>
      </c>
      <c r="G923" s="228" t="str">
        <f t="shared" si="155"/>
        <v/>
      </c>
      <c r="H923" s="230">
        <f t="shared" si="163"/>
        <v>0.12</v>
      </c>
      <c r="I923" s="226" t="str">
        <f t="shared" si="157"/>
        <v/>
      </c>
      <c r="J923" s="227">
        <f t="shared" si="164"/>
        <v>72745</v>
      </c>
      <c r="K923" s="231" t="str">
        <f t="shared" si="159"/>
        <v>0</v>
      </c>
      <c r="Q923" s="11">
        <f>IF(J923&lt;'5-Year Monthly P&amp;L'!P$2,1,IF(AND('Financing - Injection 2'!J923&gt;='5-Year Monthly P&amp;L'!P$2,'Financing - Injection 2'!J923&lt;'5-Year Monthly P&amp;L'!AB$2),2,IF(AND('Financing - Injection 2'!J923&gt;='5-Year Monthly P&amp;L'!AB$2,'Financing - Injection 2'!J923&lt;'5-Year Monthly P&amp;L'!AN$2),3,IF(AND('Financing - Injection 2'!J923&gt;='5-Year Monthly P&amp;L'!AN$2,'Financing - Injection 2'!J923&lt;'5-Year Monthly P&amp;L'!AZ$2),4,IF('Financing - Injection 2'!J923&gt;='5-Year Monthly P&amp;L'!AZ$2,5)))))</f>
        <v>5</v>
      </c>
      <c r="R923" s="215" t="str">
        <f t="shared" si="160"/>
        <v>0</v>
      </c>
      <c r="S923" s="215" t="str">
        <f t="shared" si="161"/>
        <v>0</v>
      </c>
    </row>
    <row r="924" spans="1:19" x14ac:dyDescent="0.2">
      <c r="A924" s="12">
        <v>913</v>
      </c>
      <c r="B924" s="228" t="str">
        <f>IF(I924&gt;($B$4*$B$6),"0",PMT(H924/$B$6,COUNT(I924:$I$1000),-E923))</f>
        <v>0</v>
      </c>
      <c r="C924" s="228">
        <f t="shared" si="162"/>
        <v>0</v>
      </c>
      <c r="D924" s="228" t="str">
        <f t="shared" si="158"/>
        <v>0</v>
      </c>
      <c r="E924" s="225" t="str">
        <f t="shared" si="156"/>
        <v/>
      </c>
      <c r="F924" s="228" t="str">
        <f t="shared" si="154"/>
        <v/>
      </c>
      <c r="G924" s="228" t="str">
        <f t="shared" si="155"/>
        <v/>
      </c>
      <c r="H924" s="230">
        <f t="shared" si="163"/>
        <v>0.12</v>
      </c>
      <c r="I924" s="226" t="str">
        <f t="shared" si="157"/>
        <v/>
      </c>
      <c r="J924" s="227">
        <f t="shared" si="164"/>
        <v>72776</v>
      </c>
      <c r="K924" s="231" t="str">
        <f t="shared" si="159"/>
        <v>0</v>
      </c>
      <c r="Q924" s="11">
        <f>IF(J924&lt;'5-Year Monthly P&amp;L'!P$2,1,IF(AND('Financing - Injection 2'!J924&gt;='5-Year Monthly P&amp;L'!P$2,'Financing - Injection 2'!J924&lt;'5-Year Monthly P&amp;L'!AB$2),2,IF(AND('Financing - Injection 2'!J924&gt;='5-Year Monthly P&amp;L'!AB$2,'Financing - Injection 2'!J924&lt;'5-Year Monthly P&amp;L'!AN$2),3,IF(AND('Financing - Injection 2'!J924&gt;='5-Year Monthly P&amp;L'!AN$2,'Financing - Injection 2'!J924&lt;'5-Year Monthly P&amp;L'!AZ$2),4,IF('Financing - Injection 2'!J924&gt;='5-Year Monthly P&amp;L'!AZ$2,5)))))</f>
        <v>5</v>
      </c>
      <c r="R924" s="215" t="str">
        <f t="shared" si="160"/>
        <v>0</v>
      </c>
      <c r="S924" s="215" t="str">
        <f t="shared" si="161"/>
        <v>0</v>
      </c>
    </row>
    <row r="925" spans="1:19" x14ac:dyDescent="0.2">
      <c r="A925" s="12">
        <v>914</v>
      </c>
      <c r="B925" s="228" t="str">
        <f>IF(I925&gt;($B$4*$B$6),"0",PMT(H925/$B$6,COUNT(I925:$I$1000),-E924))</f>
        <v>0</v>
      </c>
      <c r="C925" s="228">
        <f t="shared" si="162"/>
        <v>0</v>
      </c>
      <c r="D925" s="228" t="str">
        <f t="shared" si="158"/>
        <v>0</v>
      </c>
      <c r="E925" s="225" t="str">
        <f t="shared" si="156"/>
        <v/>
      </c>
      <c r="F925" s="228" t="str">
        <f t="shared" si="154"/>
        <v/>
      </c>
      <c r="G925" s="228" t="str">
        <f t="shared" si="155"/>
        <v/>
      </c>
      <c r="H925" s="230">
        <f t="shared" si="163"/>
        <v>0.12</v>
      </c>
      <c r="I925" s="226" t="str">
        <f t="shared" si="157"/>
        <v/>
      </c>
      <c r="J925" s="227">
        <f t="shared" si="164"/>
        <v>72806</v>
      </c>
      <c r="K925" s="231" t="str">
        <f t="shared" si="159"/>
        <v>0</v>
      </c>
      <c r="Q925" s="11">
        <f>IF(J925&lt;'5-Year Monthly P&amp;L'!P$2,1,IF(AND('Financing - Injection 2'!J925&gt;='5-Year Monthly P&amp;L'!P$2,'Financing - Injection 2'!J925&lt;'5-Year Monthly P&amp;L'!AB$2),2,IF(AND('Financing - Injection 2'!J925&gt;='5-Year Monthly P&amp;L'!AB$2,'Financing - Injection 2'!J925&lt;'5-Year Monthly P&amp;L'!AN$2),3,IF(AND('Financing - Injection 2'!J925&gt;='5-Year Monthly P&amp;L'!AN$2,'Financing - Injection 2'!J925&lt;'5-Year Monthly P&amp;L'!AZ$2),4,IF('Financing - Injection 2'!J925&gt;='5-Year Monthly P&amp;L'!AZ$2,5)))))</f>
        <v>5</v>
      </c>
      <c r="R925" s="215" t="str">
        <f t="shared" si="160"/>
        <v>0</v>
      </c>
      <c r="S925" s="215" t="str">
        <f t="shared" si="161"/>
        <v>0</v>
      </c>
    </row>
    <row r="926" spans="1:19" x14ac:dyDescent="0.2">
      <c r="A926" s="12">
        <v>915</v>
      </c>
      <c r="B926" s="228" t="str">
        <f>IF(I926&gt;($B$4*$B$6),"0",PMT(H926/$B$6,COUNT(I926:$I$1000),-E925))</f>
        <v>0</v>
      </c>
      <c r="C926" s="228">
        <f t="shared" si="162"/>
        <v>0</v>
      </c>
      <c r="D926" s="228" t="str">
        <f t="shared" si="158"/>
        <v>0</v>
      </c>
      <c r="E926" s="225" t="str">
        <f t="shared" si="156"/>
        <v/>
      </c>
      <c r="F926" s="228" t="str">
        <f t="shared" si="154"/>
        <v/>
      </c>
      <c r="G926" s="228" t="str">
        <f t="shared" si="155"/>
        <v/>
      </c>
      <c r="H926" s="230">
        <f t="shared" si="163"/>
        <v>0.12</v>
      </c>
      <c r="I926" s="226" t="str">
        <f t="shared" si="157"/>
        <v/>
      </c>
      <c r="J926" s="227">
        <f t="shared" si="164"/>
        <v>72837</v>
      </c>
      <c r="K926" s="231" t="str">
        <f t="shared" si="159"/>
        <v>0</v>
      </c>
      <c r="Q926" s="11">
        <f>IF(J926&lt;'5-Year Monthly P&amp;L'!P$2,1,IF(AND('Financing - Injection 2'!J926&gt;='5-Year Monthly P&amp;L'!P$2,'Financing - Injection 2'!J926&lt;'5-Year Monthly P&amp;L'!AB$2),2,IF(AND('Financing - Injection 2'!J926&gt;='5-Year Monthly P&amp;L'!AB$2,'Financing - Injection 2'!J926&lt;'5-Year Monthly P&amp;L'!AN$2),3,IF(AND('Financing - Injection 2'!J926&gt;='5-Year Monthly P&amp;L'!AN$2,'Financing - Injection 2'!J926&lt;'5-Year Monthly P&amp;L'!AZ$2),4,IF('Financing - Injection 2'!J926&gt;='5-Year Monthly P&amp;L'!AZ$2,5)))))</f>
        <v>5</v>
      </c>
      <c r="R926" s="215" t="str">
        <f t="shared" si="160"/>
        <v>0</v>
      </c>
      <c r="S926" s="215" t="str">
        <f t="shared" si="161"/>
        <v>0</v>
      </c>
    </row>
    <row r="927" spans="1:19" x14ac:dyDescent="0.2">
      <c r="A927" s="12">
        <v>916</v>
      </c>
      <c r="B927" s="228" t="str">
        <f>IF(I927&gt;($B$4*$B$6),"0",PMT(H927/$B$6,COUNT(I927:$I$1000),-E926))</f>
        <v>0</v>
      </c>
      <c r="C927" s="228">
        <f t="shared" si="162"/>
        <v>0</v>
      </c>
      <c r="D927" s="228" t="str">
        <f t="shared" si="158"/>
        <v>0</v>
      </c>
      <c r="E927" s="225" t="str">
        <f t="shared" si="156"/>
        <v/>
      </c>
      <c r="F927" s="228" t="str">
        <f t="shared" si="154"/>
        <v/>
      </c>
      <c r="G927" s="228" t="str">
        <f t="shared" si="155"/>
        <v/>
      </c>
      <c r="H927" s="230">
        <f t="shared" si="163"/>
        <v>0.12</v>
      </c>
      <c r="I927" s="226" t="str">
        <f t="shared" si="157"/>
        <v/>
      </c>
      <c r="J927" s="227">
        <f t="shared" si="164"/>
        <v>72867</v>
      </c>
      <c r="K927" s="231" t="str">
        <f t="shared" si="159"/>
        <v>0</v>
      </c>
      <c r="Q927" s="11">
        <f>IF(J927&lt;'5-Year Monthly P&amp;L'!P$2,1,IF(AND('Financing - Injection 2'!J927&gt;='5-Year Monthly P&amp;L'!P$2,'Financing - Injection 2'!J927&lt;'5-Year Monthly P&amp;L'!AB$2),2,IF(AND('Financing - Injection 2'!J927&gt;='5-Year Monthly P&amp;L'!AB$2,'Financing - Injection 2'!J927&lt;'5-Year Monthly P&amp;L'!AN$2),3,IF(AND('Financing - Injection 2'!J927&gt;='5-Year Monthly P&amp;L'!AN$2,'Financing - Injection 2'!J927&lt;'5-Year Monthly P&amp;L'!AZ$2),4,IF('Financing - Injection 2'!J927&gt;='5-Year Monthly P&amp;L'!AZ$2,5)))))</f>
        <v>5</v>
      </c>
      <c r="R927" s="215" t="str">
        <f t="shared" si="160"/>
        <v>0</v>
      </c>
      <c r="S927" s="215" t="str">
        <f t="shared" si="161"/>
        <v>0</v>
      </c>
    </row>
    <row r="928" spans="1:19" x14ac:dyDescent="0.2">
      <c r="A928" s="12">
        <v>917</v>
      </c>
      <c r="B928" s="228" t="str">
        <f>IF(I928&gt;($B$4*$B$6),"0",PMT(H928/$B$6,COUNT(I928:$I$1000),-E927))</f>
        <v>0</v>
      </c>
      <c r="C928" s="228">
        <f t="shared" si="162"/>
        <v>0</v>
      </c>
      <c r="D928" s="228" t="str">
        <f t="shared" si="158"/>
        <v>0</v>
      </c>
      <c r="E928" s="225" t="str">
        <f t="shared" si="156"/>
        <v/>
      </c>
      <c r="F928" s="228" t="str">
        <f t="shared" si="154"/>
        <v/>
      </c>
      <c r="G928" s="228" t="str">
        <f t="shared" si="155"/>
        <v/>
      </c>
      <c r="H928" s="230">
        <f t="shared" si="163"/>
        <v>0.12</v>
      </c>
      <c r="I928" s="226" t="str">
        <f t="shared" si="157"/>
        <v/>
      </c>
      <c r="J928" s="227">
        <f t="shared" si="164"/>
        <v>72898</v>
      </c>
      <c r="K928" s="231" t="str">
        <f t="shared" si="159"/>
        <v>0</v>
      </c>
      <c r="Q928" s="11">
        <f>IF(J928&lt;'5-Year Monthly P&amp;L'!P$2,1,IF(AND('Financing - Injection 2'!J928&gt;='5-Year Monthly P&amp;L'!P$2,'Financing - Injection 2'!J928&lt;'5-Year Monthly P&amp;L'!AB$2),2,IF(AND('Financing - Injection 2'!J928&gt;='5-Year Monthly P&amp;L'!AB$2,'Financing - Injection 2'!J928&lt;'5-Year Monthly P&amp;L'!AN$2),3,IF(AND('Financing - Injection 2'!J928&gt;='5-Year Monthly P&amp;L'!AN$2,'Financing - Injection 2'!J928&lt;'5-Year Monthly P&amp;L'!AZ$2),4,IF('Financing - Injection 2'!J928&gt;='5-Year Monthly P&amp;L'!AZ$2,5)))))</f>
        <v>5</v>
      </c>
      <c r="R928" s="215" t="str">
        <f t="shared" si="160"/>
        <v>0</v>
      </c>
      <c r="S928" s="215" t="str">
        <f t="shared" si="161"/>
        <v>0</v>
      </c>
    </row>
    <row r="929" spans="1:19" x14ac:dyDescent="0.2">
      <c r="A929" s="12">
        <v>918</v>
      </c>
      <c r="B929" s="228" t="str">
        <f>IF(I929&gt;($B$4*$B$6),"0",PMT(H929/$B$6,COUNT(I929:$I$1000),-E928))</f>
        <v>0</v>
      </c>
      <c r="C929" s="228">
        <f t="shared" si="162"/>
        <v>0</v>
      </c>
      <c r="D929" s="228" t="str">
        <f t="shared" si="158"/>
        <v>0</v>
      </c>
      <c r="E929" s="225" t="str">
        <f t="shared" si="156"/>
        <v/>
      </c>
      <c r="F929" s="228" t="str">
        <f t="shared" si="154"/>
        <v/>
      </c>
      <c r="G929" s="228" t="str">
        <f t="shared" si="155"/>
        <v/>
      </c>
      <c r="H929" s="230">
        <f t="shared" si="163"/>
        <v>0.12</v>
      </c>
      <c r="I929" s="226" t="str">
        <f t="shared" si="157"/>
        <v/>
      </c>
      <c r="J929" s="227">
        <f t="shared" si="164"/>
        <v>72929</v>
      </c>
      <c r="K929" s="231" t="str">
        <f t="shared" si="159"/>
        <v>0</v>
      </c>
      <c r="Q929" s="11">
        <f>IF(J929&lt;'5-Year Monthly P&amp;L'!P$2,1,IF(AND('Financing - Injection 2'!J929&gt;='5-Year Monthly P&amp;L'!P$2,'Financing - Injection 2'!J929&lt;'5-Year Monthly P&amp;L'!AB$2),2,IF(AND('Financing - Injection 2'!J929&gt;='5-Year Monthly P&amp;L'!AB$2,'Financing - Injection 2'!J929&lt;'5-Year Monthly P&amp;L'!AN$2),3,IF(AND('Financing - Injection 2'!J929&gt;='5-Year Monthly P&amp;L'!AN$2,'Financing - Injection 2'!J929&lt;'5-Year Monthly P&amp;L'!AZ$2),4,IF('Financing - Injection 2'!J929&gt;='5-Year Monthly P&amp;L'!AZ$2,5)))))</f>
        <v>5</v>
      </c>
      <c r="R929" s="215" t="str">
        <f t="shared" si="160"/>
        <v>0</v>
      </c>
      <c r="S929" s="215" t="str">
        <f t="shared" si="161"/>
        <v>0</v>
      </c>
    </row>
    <row r="930" spans="1:19" x14ac:dyDescent="0.2">
      <c r="A930" s="12">
        <v>919</v>
      </c>
      <c r="B930" s="228" t="str">
        <f>IF(I930&gt;($B$4*$B$6),"0",PMT(H930/$B$6,COUNT(I930:$I$1000),-E929))</f>
        <v>0</v>
      </c>
      <c r="C930" s="228">
        <f t="shared" si="162"/>
        <v>0</v>
      </c>
      <c r="D930" s="228" t="str">
        <f t="shared" si="158"/>
        <v>0</v>
      </c>
      <c r="E930" s="225" t="str">
        <f t="shared" si="156"/>
        <v/>
      </c>
      <c r="F930" s="228" t="str">
        <f t="shared" si="154"/>
        <v/>
      </c>
      <c r="G930" s="228" t="str">
        <f t="shared" si="155"/>
        <v/>
      </c>
      <c r="H930" s="230">
        <f t="shared" si="163"/>
        <v>0.12</v>
      </c>
      <c r="I930" s="226" t="str">
        <f t="shared" si="157"/>
        <v/>
      </c>
      <c r="J930" s="227">
        <f t="shared" si="164"/>
        <v>72959</v>
      </c>
      <c r="K930" s="231" t="str">
        <f t="shared" si="159"/>
        <v>0</v>
      </c>
      <c r="Q930" s="11">
        <f>IF(J930&lt;'5-Year Monthly P&amp;L'!P$2,1,IF(AND('Financing - Injection 2'!J930&gt;='5-Year Monthly P&amp;L'!P$2,'Financing - Injection 2'!J930&lt;'5-Year Monthly P&amp;L'!AB$2),2,IF(AND('Financing - Injection 2'!J930&gt;='5-Year Monthly P&amp;L'!AB$2,'Financing - Injection 2'!J930&lt;'5-Year Monthly P&amp;L'!AN$2),3,IF(AND('Financing - Injection 2'!J930&gt;='5-Year Monthly P&amp;L'!AN$2,'Financing - Injection 2'!J930&lt;'5-Year Monthly P&amp;L'!AZ$2),4,IF('Financing - Injection 2'!J930&gt;='5-Year Monthly P&amp;L'!AZ$2,5)))))</f>
        <v>5</v>
      </c>
      <c r="R930" s="215" t="str">
        <f t="shared" si="160"/>
        <v>0</v>
      </c>
      <c r="S930" s="215" t="str">
        <f t="shared" si="161"/>
        <v>0</v>
      </c>
    </row>
    <row r="931" spans="1:19" x14ac:dyDescent="0.2">
      <c r="A931" s="12">
        <v>920</v>
      </c>
      <c r="B931" s="228" t="str">
        <f>IF(I931&gt;($B$4*$B$6),"0",PMT(H931/$B$6,COUNT(I931:$I$1000),-E930))</f>
        <v>0</v>
      </c>
      <c r="C931" s="228">
        <f t="shared" si="162"/>
        <v>0</v>
      </c>
      <c r="D931" s="228" t="str">
        <f t="shared" si="158"/>
        <v>0</v>
      </c>
      <c r="E931" s="225" t="str">
        <f t="shared" si="156"/>
        <v/>
      </c>
      <c r="F931" s="228" t="str">
        <f t="shared" si="154"/>
        <v/>
      </c>
      <c r="G931" s="228" t="str">
        <f t="shared" si="155"/>
        <v/>
      </c>
      <c r="H931" s="230">
        <f t="shared" si="163"/>
        <v>0.12</v>
      </c>
      <c r="I931" s="226" t="str">
        <f t="shared" si="157"/>
        <v/>
      </c>
      <c r="J931" s="227">
        <f t="shared" si="164"/>
        <v>72990</v>
      </c>
      <c r="K931" s="231" t="str">
        <f t="shared" si="159"/>
        <v>0</v>
      </c>
      <c r="Q931" s="11">
        <f>IF(J931&lt;'5-Year Monthly P&amp;L'!P$2,1,IF(AND('Financing - Injection 2'!J931&gt;='5-Year Monthly P&amp;L'!P$2,'Financing - Injection 2'!J931&lt;'5-Year Monthly P&amp;L'!AB$2),2,IF(AND('Financing - Injection 2'!J931&gt;='5-Year Monthly P&amp;L'!AB$2,'Financing - Injection 2'!J931&lt;'5-Year Monthly P&amp;L'!AN$2),3,IF(AND('Financing - Injection 2'!J931&gt;='5-Year Monthly P&amp;L'!AN$2,'Financing - Injection 2'!J931&lt;'5-Year Monthly P&amp;L'!AZ$2),4,IF('Financing - Injection 2'!J931&gt;='5-Year Monthly P&amp;L'!AZ$2,5)))))</f>
        <v>5</v>
      </c>
      <c r="R931" s="215" t="str">
        <f t="shared" si="160"/>
        <v>0</v>
      </c>
      <c r="S931" s="215" t="str">
        <f t="shared" si="161"/>
        <v>0</v>
      </c>
    </row>
    <row r="932" spans="1:19" x14ac:dyDescent="0.2">
      <c r="A932" s="12">
        <v>921</v>
      </c>
      <c r="B932" s="228" t="str">
        <f>IF(I932&gt;($B$4*$B$6),"0",PMT(H932/$B$6,COUNT(I932:$I$1000),-E931))</f>
        <v>0</v>
      </c>
      <c r="C932" s="228">
        <f t="shared" si="162"/>
        <v>0</v>
      </c>
      <c r="D932" s="228" t="str">
        <f t="shared" si="158"/>
        <v>0</v>
      </c>
      <c r="E932" s="225" t="str">
        <f t="shared" si="156"/>
        <v/>
      </c>
      <c r="F932" s="228" t="str">
        <f t="shared" si="154"/>
        <v/>
      </c>
      <c r="G932" s="228" t="str">
        <f t="shared" si="155"/>
        <v/>
      </c>
      <c r="H932" s="230">
        <f t="shared" si="163"/>
        <v>0.12</v>
      </c>
      <c r="I932" s="226" t="str">
        <f t="shared" si="157"/>
        <v/>
      </c>
      <c r="J932" s="227">
        <f t="shared" si="164"/>
        <v>73020</v>
      </c>
      <c r="K932" s="231" t="str">
        <f t="shared" si="159"/>
        <v>0</v>
      </c>
      <c r="Q932" s="11">
        <f>IF(J932&lt;'5-Year Monthly P&amp;L'!P$2,1,IF(AND('Financing - Injection 2'!J932&gt;='5-Year Monthly P&amp;L'!P$2,'Financing - Injection 2'!J932&lt;'5-Year Monthly P&amp;L'!AB$2),2,IF(AND('Financing - Injection 2'!J932&gt;='5-Year Monthly P&amp;L'!AB$2,'Financing - Injection 2'!J932&lt;'5-Year Monthly P&amp;L'!AN$2),3,IF(AND('Financing - Injection 2'!J932&gt;='5-Year Monthly P&amp;L'!AN$2,'Financing - Injection 2'!J932&lt;'5-Year Monthly P&amp;L'!AZ$2),4,IF('Financing - Injection 2'!J932&gt;='5-Year Monthly P&amp;L'!AZ$2,5)))))</f>
        <v>5</v>
      </c>
      <c r="R932" s="215" t="str">
        <f t="shared" si="160"/>
        <v>0</v>
      </c>
      <c r="S932" s="215" t="str">
        <f t="shared" si="161"/>
        <v>0</v>
      </c>
    </row>
    <row r="933" spans="1:19" x14ac:dyDescent="0.2">
      <c r="A933" s="12">
        <v>922</v>
      </c>
      <c r="B933" s="228" t="str">
        <f>IF(I933&gt;($B$4*$B$6),"0",PMT(H933/$B$6,COUNT(I933:$I$1000),-E932))</f>
        <v>0</v>
      </c>
      <c r="C933" s="228">
        <f t="shared" si="162"/>
        <v>0</v>
      </c>
      <c r="D933" s="228" t="str">
        <f t="shared" si="158"/>
        <v>0</v>
      </c>
      <c r="E933" s="225" t="str">
        <f t="shared" si="156"/>
        <v/>
      </c>
      <c r="F933" s="228" t="str">
        <f t="shared" si="154"/>
        <v/>
      </c>
      <c r="G933" s="228" t="str">
        <f t="shared" si="155"/>
        <v/>
      </c>
      <c r="H933" s="230">
        <f t="shared" si="163"/>
        <v>0.12</v>
      </c>
      <c r="I933" s="226" t="str">
        <f t="shared" si="157"/>
        <v/>
      </c>
      <c r="J933" s="227">
        <f t="shared" si="164"/>
        <v>73051</v>
      </c>
      <c r="K933" s="231" t="str">
        <f t="shared" si="159"/>
        <v>0</v>
      </c>
      <c r="Q933" s="11">
        <f>IF(J933&lt;'5-Year Monthly P&amp;L'!P$2,1,IF(AND('Financing - Injection 2'!J933&gt;='5-Year Monthly P&amp;L'!P$2,'Financing - Injection 2'!J933&lt;'5-Year Monthly P&amp;L'!AB$2),2,IF(AND('Financing - Injection 2'!J933&gt;='5-Year Monthly P&amp;L'!AB$2,'Financing - Injection 2'!J933&lt;'5-Year Monthly P&amp;L'!AN$2),3,IF(AND('Financing - Injection 2'!J933&gt;='5-Year Monthly P&amp;L'!AN$2,'Financing - Injection 2'!J933&lt;'5-Year Monthly P&amp;L'!AZ$2),4,IF('Financing - Injection 2'!J933&gt;='5-Year Monthly P&amp;L'!AZ$2,5)))))</f>
        <v>5</v>
      </c>
      <c r="R933" s="215" t="str">
        <f t="shared" si="160"/>
        <v>0</v>
      </c>
      <c r="S933" s="215" t="str">
        <f t="shared" si="161"/>
        <v>0</v>
      </c>
    </row>
    <row r="934" spans="1:19" x14ac:dyDescent="0.2">
      <c r="A934" s="12">
        <v>923</v>
      </c>
      <c r="B934" s="228" t="str">
        <f>IF(I934&gt;($B$4*$B$6),"0",PMT(H934/$B$6,COUNT(I934:$I$1000),-E933))</f>
        <v>0</v>
      </c>
      <c r="C934" s="228">
        <f t="shared" si="162"/>
        <v>0</v>
      </c>
      <c r="D934" s="228" t="str">
        <f t="shared" si="158"/>
        <v>0</v>
      </c>
      <c r="E934" s="225" t="str">
        <f t="shared" si="156"/>
        <v/>
      </c>
      <c r="F934" s="228" t="str">
        <f t="shared" si="154"/>
        <v/>
      </c>
      <c r="G934" s="228" t="str">
        <f t="shared" si="155"/>
        <v/>
      </c>
      <c r="H934" s="230">
        <f t="shared" si="163"/>
        <v>0.12</v>
      </c>
      <c r="I934" s="226" t="str">
        <f t="shared" si="157"/>
        <v/>
      </c>
      <c r="J934" s="227">
        <f t="shared" si="164"/>
        <v>73082</v>
      </c>
      <c r="K934" s="231" t="str">
        <f t="shared" si="159"/>
        <v>0</v>
      </c>
      <c r="Q934" s="11">
        <f>IF(J934&lt;'5-Year Monthly P&amp;L'!P$2,1,IF(AND('Financing - Injection 2'!J934&gt;='5-Year Monthly P&amp;L'!P$2,'Financing - Injection 2'!J934&lt;'5-Year Monthly P&amp;L'!AB$2),2,IF(AND('Financing - Injection 2'!J934&gt;='5-Year Monthly P&amp;L'!AB$2,'Financing - Injection 2'!J934&lt;'5-Year Monthly P&amp;L'!AN$2),3,IF(AND('Financing - Injection 2'!J934&gt;='5-Year Monthly P&amp;L'!AN$2,'Financing - Injection 2'!J934&lt;'5-Year Monthly P&amp;L'!AZ$2),4,IF('Financing - Injection 2'!J934&gt;='5-Year Monthly P&amp;L'!AZ$2,5)))))</f>
        <v>5</v>
      </c>
      <c r="R934" s="215" t="str">
        <f t="shared" si="160"/>
        <v>0</v>
      </c>
      <c r="S934" s="215" t="str">
        <f t="shared" si="161"/>
        <v>0</v>
      </c>
    </row>
    <row r="935" spans="1:19" x14ac:dyDescent="0.2">
      <c r="A935" s="12">
        <v>924</v>
      </c>
      <c r="B935" s="228" t="str">
        <f>IF(I935&gt;($B$4*$B$6),"0",PMT(H935/$B$6,COUNT(I935:$I$1000),-E934))</f>
        <v>0</v>
      </c>
      <c r="C935" s="228">
        <f t="shared" si="162"/>
        <v>0</v>
      </c>
      <c r="D935" s="228" t="str">
        <f t="shared" si="158"/>
        <v>0</v>
      </c>
      <c r="E935" s="225" t="str">
        <f t="shared" si="156"/>
        <v/>
      </c>
      <c r="F935" s="228" t="str">
        <f t="shared" si="154"/>
        <v/>
      </c>
      <c r="G935" s="228" t="str">
        <f t="shared" si="155"/>
        <v/>
      </c>
      <c r="H935" s="230">
        <f t="shared" si="163"/>
        <v>0.12</v>
      </c>
      <c r="I935" s="226" t="str">
        <f t="shared" si="157"/>
        <v/>
      </c>
      <c r="J935" s="227">
        <f t="shared" si="164"/>
        <v>73110</v>
      </c>
      <c r="K935" s="231" t="str">
        <f t="shared" si="159"/>
        <v>0</v>
      </c>
      <c r="Q935" s="11">
        <f>IF(J935&lt;'5-Year Monthly P&amp;L'!P$2,1,IF(AND('Financing - Injection 2'!J935&gt;='5-Year Monthly P&amp;L'!P$2,'Financing - Injection 2'!J935&lt;'5-Year Monthly P&amp;L'!AB$2),2,IF(AND('Financing - Injection 2'!J935&gt;='5-Year Monthly P&amp;L'!AB$2,'Financing - Injection 2'!J935&lt;'5-Year Monthly P&amp;L'!AN$2),3,IF(AND('Financing - Injection 2'!J935&gt;='5-Year Monthly P&amp;L'!AN$2,'Financing - Injection 2'!J935&lt;'5-Year Monthly P&amp;L'!AZ$2),4,IF('Financing - Injection 2'!J935&gt;='5-Year Monthly P&amp;L'!AZ$2,5)))))</f>
        <v>5</v>
      </c>
      <c r="R935" s="215" t="str">
        <f t="shared" si="160"/>
        <v>0</v>
      </c>
      <c r="S935" s="215" t="str">
        <f t="shared" si="161"/>
        <v>0</v>
      </c>
    </row>
    <row r="936" spans="1:19" x14ac:dyDescent="0.2">
      <c r="A936" s="12">
        <v>925</v>
      </c>
      <c r="B936" s="228" t="str">
        <f>IF(I936&gt;($B$4*$B$6),"0",PMT(H936/$B$6,COUNT(I936:$I$1000),-E935))</f>
        <v>0</v>
      </c>
      <c r="C936" s="228">
        <f t="shared" si="162"/>
        <v>0</v>
      </c>
      <c r="D936" s="228" t="str">
        <f t="shared" si="158"/>
        <v>0</v>
      </c>
      <c r="E936" s="225" t="str">
        <f t="shared" si="156"/>
        <v/>
      </c>
      <c r="F936" s="228" t="str">
        <f t="shared" si="154"/>
        <v/>
      </c>
      <c r="G936" s="228" t="str">
        <f t="shared" si="155"/>
        <v/>
      </c>
      <c r="H936" s="230">
        <f t="shared" si="163"/>
        <v>0.12</v>
      </c>
      <c r="I936" s="226" t="str">
        <f t="shared" si="157"/>
        <v/>
      </c>
      <c r="J936" s="227">
        <f t="shared" si="164"/>
        <v>73141</v>
      </c>
      <c r="K936" s="231" t="str">
        <f t="shared" si="159"/>
        <v>0</v>
      </c>
      <c r="Q936" s="11">
        <f>IF(J936&lt;'5-Year Monthly P&amp;L'!P$2,1,IF(AND('Financing - Injection 2'!J936&gt;='5-Year Monthly P&amp;L'!P$2,'Financing - Injection 2'!J936&lt;'5-Year Monthly P&amp;L'!AB$2),2,IF(AND('Financing - Injection 2'!J936&gt;='5-Year Monthly P&amp;L'!AB$2,'Financing - Injection 2'!J936&lt;'5-Year Monthly P&amp;L'!AN$2),3,IF(AND('Financing - Injection 2'!J936&gt;='5-Year Monthly P&amp;L'!AN$2,'Financing - Injection 2'!J936&lt;'5-Year Monthly P&amp;L'!AZ$2),4,IF('Financing - Injection 2'!J936&gt;='5-Year Monthly P&amp;L'!AZ$2,5)))))</f>
        <v>5</v>
      </c>
      <c r="R936" s="215" t="str">
        <f t="shared" si="160"/>
        <v>0</v>
      </c>
      <c r="S936" s="215" t="str">
        <f t="shared" si="161"/>
        <v>0</v>
      </c>
    </row>
    <row r="937" spans="1:19" x14ac:dyDescent="0.2">
      <c r="A937" s="12">
        <v>926</v>
      </c>
      <c r="B937" s="228" t="str">
        <f>IF(I937&gt;($B$4*$B$6),"0",PMT(H937/$B$6,COUNT(I937:$I$1000),-E936))</f>
        <v>0</v>
      </c>
      <c r="C937" s="228">
        <f t="shared" si="162"/>
        <v>0</v>
      </c>
      <c r="D937" s="228" t="str">
        <f t="shared" si="158"/>
        <v>0</v>
      </c>
      <c r="E937" s="225" t="str">
        <f t="shared" si="156"/>
        <v/>
      </c>
      <c r="F937" s="228" t="str">
        <f t="shared" si="154"/>
        <v/>
      </c>
      <c r="G937" s="228" t="str">
        <f t="shared" si="155"/>
        <v/>
      </c>
      <c r="H937" s="230">
        <f t="shared" si="163"/>
        <v>0.12</v>
      </c>
      <c r="I937" s="226" t="str">
        <f t="shared" si="157"/>
        <v/>
      </c>
      <c r="J937" s="227">
        <f t="shared" si="164"/>
        <v>73171</v>
      </c>
      <c r="K937" s="231" t="str">
        <f t="shared" si="159"/>
        <v>0</v>
      </c>
      <c r="Q937" s="11">
        <f>IF(J937&lt;'5-Year Monthly P&amp;L'!P$2,1,IF(AND('Financing - Injection 2'!J937&gt;='5-Year Monthly P&amp;L'!P$2,'Financing - Injection 2'!J937&lt;'5-Year Monthly P&amp;L'!AB$2),2,IF(AND('Financing - Injection 2'!J937&gt;='5-Year Monthly P&amp;L'!AB$2,'Financing - Injection 2'!J937&lt;'5-Year Monthly P&amp;L'!AN$2),3,IF(AND('Financing - Injection 2'!J937&gt;='5-Year Monthly P&amp;L'!AN$2,'Financing - Injection 2'!J937&lt;'5-Year Monthly P&amp;L'!AZ$2),4,IF('Financing - Injection 2'!J937&gt;='5-Year Monthly P&amp;L'!AZ$2,5)))))</f>
        <v>5</v>
      </c>
      <c r="R937" s="215" t="str">
        <f t="shared" si="160"/>
        <v>0</v>
      </c>
      <c r="S937" s="215" t="str">
        <f t="shared" si="161"/>
        <v>0</v>
      </c>
    </row>
    <row r="938" spans="1:19" x14ac:dyDescent="0.2">
      <c r="A938" s="12">
        <v>927</v>
      </c>
      <c r="B938" s="228" t="str">
        <f>IF(I938&gt;($B$4*$B$6),"0",PMT(H938/$B$6,COUNT(I938:$I$1000),-E937))</f>
        <v>0</v>
      </c>
      <c r="C938" s="228">
        <f t="shared" si="162"/>
        <v>0</v>
      </c>
      <c r="D938" s="228" t="str">
        <f t="shared" si="158"/>
        <v>0</v>
      </c>
      <c r="E938" s="225" t="str">
        <f t="shared" si="156"/>
        <v/>
      </c>
      <c r="F938" s="228" t="str">
        <f t="shared" si="154"/>
        <v/>
      </c>
      <c r="G938" s="228" t="str">
        <f t="shared" si="155"/>
        <v/>
      </c>
      <c r="H938" s="230">
        <f t="shared" si="163"/>
        <v>0.12</v>
      </c>
      <c r="I938" s="226" t="str">
        <f t="shared" si="157"/>
        <v/>
      </c>
      <c r="J938" s="227">
        <f t="shared" si="164"/>
        <v>73202</v>
      </c>
      <c r="K938" s="231" t="str">
        <f t="shared" si="159"/>
        <v>0</v>
      </c>
      <c r="Q938" s="11">
        <f>IF(J938&lt;'5-Year Monthly P&amp;L'!P$2,1,IF(AND('Financing - Injection 2'!J938&gt;='5-Year Monthly P&amp;L'!P$2,'Financing - Injection 2'!J938&lt;'5-Year Monthly P&amp;L'!AB$2),2,IF(AND('Financing - Injection 2'!J938&gt;='5-Year Monthly P&amp;L'!AB$2,'Financing - Injection 2'!J938&lt;'5-Year Monthly P&amp;L'!AN$2),3,IF(AND('Financing - Injection 2'!J938&gt;='5-Year Monthly P&amp;L'!AN$2,'Financing - Injection 2'!J938&lt;'5-Year Monthly P&amp;L'!AZ$2),4,IF('Financing - Injection 2'!J938&gt;='5-Year Monthly P&amp;L'!AZ$2,5)))))</f>
        <v>5</v>
      </c>
      <c r="R938" s="215" t="str">
        <f t="shared" si="160"/>
        <v>0</v>
      </c>
      <c r="S938" s="215" t="str">
        <f t="shared" si="161"/>
        <v>0</v>
      </c>
    </row>
    <row r="939" spans="1:19" x14ac:dyDescent="0.2">
      <c r="A939" s="12">
        <v>928</v>
      </c>
      <c r="B939" s="228" t="str">
        <f>IF(I939&gt;($B$4*$B$6),"0",PMT(H939/$B$6,COUNT(I939:$I$1000),-E938))</f>
        <v>0</v>
      </c>
      <c r="C939" s="228">
        <f t="shared" si="162"/>
        <v>0</v>
      </c>
      <c r="D939" s="228" t="str">
        <f t="shared" si="158"/>
        <v>0</v>
      </c>
      <c r="E939" s="225" t="str">
        <f t="shared" si="156"/>
        <v/>
      </c>
      <c r="F939" s="228" t="str">
        <f t="shared" si="154"/>
        <v/>
      </c>
      <c r="G939" s="228" t="str">
        <f t="shared" si="155"/>
        <v/>
      </c>
      <c r="H939" s="230">
        <f t="shared" si="163"/>
        <v>0.12</v>
      </c>
      <c r="I939" s="226" t="str">
        <f t="shared" si="157"/>
        <v/>
      </c>
      <c r="J939" s="227">
        <f t="shared" si="164"/>
        <v>73232</v>
      </c>
      <c r="K939" s="231" t="str">
        <f t="shared" si="159"/>
        <v>0</v>
      </c>
      <c r="Q939" s="11">
        <f>IF(J939&lt;'5-Year Monthly P&amp;L'!P$2,1,IF(AND('Financing - Injection 2'!J939&gt;='5-Year Monthly P&amp;L'!P$2,'Financing - Injection 2'!J939&lt;'5-Year Monthly P&amp;L'!AB$2),2,IF(AND('Financing - Injection 2'!J939&gt;='5-Year Monthly P&amp;L'!AB$2,'Financing - Injection 2'!J939&lt;'5-Year Monthly P&amp;L'!AN$2),3,IF(AND('Financing - Injection 2'!J939&gt;='5-Year Monthly P&amp;L'!AN$2,'Financing - Injection 2'!J939&lt;'5-Year Monthly P&amp;L'!AZ$2),4,IF('Financing - Injection 2'!J939&gt;='5-Year Monthly P&amp;L'!AZ$2,5)))))</f>
        <v>5</v>
      </c>
      <c r="R939" s="215" t="str">
        <f t="shared" si="160"/>
        <v>0</v>
      </c>
      <c r="S939" s="215" t="str">
        <f t="shared" si="161"/>
        <v>0</v>
      </c>
    </row>
    <row r="940" spans="1:19" x14ac:dyDescent="0.2">
      <c r="A940" s="12">
        <v>929</v>
      </c>
      <c r="B940" s="228" t="str">
        <f>IF(I940&gt;($B$4*$B$6),"0",PMT(H940/$B$6,COUNT(I940:$I$1000),-E939))</f>
        <v>0</v>
      </c>
      <c r="C940" s="228">
        <f t="shared" si="162"/>
        <v>0</v>
      </c>
      <c r="D940" s="228" t="str">
        <f t="shared" si="158"/>
        <v>0</v>
      </c>
      <c r="E940" s="225" t="str">
        <f t="shared" si="156"/>
        <v/>
      </c>
      <c r="F940" s="228" t="str">
        <f t="shared" si="154"/>
        <v/>
      </c>
      <c r="G940" s="228" t="str">
        <f t="shared" si="155"/>
        <v/>
      </c>
      <c r="H940" s="230">
        <f t="shared" si="163"/>
        <v>0.12</v>
      </c>
      <c r="I940" s="226" t="str">
        <f t="shared" si="157"/>
        <v/>
      </c>
      <c r="J940" s="227">
        <f t="shared" si="164"/>
        <v>73263</v>
      </c>
      <c r="K940" s="231" t="str">
        <f t="shared" si="159"/>
        <v>0</v>
      </c>
      <c r="Q940" s="11">
        <f>IF(J940&lt;'5-Year Monthly P&amp;L'!P$2,1,IF(AND('Financing - Injection 2'!J940&gt;='5-Year Monthly P&amp;L'!P$2,'Financing - Injection 2'!J940&lt;'5-Year Monthly P&amp;L'!AB$2),2,IF(AND('Financing - Injection 2'!J940&gt;='5-Year Monthly P&amp;L'!AB$2,'Financing - Injection 2'!J940&lt;'5-Year Monthly P&amp;L'!AN$2),3,IF(AND('Financing - Injection 2'!J940&gt;='5-Year Monthly P&amp;L'!AN$2,'Financing - Injection 2'!J940&lt;'5-Year Monthly P&amp;L'!AZ$2),4,IF('Financing - Injection 2'!J940&gt;='5-Year Monthly P&amp;L'!AZ$2,5)))))</f>
        <v>5</v>
      </c>
      <c r="R940" s="215" t="str">
        <f t="shared" si="160"/>
        <v>0</v>
      </c>
      <c r="S940" s="215" t="str">
        <f t="shared" si="161"/>
        <v>0</v>
      </c>
    </row>
    <row r="941" spans="1:19" x14ac:dyDescent="0.2">
      <c r="A941" s="12">
        <v>930</v>
      </c>
      <c r="B941" s="228" t="str">
        <f>IF(I941&gt;($B$4*$B$6),"0",PMT(H941/$B$6,COUNT(I941:$I$1000),-E940))</f>
        <v>0</v>
      </c>
      <c r="C941" s="228">
        <f t="shared" si="162"/>
        <v>0</v>
      </c>
      <c r="D941" s="228" t="str">
        <f t="shared" si="158"/>
        <v>0</v>
      </c>
      <c r="E941" s="225" t="str">
        <f t="shared" si="156"/>
        <v/>
      </c>
      <c r="F941" s="228" t="str">
        <f t="shared" si="154"/>
        <v/>
      </c>
      <c r="G941" s="228" t="str">
        <f t="shared" si="155"/>
        <v/>
      </c>
      <c r="H941" s="230">
        <f t="shared" si="163"/>
        <v>0.12</v>
      </c>
      <c r="I941" s="226" t="str">
        <f t="shared" si="157"/>
        <v/>
      </c>
      <c r="J941" s="227">
        <f t="shared" si="164"/>
        <v>73294</v>
      </c>
      <c r="K941" s="231" t="str">
        <f t="shared" si="159"/>
        <v>0</v>
      </c>
      <c r="Q941" s="11">
        <f>IF(J941&lt;'5-Year Monthly P&amp;L'!P$2,1,IF(AND('Financing - Injection 2'!J941&gt;='5-Year Monthly P&amp;L'!P$2,'Financing - Injection 2'!J941&lt;'5-Year Monthly P&amp;L'!AB$2),2,IF(AND('Financing - Injection 2'!J941&gt;='5-Year Monthly P&amp;L'!AB$2,'Financing - Injection 2'!J941&lt;'5-Year Monthly P&amp;L'!AN$2),3,IF(AND('Financing - Injection 2'!J941&gt;='5-Year Monthly P&amp;L'!AN$2,'Financing - Injection 2'!J941&lt;'5-Year Monthly P&amp;L'!AZ$2),4,IF('Financing - Injection 2'!J941&gt;='5-Year Monthly P&amp;L'!AZ$2,5)))))</f>
        <v>5</v>
      </c>
      <c r="R941" s="215" t="str">
        <f t="shared" si="160"/>
        <v>0</v>
      </c>
      <c r="S941" s="215" t="str">
        <f t="shared" si="161"/>
        <v>0</v>
      </c>
    </row>
    <row r="942" spans="1:19" x14ac:dyDescent="0.2">
      <c r="A942" s="12">
        <v>931</v>
      </c>
      <c r="B942" s="228" t="str">
        <f>IF(I942&gt;($B$4*$B$6),"0",PMT(H942/$B$6,COUNT(I942:$I$1000),-E941))</f>
        <v>0</v>
      </c>
      <c r="C942" s="228">
        <f t="shared" si="162"/>
        <v>0</v>
      </c>
      <c r="D942" s="228" t="str">
        <f t="shared" si="158"/>
        <v>0</v>
      </c>
      <c r="E942" s="225" t="str">
        <f t="shared" si="156"/>
        <v/>
      </c>
      <c r="F942" s="228" t="str">
        <f t="shared" si="154"/>
        <v/>
      </c>
      <c r="G942" s="228" t="str">
        <f t="shared" si="155"/>
        <v/>
      </c>
      <c r="H942" s="230">
        <f t="shared" si="163"/>
        <v>0.12</v>
      </c>
      <c r="I942" s="226" t="str">
        <f t="shared" si="157"/>
        <v/>
      </c>
      <c r="J942" s="227">
        <f t="shared" si="164"/>
        <v>73324</v>
      </c>
      <c r="K942" s="231" t="str">
        <f t="shared" si="159"/>
        <v>0</v>
      </c>
      <c r="Q942" s="11">
        <f>IF(J942&lt;'5-Year Monthly P&amp;L'!P$2,1,IF(AND('Financing - Injection 2'!J942&gt;='5-Year Monthly P&amp;L'!P$2,'Financing - Injection 2'!J942&lt;'5-Year Monthly P&amp;L'!AB$2),2,IF(AND('Financing - Injection 2'!J942&gt;='5-Year Monthly P&amp;L'!AB$2,'Financing - Injection 2'!J942&lt;'5-Year Monthly P&amp;L'!AN$2),3,IF(AND('Financing - Injection 2'!J942&gt;='5-Year Monthly P&amp;L'!AN$2,'Financing - Injection 2'!J942&lt;'5-Year Monthly P&amp;L'!AZ$2),4,IF('Financing - Injection 2'!J942&gt;='5-Year Monthly P&amp;L'!AZ$2,5)))))</f>
        <v>5</v>
      </c>
      <c r="R942" s="215" t="str">
        <f t="shared" si="160"/>
        <v>0</v>
      </c>
      <c r="S942" s="215" t="str">
        <f t="shared" si="161"/>
        <v>0</v>
      </c>
    </row>
    <row r="943" spans="1:19" x14ac:dyDescent="0.2">
      <c r="A943" s="12">
        <v>932</v>
      </c>
      <c r="B943" s="228" t="str">
        <f>IF(I943&gt;($B$4*$B$6),"0",PMT(H943/$B$6,COUNT(I943:$I$1000),-E942))</f>
        <v>0</v>
      </c>
      <c r="C943" s="228">
        <f t="shared" si="162"/>
        <v>0</v>
      </c>
      <c r="D943" s="228" t="str">
        <f t="shared" si="158"/>
        <v>0</v>
      </c>
      <c r="E943" s="225" t="str">
        <f t="shared" si="156"/>
        <v/>
      </c>
      <c r="F943" s="228" t="str">
        <f t="shared" si="154"/>
        <v/>
      </c>
      <c r="G943" s="228" t="str">
        <f t="shared" si="155"/>
        <v/>
      </c>
      <c r="H943" s="230">
        <f t="shared" si="163"/>
        <v>0.12</v>
      </c>
      <c r="I943" s="226" t="str">
        <f t="shared" si="157"/>
        <v/>
      </c>
      <c r="J943" s="227">
        <f t="shared" si="164"/>
        <v>73355</v>
      </c>
      <c r="K943" s="231" t="str">
        <f t="shared" si="159"/>
        <v>0</v>
      </c>
      <c r="Q943" s="11">
        <f>IF(J943&lt;'5-Year Monthly P&amp;L'!P$2,1,IF(AND('Financing - Injection 2'!J943&gt;='5-Year Monthly P&amp;L'!P$2,'Financing - Injection 2'!J943&lt;'5-Year Monthly P&amp;L'!AB$2),2,IF(AND('Financing - Injection 2'!J943&gt;='5-Year Monthly P&amp;L'!AB$2,'Financing - Injection 2'!J943&lt;'5-Year Monthly P&amp;L'!AN$2),3,IF(AND('Financing - Injection 2'!J943&gt;='5-Year Monthly P&amp;L'!AN$2,'Financing - Injection 2'!J943&lt;'5-Year Monthly P&amp;L'!AZ$2),4,IF('Financing - Injection 2'!J943&gt;='5-Year Monthly P&amp;L'!AZ$2,5)))))</f>
        <v>5</v>
      </c>
      <c r="R943" s="215" t="str">
        <f t="shared" si="160"/>
        <v>0</v>
      </c>
      <c r="S943" s="215" t="str">
        <f t="shared" si="161"/>
        <v>0</v>
      </c>
    </row>
    <row r="944" spans="1:19" x14ac:dyDescent="0.2">
      <c r="A944" s="12">
        <v>933</v>
      </c>
      <c r="B944" s="228" t="str">
        <f>IF(I944&gt;($B$4*$B$6),"0",PMT(H944/$B$6,COUNT(I944:$I$1000),-E943))</f>
        <v>0</v>
      </c>
      <c r="C944" s="228">
        <f t="shared" si="162"/>
        <v>0</v>
      </c>
      <c r="D944" s="228" t="str">
        <f t="shared" si="158"/>
        <v>0</v>
      </c>
      <c r="E944" s="225" t="str">
        <f t="shared" si="156"/>
        <v/>
      </c>
      <c r="F944" s="228" t="str">
        <f t="shared" si="154"/>
        <v/>
      </c>
      <c r="G944" s="228" t="str">
        <f t="shared" si="155"/>
        <v/>
      </c>
      <c r="H944" s="230">
        <f t="shared" si="163"/>
        <v>0.12</v>
      </c>
      <c r="I944" s="226" t="str">
        <f t="shared" si="157"/>
        <v/>
      </c>
      <c r="J944" s="227">
        <f t="shared" si="164"/>
        <v>73385</v>
      </c>
      <c r="K944" s="231" t="str">
        <f t="shared" si="159"/>
        <v>0</v>
      </c>
      <c r="Q944" s="11">
        <f>IF(J944&lt;'5-Year Monthly P&amp;L'!P$2,1,IF(AND('Financing - Injection 2'!J944&gt;='5-Year Monthly P&amp;L'!P$2,'Financing - Injection 2'!J944&lt;'5-Year Monthly P&amp;L'!AB$2),2,IF(AND('Financing - Injection 2'!J944&gt;='5-Year Monthly P&amp;L'!AB$2,'Financing - Injection 2'!J944&lt;'5-Year Monthly P&amp;L'!AN$2),3,IF(AND('Financing - Injection 2'!J944&gt;='5-Year Monthly P&amp;L'!AN$2,'Financing - Injection 2'!J944&lt;'5-Year Monthly P&amp;L'!AZ$2),4,IF('Financing - Injection 2'!J944&gt;='5-Year Monthly P&amp;L'!AZ$2,5)))))</f>
        <v>5</v>
      </c>
      <c r="R944" s="215" t="str">
        <f t="shared" si="160"/>
        <v>0</v>
      </c>
      <c r="S944" s="215" t="str">
        <f t="shared" si="161"/>
        <v>0</v>
      </c>
    </row>
    <row r="945" spans="1:19" x14ac:dyDescent="0.2">
      <c r="A945" s="12">
        <v>934</v>
      </c>
      <c r="B945" s="228" t="str">
        <f>IF(I945&gt;($B$4*$B$6),"0",PMT(H945/$B$6,COUNT(I945:$I$1000),-E944))</f>
        <v>0</v>
      </c>
      <c r="C945" s="228">
        <f t="shared" si="162"/>
        <v>0</v>
      </c>
      <c r="D945" s="228" t="str">
        <f t="shared" si="158"/>
        <v>0</v>
      </c>
      <c r="E945" s="225" t="str">
        <f t="shared" si="156"/>
        <v/>
      </c>
      <c r="F945" s="228" t="str">
        <f t="shared" si="154"/>
        <v/>
      </c>
      <c r="G945" s="228" t="str">
        <f t="shared" si="155"/>
        <v/>
      </c>
      <c r="H945" s="230">
        <f t="shared" si="163"/>
        <v>0.12</v>
      </c>
      <c r="I945" s="226" t="str">
        <f t="shared" si="157"/>
        <v/>
      </c>
      <c r="J945" s="227">
        <f t="shared" si="164"/>
        <v>73416</v>
      </c>
      <c r="K945" s="231" t="str">
        <f t="shared" si="159"/>
        <v>0</v>
      </c>
      <c r="Q945" s="11">
        <f>IF(J945&lt;'5-Year Monthly P&amp;L'!P$2,1,IF(AND('Financing - Injection 2'!J945&gt;='5-Year Monthly P&amp;L'!P$2,'Financing - Injection 2'!J945&lt;'5-Year Monthly P&amp;L'!AB$2),2,IF(AND('Financing - Injection 2'!J945&gt;='5-Year Monthly P&amp;L'!AB$2,'Financing - Injection 2'!J945&lt;'5-Year Monthly P&amp;L'!AN$2),3,IF(AND('Financing - Injection 2'!J945&gt;='5-Year Monthly P&amp;L'!AN$2,'Financing - Injection 2'!J945&lt;'5-Year Monthly P&amp;L'!AZ$2),4,IF('Financing - Injection 2'!J945&gt;='5-Year Monthly P&amp;L'!AZ$2,5)))))</f>
        <v>5</v>
      </c>
      <c r="R945" s="215" t="str">
        <f t="shared" si="160"/>
        <v>0</v>
      </c>
      <c r="S945" s="215" t="str">
        <f t="shared" si="161"/>
        <v>0</v>
      </c>
    </row>
    <row r="946" spans="1:19" x14ac:dyDescent="0.2">
      <c r="A946" s="12">
        <v>935</v>
      </c>
      <c r="B946" s="228" t="str">
        <f>IF(I946&gt;($B$4*$B$6),"0",PMT(H946/$B$6,COUNT(I946:$I$1000),-E945))</f>
        <v>0</v>
      </c>
      <c r="C946" s="228">
        <f t="shared" si="162"/>
        <v>0</v>
      </c>
      <c r="D946" s="228" t="str">
        <f t="shared" si="158"/>
        <v>0</v>
      </c>
      <c r="E946" s="225" t="str">
        <f t="shared" si="156"/>
        <v/>
      </c>
      <c r="F946" s="228" t="str">
        <f t="shared" si="154"/>
        <v/>
      </c>
      <c r="G946" s="228" t="str">
        <f t="shared" si="155"/>
        <v/>
      </c>
      <c r="H946" s="230">
        <f t="shared" si="163"/>
        <v>0.12</v>
      </c>
      <c r="I946" s="226" t="str">
        <f t="shared" si="157"/>
        <v/>
      </c>
      <c r="J946" s="227">
        <f t="shared" si="164"/>
        <v>73447</v>
      </c>
      <c r="K946" s="231" t="str">
        <f t="shared" si="159"/>
        <v>0</v>
      </c>
      <c r="Q946" s="11">
        <f>IF(J946&lt;'5-Year Monthly P&amp;L'!P$2,1,IF(AND('Financing - Injection 2'!J946&gt;='5-Year Monthly P&amp;L'!P$2,'Financing - Injection 2'!J946&lt;'5-Year Monthly P&amp;L'!AB$2),2,IF(AND('Financing - Injection 2'!J946&gt;='5-Year Monthly P&amp;L'!AB$2,'Financing - Injection 2'!J946&lt;'5-Year Monthly P&amp;L'!AN$2),3,IF(AND('Financing - Injection 2'!J946&gt;='5-Year Monthly P&amp;L'!AN$2,'Financing - Injection 2'!J946&lt;'5-Year Monthly P&amp;L'!AZ$2),4,IF('Financing - Injection 2'!J946&gt;='5-Year Monthly P&amp;L'!AZ$2,5)))))</f>
        <v>5</v>
      </c>
      <c r="R946" s="215" t="str">
        <f t="shared" si="160"/>
        <v>0</v>
      </c>
      <c r="S946" s="215" t="str">
        <f t="shared" si="161"/>
        <v>0</v>
      </c>
    </row>
    <row r="947" spans="1:19" x14ac:dyDescent="0.2">
      <c r="A947" s="12">
        <v>936</v>
      </c>
      <c r="B947" s="228" t="str">
        <f>IF(I947&gt;($B$4*$B$6),"0",PMT(H947/$B$6,COUNT(I947:$I$1000),-E946))</f>
        <v>0</v>
      </c>
      <c r="C947" s="228">
        <f t="shared" si="162"/>
        <v>0</v>
      </c>
      <c r="D947" s="228" t="str">
        <f t="shared" si="158"/>
        <v>0</v>
      </c>
      <c r="E947" s="225" t="str">
        <f t="shared" si="156"/>
        <v/>
      </c>
      <c r="F947" s="228" t="str">
        <f t="shared" si="154"/>
        <v/>
      </c>
      <c r="G947" s="228" t="str">
        <f t="shared" si="155"/>
        <v/>
      </c>
      <c r="H947" s="230">
        <f t="shared" si="163"/>
        <v>0.12</v>
      </c>
      <c r="I947" s="226" t="str">
        <f t="shared" si="157"/>
        <v/>
      </c>
      <c r="J947" s="227">
        <f t="shared" si="164"/>
        <v>73475</v>
      </c>
      <c r="K947" s="231" t="str">
        <f t="shared" si="159"/>
        <v>0</v>
      </c>
      <c r="Q947" s="11">
        <f>IF(J947&lt;'5-Year Monthly P&amp;L'!P$2,1,IF(AND('Financing - Injection 2'!J947&gt;='5-Year Monthly P&amp;L'!P$2,'Financing - Injection 2'!J947&lt;'5-Year Monthly P&amp;L'!AB$2),2,IF(AND('Financing - Injection 2'!J947&gt;='5-Year Monthly P&amp;L'!AB$2,'Financing - Injection 2'!J947&lt;'5-Year Monthly P&amp;L'!AN$2),3,IF(AND('Financing - Injection 2'!J947&gt;='5-Year Monthly P&amp;L'!AN$2,'Financing - Injection 2'!J947&lt;'5-Year Monthly P&amp;L'!AZ$2),4,IF('Financing - Injection 2'!J947&gt;='5-Year Monthly P&amp;L'!AZ$2,5)))))</f>
        <v>5</v>
      </c>
      <c r="R947" s="215" t="str">
        <f t="shared" si="160"/>
        <v>0</v>
      </c>
      <c r="S947" s="215" t="str">
        <f t="shared" si="161"/>
        <v>0</v>
      </c>
    </row>
    <row r="948" spans="1:19" x14ac:dyDescent="0.2">
      <c r="A948" s="12">
        <v>937</v>
      </c>
      <c r="B948" s="228" t="str">
        <f>IF(I948&gt;($B$4*$B$6),"0",PMT(H948/$B$6,COUNT(I948:$I$1000),-E947))</f>
        <v>0</v>
      </c>
      <c r="C948" s="228">
        <f t="shared" si="162"/>
        <v>0</v>
      </c>
      <c r="D948" s="228" t="str">
        <f t="shared" si="158"/>
        <v>0</v>
      </c>
      <c r="E948" s="225" t="str">
        <f t="shared" si="156"/>
        <v/>
      </c>
      <c r="F948" s="228" t="str">
        <f t="shared" si="154"/>
        <v/>
      </c>
      <c r="G948" s="228" t="str">
        <f t="shared" si="155"/>
        <v/>
      </c>
      <c r="H948" s="230">
        <f t="shared" si="163"/>
        <v>0.12</v>
      </c>
      <c r="I948" s="226" t="str">
        <f t="shared" si="157"/>
        <v/>
      </c>
      <c r="J948" s="227">
        <f t="shared" si="164"/>
        <v>73506</v>
      </c>
      <c r="K948" s="231" t="str">
        <f t="shared" si="159"/>
        <v>0</v>
      </c>
      <c r="Q948" s="11">
        <f>IF(J948&lt;'5-Year Monthly P&amp;L'!P$2,1,IF(AND('Financing - Injection 2'!J948&gt;='5-Year Monthly P&amp;L'!P$2,'Financing - Injection 2'!J948&lt;'5-Year Monthly P&amp;L'!AB$2),2,IF(AND('Financing - Injection 2'!J948&gt;='5-Year Monthly P&amp;L'!AB$2,'Financing - Injection 2'!J948&lt;'5-Year Monthly P&amp;L'!AN$2),3,IF(AND('Financing - Injection 2'!J948&gt;='5-Year Monthly P&amp;L'!AN$2,'Financing - Injection 2'!J948&lt;'5-Year Monthly P&amp;L'!AZ$2),4,IF('Financing - Injection 2'!J948&gt;='5-Year Monthly P&amp;L'!AZ$2,5)))))</f>
        <v>5</v>
      </c>
      <c r="R948" s="215" t="str">
        <f t="shared" si="160"/>
        <v>0</v>
      </c>
      <c r="S948" s="215" t="str">
        <f t="shared" si="161"/>
        <v>0</v>
      </c>
    </row>
    <row r="949" spans="1:19" x14ac:dyDescent="0.2">
      <c r="A949" s="12">
        <v>938</v>
      </c>
      <c r="B949" s="228" t="str">
        <f>IF(I949&gt;($B$4*$B$6),"0",PMT(H949/$B$6,COUNT(I949:$I$1000),-E948))</f>
        <v>0</v>
      </c>
      <c r="C949" s="228">
        <f t="shared" si="162"/>
        <v>0</v>
      </c>
      <c r="D949" s="228" t="str">
        <f t="shared" si="158"/>
        <v>0</v>
      </c>
      <c r="E949" s="225" t="str">
        <f t="shared" si="156"/>
        <v/>
      </c>
      <c r="F949" s="228" t="str">
        <f t="shared" si="154"/>
        <v/>
      </c>
      <c r="G949" s="228" t="str">
        <f t="shared" si="155"/>
        <v/>
      </c>
      <c r="H949" s="230">
        <f t="shared" si="163"/>
        <v>0.12</v>
      </c>
      <c r="I949" s="226" t="str">
        <f t="shared" si="157"/>
        <v/>
      </c>
      <c r="J949" s="227">
        <f t="shared" si="164"/>
        <v>73536</v>
      </c>
      <c r="K949" s="231" t="str">
        <f t="shared" si="159"/>
        <v>0</v>
      </c>
      <c r="Q949" s="11">
        <f>IF(J949&lt;'5-Year Monthly P&amp;L'!P$2,1,IF(AND('Financing - Injection 2'!J949&gt;='5-Year Monthly P&amp;L'!P$2,'Financing - Injection 2'!J949&lt;'5-Year Monthly P&amp;L'!AB$2),2,IF(AND('Financing - Injection 2'!J949&gt;='5-Year Monthly P&amp;L'!AB$2,'Financing - Injection 2'!J949&lt;'5-Year Monthly P&amp;L'!AN$2),3,IF(AND('Financing - Injection 2'!J949&gt;='5-Year Monthly P&amp;L'!AN$2,'Financing - Injection 2'!J949&lt;'5-Year Monthly P&amp;L'!AZ$2),4,IF('Financing - Injection 2'!J949&gt;='5-Year Monthly P&amp;L'!AZ$2,5)))))</f>
        <v>5</v>
      </c>
      <c r="R949" s="215" t="str">
        <f t="shared" si="160"/>
        <v>0</v>
      </c>
      <c r="S949" s="215" t="str">
        <f t="shared" si="161"/>
        <v>0</v>
      </c>
    </row>
    <row r="950" spans="1:19" x14ac:dyDescent="0.2">
      <c r="A950" s="12">
        <v>939</v>
      </c>
      <c r="B950" s="228" t="str">
        <f>IF(I950&gt;($B$4*$B$6),"0",PMT(H950/$B$6,COUNT(I950:$I$1000),-E949))</f>
        <v>0</v>
      </c>
      <c r="C950" s="228">
        <f t="shared" si="162"/>
        <v>0</v>
      </c>
      <c r="D950" s="228" t="str">
        <f t="shared" si="158"/>
        <v>0</v>
      </c>
      <c r="E950" s="225" t="str">
        <f t="shared" si="156"/>
        <v/>
      </c>
      <c r="F950" s="228" t="str">
        <f t="shared" si="154"/>
        <v/>
      </c>
      <c r="G950" s="228" t="str">
        <f t="shared" si="155"/>
        <v/>
      </c>
      <c r="H950" s="230">
        <f t="shared" si="163"/>
        <v>0.12</v>
      </c>
      <c r="I950" s="226" t="str">
        <f t="shared" si="157"/>
        <v/>
      </c>
      <c r="J950" s="227">
        <f t="shared" si="164"/>
        <v>73567</v>
      </c>
      <c r="K950" s="231" t="str">
        <f t="shared" si="159"/>
        <v>0</v>
      </c>
      <c r="Q950" s="11">
        <f>IF(J950&lt;'5-Year Monthly P&amp;L'!P$2,1,IF(AND('Financing - Injection 2'!J950&gt;='5-Year Monthly P&amp;L'!P$2,'Financing - Injection 2'!J950&lt;'5-Year Monthly P&amp;L'!AB$2),2,IF(AND('Financing - Injection 2'!J950&gt;='5-Year Monthly P&amp;L'!AB$2,'Financing - Injection 2'!J950&lt;'5-Year Monthly P&amp;L'!AN$2),3,IF(AND('Financing - Injection 2'!J950&gt;='5-Year Monthly P&amp;L'!AN$2,'Financing - Injection 2'!J950&lt;'5-Year Monthly P&amp;L'!AZ$2),4,IF('Financing - Injection 2'!J950&gt;='5-Year Monthly P&amp;L'!AZ$2,5)))))</f>
        <v>5</v>
      </c>
      <c r="R950" s="215" t="str">
        <f t="shared" si="160"/>
        <v>0</v>
      </c>
      <c r="S950" s="215" t="str">
        <f t="shared" si="161"/>
        <v>0</v>
      </c>
    </row>
    <row r="951" spans="1:19" x14ac:dyDescent="0.2">
      <c r="A951" s="12">
        <v>940</v>
      </c>
      <c r="B951" s="228" t="str">
        <f>IF(I951&gt;($B$4*$B$6),"0",PMT(H951/$B$6,COUNT(I951:$I$1000),-E950))</f>
        <v>0</v>
      </c>
      <c r="C951" s="228">
        <f t="shared" si="162"/>
        <v>0</v>
      </c>
      <c r="D951" s="228" t="str">
        <f t="shared" si="158"/>
        <v>0</v>
      </c>
      <c r="E951" s="225" t="str">
        <f t="shared" si="156"/>
        <v/>
      </c>
      <c r="F951" s="228" t="str">
        <f t="shared" si="154"/>
        <v/>
      </c>
      <c r="G951" s="228" t="str">
        <f t="shared" si="155"/>
        <v/>
      </c>
      <c r="H951" s="230">
        <f t="shared" si="163"/>
        <v>0.12</v>
      </c>
      <c r="I951" s="226" t="str">
        <f t="shared" si="157"/>
        <v/>
      </c>
      <c r="J951" s="227">
        <f t="shared" si="164"/>
        <v>73597</v>
      </c>
      <c r="K951" s="231" t="str">
        <f t="shared" si="159"/>
        <v>0</v>
      </c>
      <c r="Q951" s="11">
        <f>IF(J951&lt;'5-Year Monthly P&amp;L'!P$2,1,IF(AND('Financing - Injection 2'!J951&gt;='5-Year Monthly P&amp;L'!P$2,'Financing - Injection 2'!J951&lt;'5-Year Monthly P&amp;L'!AB$2),2,IF(AND('Financing - Injection 2'!J951&gt;='5-Year Monthly P&amp;L'!AB$2,'Financing - Injection 2'!J951&lt;'5-Year Monthly P&amp;L'!AN$2),3,IF(AND('Financing - Injection 2'!J951&gt;='5-Year Monthly P&amp;L'!AN$2,'Financing - Injection 2'!J951&lt;'5-Year Monthly P&amp;L'!AZ$2),4,IF('Financing - Injection 2'!J951&gt;='5-Year Monthly P&amp;L'!AZ$2,5)))))</f>
        <v>5</v>
      </c>
      <c r="R951" s="215" t="str">
        <f t="shared" si="160"/>
        <v>0</v>
      </c>
      <c r="S951" s="215" t="str">
        <f t="shared" si="161"/>
        <v>0</v>
      </c>
    </row>
    <row r="952" spans="1:19" x14ac:dyDescent="0.2">
      <c r="A952" s="12">
        <v>941</v>
      </c>
      <c r="B952" s="228" t="str">
        <f>IF(I952&gt;($B$4*$B$6),"0",PMT(H952/$B$6,COUNT(I952:$I$1000),-E951))</f>
        <v>0</v>
      </c>
      <c r="C952" s="228">
        <f t="shared" si="162"/>
        <v>0</v>
      </c>
      <c r="D952" s="228" t="str">
        <f t="shared" si="158"/>
        <v>0</v>
      </c>
      <c r="E952" s="225" t="str">
        <f t="shared" si="156"/>
        <v/>
      </c>
      <c r="F952" s="228" t="str">
        <f t="shared" si="154"/>
        <v/>
      </c>
      <c r="G952" s="228" t="str">
        <f t="shared" si="155"/>
        <v/>
      </c>
      <c r="H952" s="230">
        <f t="shared" si="163"/>
        <v>0.12</v>
      </c>
      <c r="I952" s="226" t="str">
        <f t="shared" si="157"/>
        <v/>
      </c>
      <c r="J952" s="227">
        <f t="shared" si="164"/>
        <v>73628</v>
      </c>
      <c r="K952" s="231" t="str">
        <f t="shared" si="159"/>
        <v>0</v>
      </c>
      <c r="Q952" s="11">
        <f>IF(J952&lt;'5-Year Monthly P&amp;L'!P$2,1,IF(AND('Financing - Injection 2'!J952&gt;='5-Year Monthly P&amp;L'!P$2,'Financing - Injection 2'!J952&lt;'5-Year Monthly P&amp;L'!AB$2),2,IF(AND('Financing - Injection 2'!J952&gt;='5-Year Monthly P&amp;L'!AB$2,'Financing - Injection 2'!J952&lt;'5-Year Monthly P&amp;L'!AN$2),3,IF(AND('Financing - Injection 2'!J952&gt;='5-Year Monthly P&amp;L'!AN$2,'Financing - Injection 2'!J952&lt;'5-Year Monthly P&amp;L'!AZ$2),4,IF('Financing - Injection 2'!J952&gt;='5-Year Monthly P&amp;L'!AZ$2,5)))))</f>
        <v>5</v>
      </c>
      <c r="R952" s="215" t="str">
        <f t="shared" si="160"/>
        <v>0</v>
      </c>
      <c r="S952" s="215" t="str">
        <f t="shared" si="161"/>
        <v>0</v>
      </c>
    </row>
    <row r="953" spans="1:19" x14ac:dyDescent="0.2">
      <c r="A953" s="12">
        <v>942</v>
      </c>
      <c r="B953" s="228" t="str">
        <f>IF(I953&gt;($B$4*$B$6),"0",PMT(H953/$B$6,COUNT(I953:$I$1000),-E952))</f>
        <v>0</v>
      </c>
      <c r="C953" s="228">
        <f t="shared" si="162"/>
        <v>0</v>
      </c>
      <c r="D953" s="228" t="str">
        <f t="shared" si="158"/>
        <v>0</v>
      </c>
      <c r="E953" s="225" t="str">
        <f t="shared" si="156"/>
        <v/>
      </c>
      <c r="F953" s="228" t="str">
        <f t="shared" ref="F953:F1000" si="165">IF(A952&gt;=($B$4*$B$6),"",F952+C953)</f>
        <v/>
      </c>
      <c r="G953" s="228" t="str">
        <f t="shared" ref="G953:G1000" si="166">IF(A952&gt;=($B$4*$B$6),"",G952+B953)</f>
        <v/>
      </c>
      <c r="H953" s="230">
        <f t="shared" si="163"/>
        <v>0.12</v>
      </c>
      <c r="I953" s="226" t="str">
        <f t="shared" si="157"/>
        <v/>
      </c>
      <c r="J953" s="227">
        <f t="shared" si="164"/>
        <v>73659</v>
      </c>
      <c r="K953" s="231" t="str">
        <f t="shared" si="159"/>
        <v>0</v>
      </c>
      <c r="Q953" s="11">
        <f>IF(J953&lt;'5-Year Monthly P&amp;L'!P$2,1,IF(AND('Financing - Injection 2'!J953&gt;='5-Year Monthly P&amp;L'!P$2,'Financing - Injection 2'!J953&lt;'5-Year Monthly P&amp;L'!AB$2),2,IF(AND('Financing - Injection 2'!J953&gt;='5-Year Monthly P&amp;L'!AB$2,'Financing - Injection 2'!J953&lt;'5-Year Monthly P&amp;L'!AN$2),3,IF(AND('Financing - Injection 2'!J953&gt;='5-Year Monthly P&amp;L'!AN$2,'Financing - Injection 2'!J953&lt;'5-Year Monthly P&amp;L'!AZ$2),4,IF('Financing - Injection 2'!J953&gt;='5-Year Monthly P&amp;L'!AZ$2,5)))))</f>
        <v>5</v>
      </c>
      <c r="R953" s="215" t="str">
        <f t="shared" si="160"/>
        <v>0</v>
      </c>
      <c r="S953" s="215" t="str">
        <f t="shared" si="161"/>
        <v>0</v>
      </c>
    </row>
    <row r="954" spans="1:19" x14ac:dyDescent="0.2">
      <c r="A954" s="12">
        <v>943</v>
      </c>
      <c r="B954" s="228" t="str">
        <f>IF(I954&gt;($B$4*$B$6),"0",PMT(H954/$B$6,COUNT(I954:$I$1000),-E953))</f>
        <v>0</v>
      </c>
      <c r="C954" s="228">
        <f t="shared" si="162"/>
        <v>0</v>
      </c>
      <c r="D954" s="228" t="str">
        <f t="shared" si="158"/>
        <v>0</v>
      </c>
      <c r="E954" s="225" t="str">
        <f t="shared" si="156"/>
        <v/>
      </c>
      <c r="F954" s="228" t="str">
        <f t="shared" si="165"/>
        <v/>
      </c>
      <c r="G954" s="228" t="str">
        <f t="shared" si="166"/>
        <v/>
      </c>
      <c r="H954" s="230">
        <f t="shared" si="163"/>
        <v>0.12</v>
      </c>
      <c r="I954" s="226" t="str">
        <f t="shared" si="157"/>
        <v/>
      </c>
      <c r="J954" s="227">
        <f t="shared" si="164"/>
        <v>73689</v>
      </c>
      <c r="K954" s="231" t="str">
        <f t="shared" si="159"/>
        <v>0</v>
      </c>
      <c r="Q954" s="11">
        <f>IF(J954&lt;'5-Year Monthly P&amp;L'!P$2,1,IF(AND('Financing - Injection 2'!J954&gt;='5-Year Monthly P&amp;L'!P$2,'Financing - Injection 2'!J954&lt;'5-Year Monthly P&amp;L'!AB$2),2,IF(AND('Financing - Injection 2'!J954&gt;='5-Year Monthly P&amp;L'!AB$2,'Financing - Injection 2'!J954&lt;'5-Year Monthly P&amp;L'!AN$2),3,IF(AND('Financing - Injection 2'!J954&gt;='5-Year Monthly P&amp;L'!AN$2,'Financing - Injection 2'!J954&lt;'5-Year Monthly P&amp;L'!AZ$2),4,IF('Financing - Injection 2'!J954&gt;='5-Year Monthly P&amp;L'!AZ$2,5)))))</f>
        <v>5</v>
      </c>
      <c r="R954" s="215" t="str">
        <f t="shared" si="160"/>
        <v>0</v>
      </c>
      <c r="S954" s="215" t="str">
        <f t="shared" si="161"/>
        <v>0</v>
      </c>
    </row>
    <row r="955" spans="1:19" x14ac:dyDescent="0.2">
      <c r="A955" s="12">
        <v>944</v>
      </c>
      <c r="B955" s="228" t="str">
        <f>IF(I955&gt;($B$4*$B$6),"0",PMT(H955/$B$6,COUNT(I955:$I$1000),-E954))</f>
        <v>0</v>
      </c>
      <c r="C955" s="228">
        <f t="shared" si="162"/>
        <v>0</v>
      </c>
      <c r="D955" s="228" t="str">
        <f t="shared" si="158"/>
        <v>0</v>
      </c>
      <c r="E955" s="225" t="str">
        <f t="shared" si="156"/>
        <v/>
      </c>
      <c r="F955" s="228" t="str">
        <f t="shared" si="165"/>
        <v/>
      </c>
      <c r="G955" s="228" t="str">
        <f t="shared" si="166"/>
        <v/>
      </c>
      <c r="H955" s="230">
        <f t="shared" si="163"/>
        <v>0.12</v>
      </c>
      <c r="I955" s="226" t="str">
        <f t="shared" si="157"/>
        <v/>
      </c>
      <c r="J955" s="227">
        <f t="shared" si="164"/>
        <v>73720</v>
      </c>
      <c r="K955" s="231" t="str">
        <f t="shared" si="159"/>
        <v>0</v>
      </c>
      <c r="Q955" s="11">
        <f>IF(J955&lt;'5-Year Monthly P&amp;L'!P$2,1,IF(AND('Financing - Injection 2'!J955&gt;='5-Year Monthly P&amp;L'!P$2,'Financing - Injection 2'!J955&lt;'5-Year Monthly P&amp;L'!AB$2),2,IF(AND('Financing - Injection 2'!J955&gt;='5-Year Monthly P&amp;L'!AB$2,'Financing - Injection 2'!J955&lt;'5-Year Monthly P&amp;L'!AN$2),3,IF(AND('Financing - Injection 2'!J955&gt;='5-Year Monthly P&amp;L'!AN$2,'Financing - Injection 2'!J955&lt;'5-Year Monthly P&amp;L'!AZ$2),4,IF('Financing - Injection 2'!J955&gt;='5-Year Monthly P&amp;L'!AZ$2,5)))))</f>
        <v>5</v>
      </c>
      <c r="R955" s="215" t="str">
        <f t="shared" si="160"/>
        <v>0</v>
      </c>
      <c r="S955" s="215" t="str">
        <f t="shared" si="161"/>
        <v>0</v>
      </c>
    </row>
    <row r="956" spans="1:19" x14ac:dyDescent="0.2">
      <c r="A956" s="12">
        <v>945</v>
      </c>
      <c r="B956" s="228" t="str">
        <f>IF(I956&gt;($B$4*$B$6),"0",PMT(H956/$B$6,COUNT(I956:$I$1000),-E955))</f>
        <v>0</v>
      </c>
      <c r="C956" s="228">
        <f t="shared" si="162"/>
        <v>0</v>
      </c>
      <c r="D956" s="228" t="str">
        <f t="shared" si="158"/>
        <v>0</v>
      </c>
      <c r="E956" s="225" t="str">
        <f t="shared" si="156"/>
        <v/>
      </c>
      <c r="F956" s="228" t="str">
        <f t="shared" si="165"/>
        <v/>
      </c>
      <c r="G956" s="228" t="str">
        <f t="shared" si="166"/>
        <v/>
      </c>
      <c r="H956" s="230">
        <f t="shared" si="163"/>
        <v>0.12</v>
      </c>
      <c r="I956" s="226" t="str">
        <f t="shared" si="157"/>
        <v/>
      </c>
      <c r="J956" s="227">
        <f t="shared" si="164"/>
        <v>73750</v>
      </c>
      <c r="K956" s="231" t="str">
        <f t="shared" si="159"/>
        <v>0</v>
      </c>
      <c r="Q956" s="11">
        <f>IF(J956&lt;'5-Year Monthly P&amp;L'!P$2,1,IF(AND('Financing - Injection 2'!J956&gt;='5-Year Monthly P&amp;L'!P$2,'Financing - Injection 2'!J956&lt;'5-Year Monthly P&amp;L'!AB$2),2,IF(AND('Financing - Injection 2'!J956&gt;='5-Year Monthly P&amp;L'!AB$2,'Financing - Injection 2'!J956&lt;'5-Year Monthly P&amp;L'!AN$2),3,IF(AND('Financing - Injection 2'!J956&gt;='5-Year Monthly P&amp;L'!AN$2,'Financing - Injection 2'!J956&lt;'5-Year Monthly P&amp;L'!AZ$2),4,IF('Financing - Injection 2'!J956&gt;='5-Year Monthly P&amp;L'!AZ$2,5)))))</f>
        <v>5</v>
      </c>
      <c r="R956" s="215" t="str">
        <f t="shared" si="160"/>
        <v>0</v>
      </c>
      <c r="S956" s="215" t="str">
        <f t="shared" si="161"/>
        <v>0</v>
      </c>
    </row>
    <row r="957" spans="1:19" x14ac:dyDescent="0.2">
      <c r="A957" s="12">
        <v>946</v>
      </c>
      <c r="B957" s="228" t="str">
        <f>IF(I957&gt;($B$4*$B$6),"0",PMT(H957/$B$6,COUNT(I957:$I$1000),-E956))</f>
        <v>0</v>
      </c>
      <c r="C957" s="228">
        <f t="shared" si="162"/>
        <v>0</v>
      </c>
      <c r="D957" s="228" t="str">
        <f t="shared" si="158"/>
        <v>0</v>
      </c>
      <c r="E957" s="225" t="str">
        <f t="shared" si="156"/>
        <v/>
      </c>
      <c r="F957" s="228" t="str">
        <f t="shared" si="165"/>
        <v/>
      </c>
      <c r="G957" s="228" t="str">
        <f t="shared" si="166"/>
        <v/>
      </c>
      <c r="H957" s="230">
        <f t="shared" si="163"/>
        <v>0.12</v>
      </c>
      <c r="I957" s="226" t="str">
        <f t="shared" si="157"/>
        <v/>
      </c>
      <c r="J957" s="227">
        <f t="shared" si="164"/>
        <v>73781</v>
      </c>
      <c r="K957" s="231" t="str">
        <f t="shared" si="159"/>
        <v>0</v>
      </c>
      <c r="Q957" s="11">
        <f>IF(J957&lt;'5-Year Monthly P&amp;L'!P$2,1,IF(AND('Financing - Injection 2'!J957&gt;='5-Year Monthly P&amp;L'!P$2,'Financing - Injection 2'!J957&lt;'5-Year Monthly P&amp;L'!AB$2),2,IF(AND('Financing - Injection 2'!J957&gt;='5-Year Monthly P&amp;L'!AB$2,'Financing - Injection 2'!J957&lt;'5-Year Monthly P&amp;L'!AN$2),3,IF(AND('Financing - Injection 2'!J957&gt;='5-Year Monthly P&amp;L'!AN$2,'Financing - Injection 2'!J957&lt;'5-Year Monthly P&amp;L'!AZ$2),4,IF('Financing - Injection 2'!J957&gt;='5-Year Monthly P&amp;L'!AZ$2,5)))))</f>
        <v>5</v>
      </c>
      <c r="R957" s="215" t="str">
        <f t="shared" si="160"/>
        <v>0</v>
      </c>
      <c r="S957" s="215" t="str">
        <f t="shared" si="161"/>
        <v>0</v>
      </c>
    </row>
    <row r="958" spans="1:19" x14ac:dyDescent="0.2">
      <c r="A958" s="12">
        <v>947</v>
      </c>
      <c r="B958" s="228" t="str">
        <f>IF(I958&gt;($B$4*$B$6),"0",PMT(H958/$B$6,COUNT(I958:$I$1000),-E957))</f>
        <v>0</v>
      </c>
      <c r="C958" s="228">
        <f t="shared" si="162"/>
        <v>0</v>
      </c>
      <c r="D958" s="228" t="str">
        <f t="shared" si="158"/>
        <v>0</v>
      </c>
      <c r="E958" s="225" t="str">
        <f t="shared" si="156"/>
        <v/>
      </c>
      <c r="F958" s="228" t="str">
        <f t="shared" si="165"/>
        <v/>
      </c>
      <c r="G958" s="228" t="str">
        <f t="shared" si="166"/>
        <v/>
      </c>
      <c r="H958" s="230">
        <f t="shared" si="163"/>
        <v>0.12</v>
      </c>
      <c r="I958" s="226" t="str">
        <f t="shared" si="157"/>
        <v/>
      </c>
      <c r="J958" s="227">
        <f t="shared" si="164"/>
        <v>73812</v>
      </c>
      <c r="K958" s="231" t="str">
        <f t="shared" si="159"/>
        <v>0</v>
      </c>
      <c r="Q958" s="11">
        <f>IF(J958&lt;'5-Year Monthly P&amp;L'!P$2,1,IF(AND('Financing - Injection 2'!J958&gt;='5-Year Monthly P&amp;L'!P$2,'Financing - Injection 2'!J958&lt;'5-Year Monthly P&amp;L'!AB$2),2,IF(AND('Financing - Injection 2'!J958&gt;='5-Year Monthly P&amp;L'!AB$2,'Financing - Injection 2'!J958&lt;'5-Year Monthly P&amp;L'!AN$2),3,IF(AND('Financing - Injection 2'!J958&gt;='5-Year Monthly P&amp;L'!AN$2,'Financing - Injection 2'!J958&lt;'5-Year Monthly P&amp;L'!AZ$2),4,IF('Financing - Injection 2'!J958&gt;='5-Year Monthly P&amp;L'!AZ$2,5)))))</f>
        <v>5</v>
      </c>
      <c r="R958" s="215" t="str">
        <f t="shared" si="160"/>
        <v>0</v>
      </c>
      <c r="S958" s="215" t="str">
        <f t="shared" si="161"/>
        <v>0</v>
      </c>
    </row>
    <row r="959" spans="1:19" x14ac:dyDescent="0.2">
      <c r="A959" s="12">
        <v>948</v>
      </c>
      <c r="B959" s="228" t="str">
        <f>IF(I959&gt;($B$4*$B$6),"0",PMT(H959/$B$6,COUNT(I959:$I$1000),-E958))</f>
        <v>0</v>
      </c>
      <c r="C959" s="228">
        <f t="shared" si="162"/>
        <v>0</v>
      </c>
      <c r="D959" s="228" t="str">
        <f t="shared" si="158"/>
        <v>0</v>
      </c>
      <c r="E959" s="225" t="str">
        <f t="shared" si="156"/>
        <v/>
      </c>
      <c r="F959" s="228" t="str">
        <f t="shared" si="165"/>
        <v/>
      </c>
      <c r="G959" s="228" t="str">
        <f t="shared" si="166"/>
        <v/>
      </c>
      <c r="H959" s="230">
        <f t="shared" si="163"/>
        <v>0.12</v>
      </c>
      <c r="I959" s="226" t="str">
        <f t="shared" si="157"/>
        <v/>
      </c>
      <c r="J959" s="227">
        <f t="shared" si="164"/>
        <v>73840</v>
      </c>
      <c r="K959" s="231" t="str">
        <f t="shared" si="159"/>
        <v>0</v>
      </c>
      <c r="Q959" s="11">
        <f>IF(J959&lt;'5-Year Monthly P&amp;L'!P$2,1,IF(AND('Financing - Injection 2'!J959&gt;='5-Year Monthly P&amp;L'!P$2,'Financing - Injection 2'!J959&lt;'5-Year Monthly P&amp;L'!AB$2),2,IF(AND('Financing - Injection 2'!J959&gt;='5-Year Monthly P&amp;L'!AB$2,'Financing - Injection 2'!J959&lt;'5-Year Monthly P&amp;L'!AN$2),3,IF(AND('Financing - Injection 2'!J959&gt;='5-Year Monthly P&amp;L'!AN$2,'Financing - Injection 2'!J959&lt;'5-Year Monthly P&amp;L'!AZ$2),4,IF('Financing - Injection 2'!J959&gt;='5-Year Monthly P&amp;L'!AZ$2,5)))))</f>
        <v>5</v>
      </c>
      <c r="R959" s="215" t="str">
        <f t="shared" si="160"/>
        <v>0</v>
      </c>
      <c r="S959" s="215" t="str">
        <f t="shared" si="161"/>
        <v>0</v>
      </c>
    </row>
    <row r="960" spans="1:19" x14ac:dyDescent="0.2">
      <c r="A960" s="12">
        <v>949</v>
      </c>
      <c r="B960" s="228" t="str">
        <f>IF(I960&gt;($B$4*$B$6),"0",PMT(H960/$B$6,COUNT(I960:$I$1000),-E959))</f>
        <v>0</v>
      </c>
      <c r="C960" s="228">
        <f t="shared" si="162"/>
        <v>0</v>
      </c>
      <c r="D960" s="228" t="str">
        <f t="shared" si="158"/>
        <v>0</v>
      </c>
      <c r="E960" s="225" t="str">
        <f t="shared" si="156"/>
        <v/>
      </c>
      <c r="F960" s="228" t="str">
        <f t="shared" si="165"/>
        <v/>
      </c>
      <c r="G960" s="228" t="str">
        <f t="shared" si="166"/>
        <v/>
      </c>
      <c r="H960" s="230">
        <f t="shared" si="163"/>
        <v>0.12</v>
      </c>
      <c r="I960" s="226" t="str">
        <f t="shared" si="157"/>
        <v/>
      </c>
      <c r="J960" s="227">
        <f t="shared" si="164"/>
        <v>73871</v>
      </c>
      <c r="K960" s="231" t="str">
        <f t="shared" si="159"/>
        <v>0</v>
      </c>
      <c r="Q960" s="11">
        <f>IF(J960&lt;'5-Year Monthly P&amp;L'!P$2,1,IF(AND('Financing - Injection 2'!J960&gt;='5-Year Monthly P&amp;L'!P$2,'Financing - Injection 2'!J960&lt;'5-Year Monthly P&amp;L'!AB$2),2,IF(AND('Financing - Injection 2'!J960&gt;='5-Year Monthly P&amp;L'!AB$2,'Financing - Injection 2'!J960&lt;'5-Year Monthly P&amp;L'!AN$2),3,IF(AND('Financing - Injection 2'!J960&gt;='5-Year Monthly P&amp;L'!AN$2,'Financing - Injection 2'!J960&lt;'5-Year Monthly P&amp;L'!AZ$2),4,IF('Financing - Injection 2'!J960&gt;='5-Year Monthly P&amp;L'!AZ$2,5)))))</f>
        <v>5</v>
      </c>
      <c r="R960" s="215" t="str">
        <f t="shared" si="160"/>
        <v>0</v>
      </c>
      <c r="S960" s="215" t="str">
        <f t="shared" si="161"/>
        <v>0</v>
      </c>
    </row>
    <row r="961" spans="1:19" x14ac:dyDescent="0.2">
      <c r="A961" s="12">
        <v>950</v>
      </c>
      <c r="B961" s="228" t="str">
        <f>IF(I961&gt;($B$4*$B$6),"0",PMT(H961/$B$6,COUNT(I961:$I$1000),-E960))</f>
        <v>0</v>
      </c>
      <c r="C961" s="228">
        <f t="shared" si="162"/>
        <v>0</v>
      </c>
      <c r="D961" s="228" t="str">
        <f t="shared" si="158"/>
        <v>0</v>
      </c>
      <c r="E961" s="225" t="str">
        <f t="shared" si="156"/>
        <v/>
      </c>
      <c r="F961" s="228" t="str">
        <f t="shared" si="165"/>
        <v/>
      </c>
      <c r="G961" s="228" t="str">
        <f t="shared" si="166"/>
        <v/>
      </c>
      <c r="H961" s="230">
        <f t="shared" si="163"/>
        <v>0.12</v>
      </c>
      <c r="I961" s="226" t="str">
        <f t="shared" si="157"/>
        <v/>
      </c>
      <c r="J961" s="227">
        <f t="shared" si="164"/>
        <v>73901</v>
      </c>
      <c r="K961" s="231" t="str">
        <f t="shared" si="159"/>
        <v>0</v>
      </c>
      <c r="Q961" s="11">
        <f>IF(J961&lt;'5-Year Monthly P&amp;L'!P$2,1,IF(AND('Financing - Injection 2'!J961&gt;='5-Year Monthly P&amp;L'!P$2,'Financing - Injection 2'!J961&lt;'5-Year Monthly P&amp;L'!AB$2),2,IF(AND('Financing - Injection 2'!J961&gt;='5-Year Monthly P&amp;L'!AB$2,'Financing - Injection 2'!J961&lt;'5-Year Monthly P&amp;L'!AN$2),3,IF(AND('Financing - Injection 2'!J961&gt;='5-Year Monthly P&amp;L'!AN$2,'Financing - Injection 2'!J961&lt;'5-Year Monthly P&amp;L'!AZ$2),4,IF('Financing - Injection 2'!J961&gt;='5-Year Monthly P&amp;L'!AZ$2,5)))))</f>
        <v>5</v>
      </c>
      <c r="R961" s="215" t="str">
        <f t="shared" si="160"/>
        <v>0</v>
      </c>
      <c r="S961" s="215" t="str">
        <f t="shared" si="161"/>
        <v>0</v>
      </c>
    </row>
    <row r="962" spans="1:19" x14ac:dyDescent="0.2">
      <c r="A962" s="12">
        <v>951</v>
      </c>
      <c r="B962" s="228" t="str">
        <f>IF(I962&gt;($B$4*$B$6),"0",PMT(H962/$B$6,COUNT(I962:$I$1000),-E961))</f>
        <v>0</v>
      </c>
      <c r="C962" s="228">
        <f t="shared" si="162"/>
        <v>0</v>
      </c>
      <c r="D962" s="228" t="str">
        <f t="shared" si="158"/>
        <v>0</v>
      </c>
      <c r="E962" s="225" t="str">
        <f t="shared" si="156"/>
        <v/>
      </c>
      <c r="F962" s="228" t="str">
        <f t="shared" si="165"/>
        <v/>
      </c>
      <c r="G962" s="228" t="str">
        <f t="shared" si="166"/>
        <v/>
      </c>
      <c r="H962" s="230">
        <f t="shared" si="163"/>
        <v>0.12</v>
      </c>
      <c r="I962" s="226" t="str">
        <f t="shared" si="157"/>
        <v/>
      </c>
      <c r="J962" s="227">
        <f t="shared" si="164"/>
        <v>73932</v>
      </c>
      <c r="K962" s="231" t="str">
        <f t="shared" si="159"/>
        <v>0</v>
      </c>
      <c r="Q962" s="11">
        <f>IF(J962&lt;'5-Year Monthly P&amp;L'!P$2,1,IF(AND('Financing - Injection 2'!J962&gt;='5-Year Monthly P&amp;L'!P$2,'Financing - Injection 2'!J962&lt;'5-Year Monthly P&amp;L'!AB$2),2,IF(AND('Financing - Injection 2'!J962&gt;='5-Year Monthly P&amp;L'!AB$2,'Financing - Injection 2'!J962&lt;'5-Year Monthly P&amp;L'!AN$2),3,IF(AND('Financing - Injection 2'!J962&gt;='5-Year Monthly P&amp;L'!AN$2,'Financing - Injection 2'!J962&lt;'5-Year Monthly P&amp;L'!AZ$2),4,IF('Financing - Injection 2'!J962&gt;='5-Year Monthly P&amp;L'!AZ$2,5)))))</f>
        <v>5</v>
      </c>
      <c r="R962" s="215" t="str">
        <f t="shared" si="160"/>
        <v>0</v>
      </c>
      <c r="S962" s="215" t="str">
        <f t="shared" si="161"/>
        <v>0</v>
      </c>
    </row>
    <row r="963" spans="1:19" x14ac:dyDescent="0.2">
      <c r="A963" s="12">
        <v>952</v>
      </c>
      <c r="B963" s="228" t="str">
        <f>IF(I963&gt;($B$4*$B$6),"0",PMT(H963/$B$6,COUNT(I963:$I$1000),-E962))</f>
        <v>0</v>
      </c>
      <c r="C963" s="228">
        <f t="shared" si="162"/>
        <v>0</v>
      </c>
      <c r="D963" s="228" t="str">
        <f t="shared" si="158"/>
        <v>0</v>
      </c>
      <c r="E963" s="225" t="str">
        <f t="shared" si="156"/>
        <v/>
      </c>
      <c r="F963" s="228" t="str">
        <f t="shared" si="165"/>
        <v/>
      </c>
      <c r="G963" s="228" t="str">
        <f t="shared" si="166"/>
        <v/>
      </c>
      <c r="H963" s="230">
        <f t="shared" si="163"/>
        <v>0.12</v>
      </c>
      <c r="I963" s="226" t="str">
        <f t="shared" si="157"/>
        <v/>
      </c>
      <c r="J963" s="227">
        <f t="shared" si="164"/>
        <v>73962</v>
      </c>
      <c r="K963" s="231" t="str">
        <f t="shared" si="159"/>
        <v>0</v>
      </c>
      <c r="Q963" s="11">
        <f>IF(J963&lt;'5-Year Monthly P&amp;L'!P$2,1,IF(AND('Financing - Injection 2'!J963&gt;='5-Year Monthly P&amp;L'!P$2,'Financing - Injection 2'!J963&lt;'5-Year Monthly P&amp;L'!AB$2),2,IF(AND('Financing - Injection 2'!J963&gt;='5-Year Monthly P&amp;L'!AB$2,'Financing - Injection 2'!J963&lt;'5-Year Monthly P&amp;L'!AN$2),3,IF(AND('Financing - Injection 2'!J963&gt;='5-Year Monthly P&amp;L'!AN$2,'Financing - Injection 2'!J963&lt;'5-Year Monthly P&amp;L'!AZ$2),4,IF('Financing - Injection 2'!J963&gt;='5-Year Monthly P&amp;L'!AZ$2,5)))))</f>
        <v>5</v>
      </c>
      <c r="R963" s="215" t="str">
        <f t="shared" si="160"/>
        <v>0</v>
      </c>
      <c r="S963" s="215" t="str">
        <f t="shared" si="161"/>
        <v>0</v>
      </c>
    </row>
    <row r="964" spans="1:19" x14ac:dyDescent="0.2">
      <c r="A964" s="12">
        <v>953</v>
      </c>
      <c r="B964" s="228" t="str">
        <f>IF(I964&gt;($B$4*$B$6),"0",PMT(H964/$B$6,COUNT(I964:$I$1000),-E963))</f>
        <v>0</v>
      </c>
      <c r="C964" s="228">
        <f t="shared" si="162"/>
        <v>0</v>
      </c>
      <c r="D964" s="228" t="str">
        <f t="shared" si="158"/>
        <v>0</v>
      </c>
      <c r="E964" s="225" t="str">
        <f t="shared" si="156"/>
        <v/>
      </c>
      <c r="F964" s="228" t="str">
        <f t="shared" si="165"/>
        <v/>
      </c>
      <c r="G964" s="228" t="str">
        <f t="shared" si="166"/>
        <v/>
      </c>
      <c r="H964" s="230">
        <f t="shared" si="163"/>
        <v>0.12</v>
      </c>
      <c r="I964" s="226" t="str">
        <f t="shared" si="157"/>
        <v/>
      </c>
      <c r="J964" s="227">
        <f t="shared" si="164"/>
        <v>73993</v>
      </c>
      <c r="K964" s="231" t="str">
        <f t="shared" si="159"/>
        <v>0</v>
      </c>
      <c r="Q964" s="11">
        <f>IF(J964&lt;'5-Year Monthly P&amp;L'!P$2,1,IF(AND('Financing - Injection 2'!J964&gt;='5-Year Monthly P&amp;L'!P$2,'Financing - Injection 2'!J964&lt;'5-Year Monthly P&amp;L'!AB$2),2,IF(AND('Financing - Injection 2'!J964&gt;='5-Year Monthly P&amp;L'!AB$2,'Financing - Injection 2'!J964&lt;'5-Year Monthly P&amp;L'!AN$2),3,IF(AND('Financing - Injection 2'!J964&gt;='5-Year Monthly P&amp;L'!AN$2,'Financing - Injection 2'!J964&lt;'5-Year Monthly P&amp;L'!AZ$2),4,IF('Financing - Injection 2'!J964&gt;='5-Year Monthly P&amp;L'!AZ$2,5)))))</f>
        <v>5</v>
      </c>
      <c r="R964" s="215" t="str">
        <f t="shared" si="160"/>
        <v>0</v>
      </c>
      <c r="S964" s="215" t="str">
        <f t="shared" si="161"/>
        <v>0</v>
      </c>
    </row>
    <row r="965" spans="1:19" x14ac:dyDescent="0.2">
      <c r="A965" s="12">
        <v>954</v>
      </c>
      <c r="B965" s="228" t="str">
        <f>IF(I965&gt;($B$4*$B$6),"0",PMT(H965/$B$6,COUNT(I965:$I$1000),-E964))</f>
        <v>0</v>
      </c>
      <c r="C965" s="228">
        <f t="shared" si="162"/>
        <v>0</v>
      </c>
      <c r="D965" s="228" t="str">
        <f t="shared" si="158"/>
        <v>0</v>
      </c>
      <c r="E965" s="225" t="str">
        <f t="shared" si="156"/>
        <v/>
      </c>
      <c r="F965" s="228" t="str">
        <f t="shared" si="165"/>
        <v/>
      </c>
      <c r="G965" s="228" t="str">
        <f t="shared" si="166"/>
        <v/>
      </c>
      <c r="H965" s="230">
        <f t="shared" si="163"/>
        <v>0.12</v>
      </c>
      <c r="I965" s="226" t="str">
        <f t="shared" si="157"/>
        <v/>
      </c>
      <c r="J965" s="227">
        <f t="shared" si="164"/>
        <v>74024</v>
      </c>
      <c r="K965" s="231" t="str">
        <f t="shared" si="159"/>
        <v>0</v>
      </c>
      <c r="Q965" s="11">
        <f>IF(J965&lt;'5-Year Monthly P&amp;L'!P$2,1,IF(AND('Financing - Injection 2'!J965&gt;='5-Year Monthly P&amp;L'!P$2,'Financing - Injection 2'!J965&lt;'5-Year Monthly P&amp;L'!AB$2),2,IF(AND('Financing - Injection 2'!J965&gt;='5-Year Monthly P&amp;L'!AB$2,'Financing - Injection 2'!J965&lt;'5-Year Monthly P&amp;L'!AN$2),3,IF(AND('Financing - Injection 2'!J965&gt;='5-Year Monthly P&amp;L'!AN$2,'Financing - Injection 2'!J965&lt;'5-Year Monthly P&amp;L'!AZ$2),4,IF('Financing - Injection 2'!J965&gt;='5-Year Monthly P&amp;L'!AZ$2,5)))))</f>
        <v>5</v>
      </c>
      <c r="R965" s="215" t="str">
        <f t="shared" si="160"/>
        <v>0</v>
      </c>
      <c r="S965" s="215" t="str">
        <f t="shared" si="161"/>
        <v>0</v>
      </c>
    </row>
    <row r="966" spans="1:19" x14ac:dyDescent="0.2">
      <c r="A966" s="12">
        <v>955</v>
      </c>
      <c r="B966" s="228" t="str">
        <f>IF(I966&gt;($B$4*$B$6),"0",PMT(H966/$B$6,COUNT(I966:$I$1000),-E965))</f>
        <v>0</v>
      </c>
      <c r="C966" s="228">
        <f t="shared" si="162"/>
        <v>0</v>
      </c>
      <c r="D966" s="228" t="str">
        <f t="shared" si="158"/>
        <v>0</v>
      </c>
      <c r="E966" s="225" t="str">
        <f t="shared" si="156"/>
        <v/>
      </c>
      <c r="F966" s="228" t="str">
        <f t="shared" si="165"/>
        <v/>
      </c>
      <c r="G966" s="228" t="str">
        <f t="shared" si="166"/>
        <v/>
      </c>
      <c r="H966" s="230">
        <f t="shared" si="163"/>
        <v>0.12</v>
      </c>
      <c r="I966" s="226" t="str">
        <f t="shared" si="157"/>
        <v/>
      </c>
      <c r="J966" s="227">
        <f t="shared" si="164"/>
        <v>74054</v>
      </c>
      <c r="K966" s="231" t="str">
        <f t="shared" si="159"/>
        <v>0</v>
      </c>
      <c r="Q966" s="11">
        <f>IF(J966&lt;'5-Year Monthly P&amp;L'!P$2,1,IF(AND('Financing - Injection 2'!J966&gt;='5-Year Monthly P&amp;L'!P$2,'Financing - Injection 2'!J966&lt;'5-Year Monthly P&amp;L'!AB$2),2,IF(AND('Financing - Injection 2'!J966&gt;='5-Year Monthly P&amp;L'!AB$2,'Financing - Injection 2'!J966&lt;'5-Year Monthly P&amp;L'!AN$2),3,IF(AND('Financing - Injection 2'!J966&gt;='5-Year Monthly P&amp;L'!AN$2,'Financing - Injection 2'!J966&lt;'5-Year Monthly P&amp;L'!AZ$2),4,IF('Financing - Injection 2'!J966&gt;='5-Year Monthly P&amp;L'!AZ$2,5)))))</f>
        <v>5</v>
      </c>
      <c r="R966" s="215" t="str">
        <f t="shared" si="160"/>
        <v>0</v>
      </c>
      <c r="S966" s="215" t="str">
        <f t="shared" si="161"/>
        <v>0</v>
      </c>
    </row>
    <row r="967" spans="1:19" x14ac:dyDescent="0.2">
      <c r="A967" s="12">
        <v>956</v>
      </c>
      <c r="B967" s="228" t="str">
        <f>IF(I967&gt;($B$4*$B$6),"0",PMT(H967/$B$6,COUNT(I967:$I$1000),-E966))</f>
        <v>0</v>
      </c>
      <c r="C967" s="228">
        <f t="shared" si="162"/>
        <v>0</v>
      </c>
      <c r="D967" s="228" t="str">
        <f t="shared" si="158"/>
        <v>0</v>
      </c>
      <c r="E967" s="225" t="str">
        <f t="shared" si="156"/>
        <v/>
      </c>
      <c r="F967" s="228" t="str">
        <f t="shared" si="165"/>
        <v/>
      </c>
      <c r="G967" s="228" t="str">
        <f t="shared" si="166"/>
        <v/>
      </c>
      <c r="H967" s="230">
        <f t="shared" si="163"/>
        <v>0.12</v>
      </c>
      <c r="I967" s="226" t="str">
        <f t="shared" si="157"/>
        <v/>
      </c>
      <c r="J967" s="227">
        <f t="shared" si="164"/>
        <v>74085</v>
      </c>
      <c r="K967" s="231" t="str">
        <f t="shared" si="159"/>
        <v>0</v>
      </c>
      <c r="Q967" s="11">
        <f>IF(J967&lt;'5-Year Monthly P&amp;L'!P$2,1,IF(AND('Financing - Injection 2'!J967&gt;='5-Year Monthly P&amp;L'!P$2,'Financing - Injection 2'!J967&lt;'5-Year Monthly P&amp;L'!AB$2),2,IF(AND('Financing - Injection 2'!J967&gt;='5-Year Monthly P&amp;L'!AB$2,'Financing - Injection 2'!J967&lt;'5-Year Monthly P&amp;L'!AN$2),3,IF(AND('Financing - Injection 2'!J967&gt;='5-Year Monthly P&amp;L'!AN$2,'Financing - Injection 2'!J967&lt;'5-Year Monthly P&amp;L'!AZ$2),4,IF('Financing - Injection 2'!J967&gt;='5-Year Monthly P&amp;L'!AZ$2,5)))))</f>
        <v>5</v>
      </c>
      <c r="R967" s="215" t="str">
        <f t="shared" si="160"/>
        <v>0</v>
      </c>
      <c r="S967" s="215" t="str">
        <f t="shared" si="161"/>
        <v>0</v>
      </c>
    </row>
    <row r="968" spans="1:19" x14ac:dyDescent="0.2">
      <c r="A968" s="12">
        <v>957</v>
      </c>
      <c r="B968" s="228" t="str">
        <f>IF(I968&gt;($B$4*$B$6),"0",PMT(H968/$B$6,COUNT(I968:$I$1000),-E967))</f>
        <v>0</v>
      </c>
      <c r="C968" s="228">
        <f t="shared" si="162"/>
        <v>0</v>
      </c>
      <c r="D968" s="228" t="str">
        <f t="shared" si="158"/>
        <v>0</v>
      </c>
      <c r="E968" s="225" t="str">
        <f t="shared" si="156"/>
        <v/>
      </c>
      <c r="F968" s="228" t="str">
        <f t="shared" si="165"/>
        <v/>
      </c>
      <c r="G968" s="228" t="str">
        <f t="shared" si="166"/>
        <v/>
      </c>
      <c r="H968" s="230">
        <f t="shared" si="163"/>
        <v>0.12</v>
      </c>
      <c r="I968" s="226" t="str">
        <f t="shared" si="157"/>
        <v/>
      </c>
      <c r="J968" s="227">
        <f t="shared" si="164"/>
        <v>74115</v>
      </c>
      <c r="K968" s="231" t="str">
        <f t="shared" si="159"/>
        <v>0</v>
      </c>
      <c r="Q968" s="11">
        <f>IF(J968&lt;'5-Year Monthly P&amp;L'!P$2,1,IF(AND('Financing - Injection 2'!J968&gt;='5-Year Monthly P&amp;L'!P$2,'Financing - Injection 2'!J968&lt;'5-Year Monthly P&amp;L'!AB$2),2,IF(AND('Financing - Injection 2'!J968&gt;='5-Year Monthly P&amp;L'!AB$2,'Financing - Injection 2'!J968&lt;'5-Year Monthly P&amp;L'!AN$2),3,IF(AND('Financing - Injection 2'!J968&gt;='5-Year Monthly P&amp;L'!AN$2,'Financing - Injection 2'!J968&lt;'5-Year Monthly P&amp;L'!AZ$2),4,IF('Financing - Injection 2'!J968&gt;='5-Year Monthly P&amp;L'!AZ$2,5)))))</f>
        <v>5</v>
      </c>
      <c r="R968" s="215" t="str">
        <f t="shared" si="160"/>
        <v>0</v>
      </c>
      <c r="S968" s="215" t="str">
        <f t="shared" si="161"/>
        <v>0</v>
      </c>
    </row>
    <row r="969" spans="1:19" x14ac:dyDescent="0.2">
      <c r="A969" s="12">
        <v>958</v>
      </c>
      <c r="B969" s="228" t="str">
        <f>IF(I969&gt;($B$4*$B$6),"0",PMT(H969/$B$6,COUNT(I969:$I$1000),-E968))</f>
        <v>0</v>
      </c>
      <c r="C969" s="228">
        <f t="shared" si="162"/>
        <v>0</v>
      </c>
      <c r="D969" s="228" t="str">
        <f t="shared" si="158"/>
        <v>0</v>
      </c>
      <c r="E969" s="225" t="str">
        <f t="shared" si="156"/>
        <v/>
      </c>
      <c r="F969" s="228" t="str">
        <f t="shared" si="165"/>
        <v/>
      </c>
      <c r="G969" s="228" t="str">
        <f t="shared" si="166"/>
        <v/>
      </c>
      <c r="H969" s="230">
        <f t="shared" si="163"/>
        <v>0.12</v>
      </c>
      <c r="I969" s="226" t="str">
        <f t="shared" si="157"/>
        <v/>
      </c>
      <c r="J969" s="227">
        <f t="shared" si="164"/>
        <v>74146</v>
      </c>
      <c r="K969" s="231" t="str">
        <f t="shared" si="159"/>
        <v>0</v>
      </c>
      <c r="Q969" s="11">
        <f>IF(J969&lt;'5-Year Monthly P&amp;L'!P$2,1,IF(AND('Financing - Injection 2'!J969&gt;='5-Year Monthly P&amp;L'!P$2,'Financing - Injection 2'!J969&lt;'5-Year Monthly P&amp;L'!AB$2),2,IF(AND('Financing - Injection 2'!J969&gt;='5-Year Monthly P&amp;L'!AB$2,'Financing - Injection 2'!J969&lt;'5-Year Monthly P&amp;L'!AN$2),3,IF(AND('Financing - Injection 2'!J969&gt;='5-Year Monthly P&amp;L'!AN$2,'Financing - Injection 2'!J969&lt;'5-Year Monthly P&amp;L'!AZ$2),4,IF('Financing - Injection 2'!J969&gt;='5-Year Monthly P&amp;L'!AZ$2,5)))))</f>
        <v>5</v>
      </c>
      <c r="R969" s="215" t="str">
        <f t="shared" si="160"/>
        <v>0</v>
      </c>
      <c r="S969" s="215" t="str">
        <f t="shared" si="161"/>
        <v>0</v>
      </c>
    </row>
    <row r="970" spans="1:19" x14ac:dyDescent="0.2">
      <c r="A970" s="12">
        <v>959</v>
      </c>
      <c r="B970" s="228" t="str">
        <f>IF(I970&gt;($B$4*$B$6),"0",PMT(H970/$B$6,COUNT(I970:$I$1000),-E969))</f>
        <v>0</v>
      </c>
      <c r="C970" s="228">
        <f t="shared" si="162"/>
        <v>0</v>
      </c>
      <c r="D970" s="228" t="str">
        <f t="shared" si="158"/>
        <v>0</v>
      </c>
      <c r="E970" s="225" t="str">
        <f t="shared" si="156"/>
        <v/>
      </c>
      <c r="F970" s="228" t="str">
        <f t="shared" si="165"/>
        <v/>
      </c>
      <c r="G970" s="228" t="str">
        <f t="shared" si="166"/>
        <v/>
      </c>
      <c r="H970" s="230">
        <f t="shared" si="163"/>
        <v>0.12</v>
      </c>
      <c r="I970" s="226" t="str">
        <f t="shared" si="157"/>
        <v/>
      </c>
      <c r="J970" s="227">
        <f t="shared" si="164"/>
        <v>74177</v>
      </c>
      <c r="K970" s="231" t="str">
        <f t="shared" si="159"/>
        <v>0</v>
      </c>
      <c r="Q970" s="11">
        <f>IF(J970&lt;'5-Year Monthly P&amp;L'!P$2,1,IF(AND('Financing - Injection 2'!J970&gt;='5-Year Monthly P&amp;L'!P$2,'Financing - Injection 2'!J970&lt;'5-Year Monthly P&amp;L'!AB$2),2,IF(AND('Financing - Injection 2'!J970&gt;='5-Year Monthly P&amp;L'!AB$2,'Financing - Injection 2'!J970&lt;'5-Year Monthly P&amp;L'!AN$2),3,IF(AND('Financing - Injection 2'!J970&gt;='5-Year Monthly P&amp;L'!AN$2,'Financing - Injection 2'!J970&lt;'5-Year Monthly P&amp;L'!AZ$2),4,IF('Financing - Injection 2'!J970&gt;='5-Year Monthly P&amp;L'!AZ$2,5)))))</f>
        <v>5</v>
      </c>
      <c r="R970" s="215" t="str">
        <f t="shared" si="160"/>
        <v>0</v>
      </c>
      <c r="S970" s="215" t="str">
        <f t="shared" si="161"/>
        <v>0</v>
      </c>
    </row>
    <row r="971" spans="1:19" x14ac:dyDescent="0.2">
      <c r="A971" s="12">
        <v>960</v>
      </c>
      <c r="B971" s="228" t="str">
        <f>IF(I971&gt;($B$4*$B$6),"0",PMT(H971/$B$6,COUNT(I971:$I$1000),-E970))</f>
        <v>0</v>
      </c>
      <c r="C971" s="228">
        <f t="shared" si="162"/>
        <v>0</v>
      </c>
      <c r="D971" s="228" t="str">
        <f t="shared" si="158"/>
        <v>0</v>
      </c>
      <c r="E971" s="225" t="str">
        <f t="shared" si="156"/>
        <v/>
      </c>
      <c r="F971" s="228" t="str">
        <f t="shared" si="165"/>
        <v/>
      </c>
      <c r="G971" s="228" t="str">
        <f t="shared" si="166"/>
        <v/>
      </c>
      <c r="H971" s="230">
        <f t="shared" si="163"/>
        <v>0.12</v>
      </c>
      <c r="I971" s="226" t="str">
        <f t="shared" si="157"/>
        <v/>
      </c>
      <c r="J971" s="227">
        <f t="shared" si="164"/>
        <v>74205</v>
      </c>
      <c r="K971" s="231" t="str">
        <f t="shared" si="159"/>
        <v>0</v>
      </c>
      <c r="Q971" s="11">
        <f>IF(J971&lt;'5-Year Monthly P&amp;L'!P$2,1,IF(AND('Financing - Injection 2'!J971&gt;='5-Year Monthly P&amp;L'!P$2,'Financing - Injection 2'!J971&lt;'5-Year Monthly P&amp;L'!AB$2),2,IF(AND('Financing - Injection 2'!J971&gt;='5-Year Monthly P&amp;L'!AB$2,'Financing - Injection 2'!J971&lt;'5-Year Monthly P&amp;L'!AN$2),3,IF(AND('Financing - Injection 2'!J971&gt;='5-Year Monthly P&amp;L'!AN$2,'Financing - Injection 2'!J971&lt;'5-Year Monthly P&amp;L'!AZ$2),4,IF('Financing - Injection 2'!J971&gt;='5-Year Monthly P&amp;L'!AZ$2,5)))))</f>
        <v>5</v>
      </c>
      <c r="R971" s="215" t="str">
        <f t="shared" si="160"/>
        <v>0</v>
      </c>
      <c r="S971" s="215" t="str">
        <f t="shared" si="161"/>
        <v>0</v>
      </c>
    </row>
    <row r="972" spans="1:19" x14ac:dyDescent="0.2">
      <c r="A972" s="12">
        <v>961</v>
      </c>
      <c r="B972" s="228" t="str">
        <f>IF(I972&gt;($B$4*$B$6),"0",PMT(H972/$B$6,COUNT(I972:$I$1000),-E971))</f>
        <v>0</v>
      </c>
      <c r="C972" s="228">
        <f t="shared" si="162"/>
        <v>0</v>
      </c>
      <c r="D972" s="228" t="str">
        <f t="shared" si="158"/>
        <v>0</v>
      </c>
      <c r="E972" s="225" t="str">
        <f t="shared" ref="E972:E1000" si="167">IF(A972&gt;($B$4*$B$6),"",E971-D972)</f>
        <v/>
      </c>
      <c r="F972" s="228" t="str">
        <f t="shared" si="165"/>
        <v/>
      </c>
      <c r="G972" s="228" t="str">
        <f t="shared" si="166"/>
        <v/>
      </c>
      <c r="H972" s="230">
        <f t="shared" si="163"/>
        <v>0.12</v>
      </c>
      <c r="I972" s="226" t="str">
        <f t="shared" ref="I972:I1000" si="168">IF($B$4*$B$6&lt;A972,"",A972)</f>
        <v/>
      </c>
      <c r="J972" s="227">
        <f t="shared" si="164"/>
        <v>74236</v>
      </c>
      <c r="K972" s="231" t="str">
        <f t="shared" si="159"/>
        <v>0</v>
      </c>
      <c r="Q972" s="11">
        <f>IF(J972&lt;'5-Year Monthly P&amp;L'!P$2,1,IF(AND('Financing - Injection 2'!J972&gt;='5-Year Monthly P&amp;L'!P$2,'Financing - Injection 2'!J972&lt;'5-Year Monthly P&amp;L'!AB$2),2,IF(AND('Financing - Injection 2'!J972&gt;='5-Year Monthly P&amp;L'!AB$2,'Financing - Injection 2'!J972&lt;'5-Year Monthly P&amp;L'!AN$2),3,IF(AND('Financing - Injection 2'!J972&gt;='5-Year Monthly P&amp;L'!AN$2,'Financing - Injection 2'!J972&lt;'5-Year Monthly P&amp;L'!AZ$2),4,IF('Financing - Injection 2'!J972&gt;='5-Year Monthly P&amp;L'!AZ$2,5)))))</f>
        <v>5</v>
      </c>
      <c r="R972" s="215" t="str">
        <f t="shared" si="160"/>
        <v>0</v>
      </c>
      <c r="S972" s="215" t="str">
        <f t="shared" si="161"/>
        <v>0</v>
      </c>
    </row>
    <row r="973" spans="1:19" x14ac:dyDescent="0.2">
      <c r="A973" s="12">
        <v>962</v>
      </c>
      <c r="B973" s="228" t="str">
        <f>IF(I973&gt;($B$4*$B$6),"0",PMT(H973/$B$6,COUNT(I973:$I$1000),-E972))</f>
        <v>0</v>
      </c>
      <c r="C973" s="228">
        <f t="shared" si="162"/>
        <v>0</v>
      </c>
      <c r="D973" s="228" t="str">
        <f t="shared" ref="D973:D1000" si="169">IF(A973&gt;($B$4*$B$6),"0",B973-C973)</f>
        <v>0</v>
      </c>
      <c r="E973" s="225" t="str">
        <f t="shared" si="167"/>
        <v/>
      </c>
      <c r="F973" s="228" t="str">
        <f t="shared" si="165"/>
        <v/>
      </c>
      <c r="G973" s="228" t="str">
        <f t="shared" si="166"/>
        <v/>
      </c>
      <c r="H973" s="230">
        <f t="shared" si="163"/>
        <v>0.12</v>
      </c>
      <c r="I973" s="226" t="str">
        <f t="shared" si="168"/>
        <v/>
      </c>
      <c r="J973" s="227">
        <f t="shared" si="164"/>
        <v>74266</v>
      </c>
      <c r="K973" s="231" t="str">
        <f t="shared" ref="K973:K1000" si="170">B973</f>
        <v>0</v>
      </c>
      <c r="Q973" s="11">
        <f>IF(J973&lt;'5-Year Monthly P&amp;L'!P$2,1,IF(AND('Financing - Injection 2'!J973&gt;='5-Year Monthly P&amp;L'!P$2,'Financing - Injection 2'!J973&lt;'5-Year Monthly P&amp;L'!AB$2),2,IF(AND('Financing - Injection 2'!J973&gt;='5-Year Monthly P&amp;L'!AB$2,'Financing - Injection 2'!J973&lt;'5-Year Monthly P&amp;L'!AN$2),3,IF(AND('Financing - Injection 2'!J973&gt;='5-Year Monthly P&amp;L'!AN$2,'Financing - Injection 2'!J973&lt;'5-Year Monthly P&amp;L'!AZ$2),4,IF('Financing - Injection 2'!J973&gt;='5-Year Monthly P&amp;L'!AZ$2,5)))))</f>
        <v>5</v>
      </c>
      <c r="R973" s="215" t="str">
        <f t="shared" ref="R973:R1036" si="171">D973</f>
        <v>0</v>
      </c>
      <c r="S973" s="215" t="str">
        <f t="shared" ref="S973:S1036" si="172">B973</f>
        <v>0</v>
      </c>
    </row>
    <row r="974" spans="1:19" x14ac:dyDescent="0.2">
      <c r="A974" s="12">
        <v>963</v>
      </c>
      <c r="B974" s="228" t="str">
        <f>IF(I974&gt;($B$4*$B$6),"0",PMT(H974/$B$6,COUNT(I974:$I$1000),-E973))</f>
        <v>0</v>
      </c>
      <c r="C974" s="228">
        <f t="shared" ref="C974:C1000" si="173">IFERROR(E973*H974/$B$6,0)</f>
        <v>0</v>
      </c>
      <c r="D974" s="228" t="str">
        <f t="shared" si="169"/>
        <v>0</v>
      </c>
      <c r="E974" s="225" t="str">
        <f t="shared" si="167"/>
        <v/>
      </c>
      <c r="F974" s="228" t="str">
        <f t="shared" si="165"/>
        <v/>
      </c>
      <c r="G974" s="228" t="str">
        <f t="shared" si="166"/>
        <v/>
      </c>
      <c r="H974" s="230">
        <f t="shared" ref="H974:H1000" si="174">H973</f>
        <v>0.12</v>
      </c>
      <c r="I974" s="226" t="str">
        <f t="shared" si="168"/>
        <v/>
      </c>
      <c r="J974" s="227">
        <f t="shared" ref="J974:J1000" si="175">EDATE(J973,1)</f>
        <v>74297</v>
      </c>
      <c r="K974" s="231" t="str">
        <f t="shared" si="170"/>
        <v>0</v>
      </c>
      <c r="Q974" s="11">
        <f>IF(J974&lt;'5-Year Monthly P&amp;L'!P$2,1,IF(AND('Financing - Injection 2'!J974&gt;='5-Year Monthly P&amp;L'!P$2,'Financing - Injection 2'!J974&lt;'5-Year Monthly P&amp;L'!AB$2),2,IF(AND('Financing - Injection 2'!J974&gt;='5-Year Monthly P&amp;L'!AB$2,'Financing - Injection 2'!J974&lt;'5-Year Monthly P&amp;L'!AN$2),3,IF(AND('Financing - Injection 2'!J974&gt;='5-Year Monthly P&amp;L'!AN$2,'Financing - Injection 2'!J974&lt;'5-Year Monthly P&amp;L'!AZ$2),4,IF('Financing - Injection 2'!J974&gt;='5-Year Monthly P&amp;L'!AZ$2,5)))))</f>
        <v>5</v>
      </c>
      <c r="R974" s="215" t="str">
        <f t="shared" si="171"/>
        <v>0</v>
      </c>
      <c r="S974" s="215" t="str">
        <f t="shared" si="172"/>
        <v>0</v>
      </c>
    </row>
    <row r="975" spans="1:19" x14ac:dyDescent="0.2">
      <c r="A975" s="12">
        <v>964</v>
      </c>
      <c r="B975" s="228" t="str">
        <f>IF(I975&gt;($B$4*$B$6),"0",PMT(H975/$B$6,COUNT(I975:$I$1000),-E974))</f>
        <v>0</v>
      </c>
      <c r="C975" s="228">
        <f t="shared" si="173"/>
        <v>0</v>
      </c>
      <c r="D975" s="228" t="str">
        <f t="shared" si="169"/>
        <v>0</v>
      </c>
      <c r="E975" s="225" t="str">
        <f t="shared" si="167"/>
        <v/>
      </c>
      <c r="F975" s="228" t="str">
        <f t="shared" si="165"/>
        <v/>
      </c>
      <c r="G975" s="228" t="str">
        <f t="shared" si="166"/>
        <v/>
      </c>
      <c r="H975" s="230">
        <f t="shared" si="174"/>
        <v>0.12</v>
      </c>
      <c r="I975" s="226" t="str">
        <f t="shared" si="168"/>
        <v/>
      </c>
      <c r="J975" s="227">
        <f t="shared" si="175"/>
        <v>74327</v>
      </c>
      <c r="K975" s="231" t="str">
        <f t="shared" si="170"/>
        <v>0</v>
      </c>
      <c r="Q975" s="11">
        <f>IF(J975&lt;'5-Year Monthly P&amp;L'!P$2,1,IF(AND('Financing - Injection 2'!J975&gt;='5-Year Monthly P&amp;L'!P$2,'Financing - Injection 2'!J975&lt;'5-Year Monthly P&amp;L'!AB$2),2,IF(AND('Financing - Injection 2'!J975&gt;='5-Year Monthly P&amp;L'!AB$2,'Financing - Injection 2'!J975&lt;'5-Year Monthly P&amp;L'!AN$2),3,IF(AND('Financing - Injection 2'!J975&gt;='5-Year Monthly P&amp;L'!AN$2,'Financing - Injection 2'!J975&lt;'5-Year Monthly P&amp;L'!AZ$2),4,IF('Financing - Injection 2'!J975&gt;='5-Year Monthly P&amp;L'!AZ$2,5)))))</f>
        <v>5</v>
      </c>
      <c r="R975" s="215" t="str">
        <f t="shared" si="171"/>
        <v>0</v>
      </c>
      <c r="S975" s="215" t="str">
        <f t="shared" si="172"/>
        <v>0</v>
      </c>
    </row>
    <row r="976" spans="1:19" x14ac:dyDescent="0.2">
      <c r="A976" s="12">
        <v>965</v>
      </c>
      <c r="B976" s="228" t="str">
        <f>IF(I976&gt;($B$4*$B$6),"0",PMT(H976/$B$6,COUNT(I976:$I$1000),-E975))</f>
        <v>0</v>
      </c>
      <c r="C976" s="228">
        <f t="shared" si="173"/>
        <v>0</v>
      </c>
      <c r="D976" s="228" t="str">
        <f t="shared" si="169"/>
        <v>0</v>
      </c>
      <c r="E976" s="225" t="str">
        <f t="shared" si="167"/>
        <v/>
      </c>
      <c r="F976" s="228" t="str">
        <f t="shared" si="165"/>
        <v/>
      </c>
      <c r="G976" s="228" t="str">
        <f t="shared" si="166"/>
        <v/>
      </c>
      <c r="H976" s="230">
        <f t="shared" si="174"/>
        <v>0.12</v>
      </c>
      <c r="I976" s="226" t="str">
        <f t="shared" si="168"/>
        <v/>
      </c>
      <c r="J976" s="227">
        <f t="shared" si="175"/>
        <v>74358</v>
      </c>
      <c r="K976" s="231" t="str">
        <f t="shared" si="170"/>
        <v>0</v>
      </c>
      <c r="Q976" s="11">
        <f>IF(J976&lt;'5-Year Monthly P&amp;L'!P$2,1,IF(AND('Financing - Injection 2'!J976&gt;='5-Year Monthly P&amp;L'!P$2,'Financing - Injection 2'!J976&lt;'5-Year Monthly P&amp;L'!AB$2),2,IF(AND('Financing - Injection 2'!J976&gt;='5-Year Monthly P&amp;L'!AB$2,'Financing - Injection 2'!J976&lt;'5-Year Monthly P&amp;L'!AN$2),3,IF(AND('Financing - Injection 2'!J976&gt;='5-Year Monthly P&amp;L'!AN$2,'Financing - Injection 2'!J976&lt;'5-Year Monthly P&amp;L'!AZ$2),4,IF('Financing - Injection 2'!J976&gt;='5-Year Monthly P&amp;L'!AZ$2,5)))))</f>
        <v>5</v>
      </c>
      <c r="R976" s="215" t="str">
        <f t="shared" si="171"/>
        <v>0</v>
      </c>
      <c r="S976" s="215" t="str">
        <f t="shared" si="172"/>
        <v>0</v>
      </c>
    </row>
    <row r="977" spans="1:19" x14ac:dyDescent="0.2">
      <c r="A977" s="12">
        <v>966</v>
      </c>
      <c r="B977" s="228" t="str">
        <f>IF(I977&gt;($B$4*$B$6),"0",PMT(H977/$B$6,COUNT(I977:$I$1000),-E976))</f>
        <v>0</v>
      </c>
      <c r="C977" s="228">
        <f t="shared" si="173"/>
        <v>0</v>
      </c>
      <c r="D977" s="228" t="str">
        <f t="shared" si="169"/>
        <v>0</v>
      </c>
      <c r="E977" s="225" t="str">
        <f t="shared" si="167"/>
        <v/>
      </c>
      <c r="F977" s="228" t="str">
        <f t="shared" si="165"/>
        <v/>
      </c>
      <c r="G977" s="228" t="str">
        <f t="shared" si="166"/>
        <v/>
      </c>
      <c r="H977" s="230">
        <f t="shared" si="174"/>
        <v>0.12</v>
      </c>
      <c r="I977" s="226" t="str">
        <f t="shared" si="168"/>
        <v/>
      </c>
      <c r="J977" s="227">
        <f t="shared" si="175"/>
        <v>74389</v>
      </c>
      <c r="K977" s="231" t="str">
        <f t="shared" si="170"/>
        <v>0</v>
      </c>
      <c r="Q977" s="11">
        <f>IF(J977&lt;'5-Year Monthly P&amp;L'!P$2,1,IF(AND('Financing - Injection 2'!J977&gt;='5-Year Monthly P&amp;L'!P$2,'Financing - Injection 2'!J977&lt;'5-Year Monthly P&amp;L'!AB$2),2,IF(AND('Financing - Injection 2'!J977&gt;='5-Year Monthly P&amp;L'!AB$2,'Financing - Injection 2'!J977&lt;'5-Year Monthly P&amp;L'!AN$2),3,IF(AND('Financing - Injection 2'!J977&gt;='5-Year Monthly P&amp;L'!AN$2,'Financing - Injection 2'!J977&lt;'5-Year Monthly P&amp;L'!AZ$2),4,IF('Financing - Injection 2'!J977&gt;='5-Year Monthly P&amp;L'!AZ$2,5)))))</f>
        <v>5</v>
      </c>
      <c r="R977" s="215" t="str">
        <f t="shared" si="171"/>
        <v>0</v>
      </c>
      <c r="S977" s="215" t="str">
        <f t="shared" si="172"/>
        <v>0</v>
      </c>
    </row>
    <row r="978" spans="1:19" x14ac:dyDescent="0.2">
      <c r="A978" s="12">
        <v>967</v>
      </c>
      <c r="B978" s="228" t="str">
        <f>IF(I978&gt;($B$4*$B$6),"0",PMT(H978/$B$6,COUNT(I978:$I$1000),-E977))</f>
        <v>0</v>
      </c>
      <c r="C978" s="228">
        <f t="shared" si="173"/>
        <v>0</v>
      </c>
      <c r="D978" s="228" t="str">
        <f t="shared" si="169"/>
        <v>0</v>
      </c>
      <c r="E978" s="225" t="str">
        <f t="shared" si="167"/>
        <v/>
      </c>
      <c r="F978" s="228" t="str">
        <f t="shared" si="165"/>
        <v/>
      </c>
      <c r="G978" s="228" t="str">
        <f t="shared" si="166"/>
        <v/>
      </c>
      <c r="H978" s="230">
        <f t="shared" si="174"/>
        <v>0.12</v>
      </c>
      <c r="I978" s="226" t="str">
        <f t="shared" si="168"/>
        <v/>
      </c>
      <c r="J978" s="227">
        <f t="shared" si="175"/>
        <v>74419</v>
      </c>
      <c r="K978" s="231" t="str">
        <f t="shared" si="170"/>
        <v>0</v>
      </c>
      <c r="Q978" s="11">
        <f>IF(J978&lt;'5-Year Monthly P&amp;L'!P$2,1,IF(AND('Financing - Injection 2'!J978&gt;='5-Year Monthly P&amp;L'!P$2,'Financing - Injection 2'!J978&lt;'5-Year Monthly P&amp;L'!AB$2),2,IF(AND('Financing - Injection 2'!J978&gt;='5-Year Monthly P&amp;L'!AB$2,'Financing - Injection 2'!J978&lt;'5-Year Monthly P&amp;L'!AN$2),3,IF(AND('Financing - Injection 2'!J978&gt;='5-Year Monthly P&amp;L'!AN$2,'Financing - Injection 2'!J978&lt;'5-Year Monthly P&amp;L'!AZ$2),4,IF('Financing - Injection 2'!J978&gt;='5-Year Monthly P&amp;L'!AZ$2,5)))))</f>
        <v>5</v>
      </c>
      <c r="R978" s="215" t="str">
        <f t="shared" si="171"/>
        <v>0</v>
      </c>
      <c r="S978" s="215" t="str">
        <f t="shared" si="172"/>
        <v>0</v>
      </c>
    </row>
    <row r="979" spans="1:19" x14ac:dyDescent="0.2">
      <c r="A979" s="12">
        <v>968</v>
      </c>
      <c r="B979" s="228" t="str">
        <f>IF(I979&gt;($B$4*$B$6),"0",PMT(H979/$B$6,COUNT(I979:$I$1000),-E978))</f>
        <v>0</v>
      </c>
      <c r="C979" s="228">
        <f t="shared" si="173"/>
        <v>0</v>
      </c>
      <c r="D979" s="228" t="str">
        <f t="shared" si="169"/>
        <v>0</v>
      </c>
      <c r="E979" s="225" t="str">
        <f t="shared" si="167"/>
        <v/>
      </c>
      <c r="F979" s="228" t="str">
        <f t="shared" si="165"/>
        <v/>
      </c>
      <c r="G979" s="228" t="str">
        <f t="shared" si="166"/>
        <v/>
      </c>
      <c r="H979" s="230">
        <f t="shared" si="174"/>
        <v>0.12</v>
      </c>
      <c r="I979" s="226" t="str">
        <f t="shared" si="168"/>
        <v/>
      </c>
      <c r="J979" s="227">
        <f t="shared" si="175"/>
        <v>74450</v>
      </c>
      <c r="K979" s="231" t="str">
        <f t="shared" si="170"/>
        <v>0</v>
      </c>
      <c r="Q979" s="11">
        <f>IF(J979&lt;'5-Year Monthly P&amp;L'!P$2,1,IF(AND('Financing - Injection 2'!J979&gt;='5-Year Monthly P&amp;L'!P$2,'Financing - Injection 2'!J979&lt;'5-Year Monthly P&amp;L'!AB$2),2,IF(AND('Financing - Injection 2'!J979&gt;='5-Year Monthly P&amp;L'!AB$2,'Financing - Injection 2'!J979&lt;'5-Year Monthly P&amp;L'!AN$2),3,IF(AND('Financing - Injection 2'!J979&gt;='5-Year Monthly P&amp;L'!AN$2,'Financing - Injection 2'!J979&lt;'5-Year Monthly P&amp;L'!AZ$2),4,IF('Financing - Injection 2'!J979&gt;='5-Year Monthly P&amp;L'!AZ$2,5)))))</f>
        <v>5</v>
      </c>
      <c r="R979" s="215" t="str">
        <f t="shared" si="171"/>
        <v>0</v>
      </c>
      <c r="S979" s="215" t="str">
        <f t="shared" si="172"/>
        <v>0</v>
      </c>
    </row>
    <row r="980" spans="1:19" x14ac:dyDescent="0.2">
      <c r="A980" s="12">
        <v>969</v>
      </c>
      <c r="B980" s="228" t="str">
        <f>IF(I980&gt;($B$4*$B$6),"0",PMT(H980/$B$6,COUNT(I980:$I$1000),-E979))</f>
        <v>0</v>
      </c>
      <c r="C980" s="228">
        <f t="shared" si="173"/>
        <v>0</v>
      </c>
      <c r="D980" s="228" t="str">
        <f t="shared" si="169"/>
        <v>0</v>
      </c>
      <c r="E980" s="225" t="str">
        <f t="shared" si="167"/>
        <v/>
      </c>
      <c r="F980" s="228" t="str">
        <f t="shared" si="165"/>
        <v/>
      </c>
      <c r="G980" s="228" t="str">
        <f t="shared" si="166"/>
        <v/>
      </c>
      <c r="H980" s="230">
        <f t="shared" si="174"/>
        <v>0.12</v>
      </c>
      <c r="I980" s="226" t="str">
        <f t="shared" si="168"/>
        <v/>
      </c>
      <c r="J980" s="227">
        <f t="shared" si="175"/>
        <v>74480</v>
      </c>
      <c r="K980" s="231" t="str">
        <f t="shared" si="170"/>
        <v>0</v>
      </c>
      <c r="Q980" s="11">
        <f>IF(J980&lt;'5-Year Monthly P&amp;L'!P$2,1,IF(AND('Financing - Injection 2'!J980&gt;='5-Year Monthly P&amp;L'!P$2,'Financing - Injection 2'!J980&lt;'5-Year Monthly P&amp;L'!AB$2),2,IF(AND('Financing - Injection 2'!J980&gt;='5-Year Monthly P&amp;L'!AB$2,'Financing - Injection 2'!J980&lt;'5-Year Monthly P&amp;L'!AN$2),3,IF(AND('Financing - Injection 2'!J980&gt;='5-Year Monthly P&amp;L'!AN$2,'Financing - Injection 2'!J980&lt;'5-Year Monthly P&amp;L'!AZ$2),4,IF('Financing - Injection 2'!J980&gt;='5-Year Monthly P&amp;L'!AZ$2,5)))))</f>
        <v>5</v>
      </c>
      <c r="R980" s="215" t="str">
        <f t="shared" si="171"/>
        <v>0</v>
      </c>
      <c r="S980" s="215" t="str">
        <f t="shared" si="172"/>
        <v>0</v>
      </c>
    </row>
    <row r="981" spans="1:19" x14ac:dyDescent="0.2">
      <c r="A981" s="12">
        <v>970</v>
      </c>
      <c r="B981" s="228" t="str">
        <f>IF(I981&gt;($B$4*$B$6),"0",PMT(H981/$B$6,COUNT(I981:$I$1000),-E980))</f>
        <v>0</v>
      </c>
      <c r="C981" s="228">
        <f t="shared" si="173"/>
        <v>0</v>
      </c>
      <c r="D981" s="228" t="str">
        <f t="shared" si="169"/>
        <v>0</v>
      </c>
      <c r="E981" s="225" t="str">
        <f t="shared" si="167"/>
        <v/>
      </c>
      <c r="F981" s="228" t="str">
        <f t="shared" si="165"/>
        <v/>
      </c>
      <c r="G981" s="228" t="str">
        <f t="shared" si="166"/>
        <v/>
      </c>
      <c r="H981" s="230">
        <f t="shared" si="174"/>
        <v>0.12</v>
      </c>
      <c r="I981" s="226" t="str">
        <f t="shared" si="168"/>
        <v/>
      </c>
      <c r="J981" s="227">
        <f t="shared" si="175"/>
        <v>74511</v>
      </c>
      <c r="K981" s="231" t="str">
        <f t="shared" si="170"/>
        <v>0</v>
      </c>
      <c r="Q981" s="11">
        <f>IF(J981&lt;'5-Year Monthly P&amp;L'!P$2,1,IF(AND('Financing - Injection 2'!J981&gt;='5-Year Monthly P&amp;L'!P$2,'Financing - Injection 2'!J981&lt;'5-Year Monthly P&amp;L'!AB$2),2,IF(AND('Financing - Injection 2'!J981&gt;='5-Year Monthly P&amp;L'!AB$2,'Financing - Injection 2'!J981&lt;'5-Year Monthly P&amp;L'!AN$2),3,IF(AND('Financing - Injection 2'!J981&gt;='5-Year Monthly P&amp;L'!AN$2,'Financing - Injection 2'!J981&lt;'5-Year Monthly P&amp;L'!AZ$2),4,IF('Financing - Injection 2'!J981&gt;='5-Year Monthly P&amp;L'!AZ$2,5)))))</f>
        <v>5</v>
      </c>
      <c r="R981" s="215" t="str">
        <f t="shared" si="171"/>
        <v>0</v>
      </c>
      <c r="S981" s="215" t="str">
        <f t="shared" si="172"/>
        <v>0</v>
      </c>
    </row>
    <row r="982" spans="1:19" x14ac:dyDescent="0.2">
      <c r="A982" s="12">
        <v>971</v>
      </c>
      <c r="B982" s="228" t="str">
        <f>IF(I982&gt;($B$4*$B$6),"0",PMT(H982/$B$6,COUNT(I982:$I$1000),-E981))</f>
        <v>0</v>
      </c>
      <c r="C982" s="228">
        <f t="shared" si="173"/>
        <v>0</v>
      </c>
      <c r="D982" s="228" t="str">
        <f t="shared" si="169"/>
        <v>0</v>
      </c>
      <c r="E982" s="225" t="str">
        <f t="shared" si="167"/>
        <v/>
      </c>
      <c r="F982" s="228" t="str">
        <f t="shared" si="165"/>
        <v/>
      </c>
      <c r="G982" s="228" t="str">
        <f t="shared" si="166"/>
        <v/>
      </c>
      <c r="H982" s="230">
        <f t="shared" si="174"/>
        <v>0.12</v>
      </c>
      <c r="I982" s="226" t="str">
        <f t="shared" si="168"/>
        <v/>
      </c>
      <c r="J982" s="227">
        <f t="shared" si="175"/>
        <v>74542</v>
      </c>
      <c r="K982" s="231" t="str">
        <f t="shared" si="170"/>
        <v>0</v>
      </c>
      <c r="Q982" s="11">
        <f>IF(J982&lt;'5-Year Monthly P&amp;L'!P$2,1,IF(AND('Financing - Injection 2'!J982&gt;='5-Year Monthly P&amp;L'!P$2,'Financing - Injection 2'!J982&lt;'5-Year Monthly P&amp;L'!AB$2),2,IF(AND('Financing - Injection 2'!J982&gt;='5-Year Monthly P&amp;L'!AB$2,'Financing - Injection 2'!J982&lt;'5-Year Monthly P&amp;L'!AN$2),3,IF(AND('Financing - Injection 2'!J982&gt;='5-Year Monthly P&amp;L'!AN$2,'Financing - Injection 2'!J982&lt;'5-Year Monthly P&amp;L'!AZ$2),4,IF('Financing - Injection 2'!J982&gt;='5-Year Monthly P&amp;L'!AZ$2,5)))))</f>
        <v>5</v>
      </c>
      <c r="R982" s="215" t="str">
        <f t="shared" si="171"/>
        <v>0</v>
      </c>
      <c r="S982" s="215" t="str">
        <f t="shared" si="172"/>
        <v>0</v>
      </c>
    </row>
    <row r="983" spans="1:19" x14ac:dyDescent="0.2">
      <c r="A983" s="12">
        <v>972</v>
      </c>
      <c r="B983" s="228" t="str">
        <f>IF(I983&gt;($B$4*$B$6),"0",PMT(H983/$B$6,COUNT(I983:$I$1000),-E982))</f>
        <v>0</v>
      </c>
      <c r="C983" s="228">
        <f t="shared" si="173"/>
        <v>0</v>
      </c>
      <c r="D983" s="228" t="str">
        <f t="shared" si="169"/>
        <v>0</v>
      </c>
      <c r="E983" s="225" t="str">
        <f t="shared" si="167"/>
        <v/>
      </c>
      <c r="F983" s="228" t="str">
        <f t="shared" si="165"/>
        <v/>
      </c>
      <c r="G983" s="228" t="str">
        <f t="shared" si="166"/>
        <v/>
      </c>
      <c r="H983" s="230">
        <f t="shared" si="174"/>
        <v>0.12</v>
      </c>
      <c r="I983" s="226" t="str">
        <f t="shared" si="168"/>
        <v/>
      </c>
      <c r="J983" s="227">
        <f t="shared" si="175"/>
        <v>74571</v>
      </c>
      <c r="K983" s="231" t="str">
        <f t="shared" si="170"/>
        <v>0</v>
      </c>
      <c r="Q983" s="11">
        <f>IF(J983&lt;'5-Year Monthly P&amp;L'!P$2,1,IF(AND('Financing - Injection 2'!J983&gt;='5-Year Monthly P&amp;L'!P$2,'Financing - Injection 2'!J983&lt;'5-Year Monthly P&amp;L'!AB$2),2,IF(AND('Financing - Injection 2'!J983&gt;='5-Year Monthly P&amp;L'!AB$2,'Financing - Injection 2'!J983&lt;'5-Year Monthly P&amp;L'!AN$2),3,IF(AND('Financing - Injection 2'!J983&gt;='5-Year Monthly P&amp;L'!AN$2,'Financing - Injection 2'!J983&lt;'5-Year Monthly P&amp;L'!AZ$2),4,IF('Financing - Injection 2'!J983&gt;='5-Year Monthly P&amp;L'!AZ$2,5)))))</f>
        <v>5</v>
      </c>
      <c r="R983" s="215" t="str">
        <f t="shared" si="171"/>
        <v>0</v>
      </c>
      <c r="S983" s="215" t="str">
        <f t="shared" si="172"/>
        <v>0</v>
      </c>
    </row>
    <row r="984" spans="1:19" x14ac:dyDescent="0.2">
      <c r="A984" s="12">
        <v>973</v>
      </c>
      <c r="B984" s="228" t="str">
        <f>IF(I984&gt;($B$4*$B$6),"0",PMT(H984/$B$6,COUNT(I984:$I$1000),-E983))</f>
        <v>0</v>
      </c>
      <c r="C984" s="228">
        <f t="shared" si="173"/>
        <v>0</v>
      </c>
      <c r="D984" s="228" t="str">
        <f t="shared" si="169"/>
        <v>0</v>
      </c>
      <c r="E984" s="225" t="str">
        <f t="shared" si="167"/>
        <v/>
      </c>
      <c r="F984" s="228" t="str">
        <f t="shared" si="165"/>
        <v/>
      </c>
      <c r="G984" s="228" t="str">
        <f t="shared" si="166"/>
        <v/>
      </c>
      <c r="H984" s="230">
        <f t="shared" si="174"/>
        <v>0.12</v>
      </c>
      <c r="I984" s="226" t="str">
        <f t="shared" si="168"/>
        <v/>
      </c>
      <c r="J984" s="227">
        <f t="shared" si="175"/>
        <v>74602</v>
      </c>
      <c r="K984" s="231" t="str">
        <f t="shared" si="170"/>
        <v>0</v>
      </c>
      <c r="Q984" s="11">
        <f>IF(J984&lt;'5-Year Monthly P&amp;L'!P$2,1,IF(AND('Financing - Injection 2'!J984&gt;='5-Year Monthly P&amp;L'!P$2,'Financing - Injection 2'!J984&lt;'5-Year Monthly P&amp;L'!AB$2),2,IF(AND('Financing - Injection 2'!J984&gt;='5-Year Monthly P&amp;L'!AB$2,'Financing - Injection 2'!J984&lt;'5-Year Monthly P&amp;L'!AN$2),3,IF(AND('Financing - Injection 2'!J984&gt;='5-Year Monthly P&amp;L'!AN$2,'Financing - Injection 2'!J984&lt;'5-Year Monthly P&amp;L'!AZ$2),4,IF('Financing - Injection 2'!J984&gt;='5-Year Monthly P&amp;L'!AZ$2,5)))))</f>
        <v>5</v>
      </c>
      <c r="R984" s="215" t="str">
        <f t="shared" si="171"/>
        <v>0</v>
      </c>
      <c r="S984" s="215" t="str">
        <f t="shared" si="172"/>
        <v>0</v>
      </c>
    </row>
    <row r="985" spans="1:19" x14ac:dyDescent="0.2">
      <c r="A985" s="12">
        <v>974</v>
      </c>
      <c r="B985" s="228" t="str">
        <f>IF(I985&gt;($B$4*$B$6),"0",PMT(H985/$B$6,COUNT(I985:$I$1000),-E984))</f>
        <v>0</v>
      </c>
      <c r="C985" s="228">
        <f t="shared" si="173"/>
        <v>0</v>
      </c>
      <c r="D985" s="228" t="str">
        <f t="shared" si="169"/>
        <v>0</v>
      </c>
      <c r="E985" s="225" t="str">
        <f t="shared" si="167"/>
        <v/>
      </c>
      <c r="F985" s="228" t="str">
        <f t="shared" si="165"/>
        <v/>
      </c>
      <c r="G985" s="228" t="str">
        <f t="shared" si="166"/>
        <v/>
      </c>
      <c r="H985" s="230">
        <f t="shared" si="174"/>
        <v>0.12</v>
      </c>
      <c r="I985" s="226" t="str">
        <f t="shared" si="168"/>
        <v/>
      </c>
      <c r="J985" s="227">
        <f t="shared" si="175"/>
        <v>74632</v>
      </c>
      <c r="K985" s="231" t="str">
        <f t="shared" si="170"/>
        <v>0</v>
      </c>
      <c r="Q985" s="11">
        <f>IF(J985&lt;'5-Year Monthly P&amp;L'!P$2,1,IF(AND('Financing - Injection 2'!J985&gt;='5-Year Monthly P&amp;L'!P$2,'Financing - Injection 2'!J985&lt;'5-Year Monthly P&amp;L'!AB$2),2,IF(AND('Financing - Injection 2'!J985&gt;='5-Year Monthly P&amp;L'!AB$2,'Financing - Injection 2'!J985&lt;'5-Year Monthly P&amp;L'!AN$2),3,IF(AND('Financing - Injection 2'!J985&gt;='5-Year Monthly P&amp;L'!AN$2,'Financing - Injection 2'!J985&lt;'5-Year Monthly P&amp;L'!AZ$2),4,IF('Financing - Injection 2'!J985&gt;='5-Year Monthly P&amp;L'!AZ$2,5)))))</f>
        <v>5</v>
      </c>
      <c r="R985" s="215" t="str">
        <f t="shared" si="171"/>
        <v>0</v>
      </c>
      <c r="S985" s="215" t="str">
        <f t="shared" si="172"/>
        <v>0</v>
      </c>
    </row>
    <row r="986" spans="1:19" x14ac:dyDescent="0.2">
      <c r="A986" s="12">
        <v>975</v>
      </c>
      <c r="B986" s="228" t="str">
        <f>IF(I986&gt;($B$4*$B$6),"0",PMT(H986/$B$6,COUNT(I986:$I$1000),-E985))</f>
        <v>0</v>
      </c>
      <c r="C986" s="228">
        <f t="shared" si="173"/>
        <v>0</v>
      </c>
      <c r="D986" s="228" t="str">
        <f t="shared" si="169"/>
        <v>0</v>
      </c>
      <c r="E986" s="225" t="str">
        <f t="shared" si="167"/>
        <v/>
      </c>
      <c r="F986" s="228" t="str">
        <f t="shared" si="165"/>
        <v/>
      </c>
      <c r="G986" s="228" t="str">
        <f t="shared" si="166"/>
        <v/>
      </c>
      <c r="H986" s="230">
        <f t="shared" si="174"/>
        <v>0.12</v>
      </c>
      <c r="I986" s="226" t="str">
        <f t="shared" si="168"/>
        <v/>
      </c>
      <c r="J986" s="227">
        <f t="shared" si="175"/>
        <v>74663</v>
      </c>
      <c r="K986" s="231" t="str">
        <f t="shared" si="170"/>
        <v>0</v>
      </c>
      <c r="Q986" s="11">
        <f>IF(J986&lt;'5-Year Monthly P&amp;L'!P$2,1,IF(AND('Financing - Injection 2'!J986&gt;='5-Year Monthly P&amp;L'!P$2,'Financing - Injection 2'!J986&lt;'5-Year Monthly P&amp;L'!AB$2),2,IF(AND('Financing - Injection 2'!J986&gt;='5-Year Monthly P&amp;L'!AB$2,'Financing - Injection 2'!J986&lt;'5-Year Monthly P&amp;L'!AN$2),3,IF(AND('Financing - Injection 2'!J986&gt;='5-Year Monthly P&amp;L'!AN$2,'Financing - Injection 2'!J986&lt;'5-Year Monthly P&amp;L'!AZ$2),4,IF('Financing - Injection 2'!J986&gt;='5-Year Monthly P&amp;L'!AZ$2,5)))))</f>
        <v>5</v>
      </c>
      <c r="R986" s="215" t="str">
        <f t="shared" si="171"/>
        <v>0</v>
      </c>
      <c r="S986" s="215" t="str">
        <f t="shared" si="172"/>
        <v>0</v>
      </c>
    </row>
    <row r="987" spans="1:19" x14ac:dyDescent="0.2">
      <c r="A987" s="12">
        <v>976</v>
      </c>
      <c r="B987" s="228" t="str">
        <f>IF(I987&gt;($B$4*$B$6),"0",PMT(H987/$B$6,COUNT(I987:$I$1000),-E986))</f>
        <v>0</v>
      </c>
      <c r="C987" s="228">
        <f t="shared" si="173"/>
        <v>0</v>
      </c>
      <c r="D987" s="228" t="str">
        <f t="shared" si="169"/>
        <v>0</v>
      </c>
      <c r="E987" s="225" t="str">
        <f t="shared" si="167"/>
        <v/>
      </c>
      <c r="F987" s="228" t="str">
        <f t="shared" si="165"/>
        <v/>
      </c>
      <c r="G987" s="228" t="str">
        <f t="shared" si="166"/>
        <v/>
      </c>
      <c r="H987" s="230">
        <f t="shared" si="174"/>
        <v>0.12</v>
      </c>
      <c r="I987" s="226" t="str">
        <f t="shared" si="168"/>
        <v/>
      </c>
      <c r="J987" s="227">
        <f t="shared" si="175"/>
        <v>74693</v>
      </c>
      <c r="K987" s="231" t="str">
        <f t="shared" si="170"/>
        <v>0</v>
      </c>
      <c r="Q987" s="11">
        <f>IF(J987&lt;'5-Year Monthly P&amp;L'!P$2,1,IF(AND('Financing - Injection 2'!J987&gt;='5-Year Monthly P&amp;L'!P$2,'Financing - Injection 2'!J987&lt;'5-Year Monthly P&amp;L'!AB$2),2,IF(AND('Financing - Injection 2'!J987&gt;='5-Year Monthly P&amp;L'!AB$2,'Financing - Injection 2'!J987&lt;'5-Year Monthly P&amp;L'!AN$2),3,IF(AND('Financing - Injection 2'!J987&gt;='5-Year Monthly P&amp;L'!AN$2,'Financing - Injection 2'!J987&lt;'5-Year Monthly P&amp;L'!AZ$2),4,IF('Financing - Injection 2'!J987&gt;='5-Year Monthly P&amp;L'!AZ$2,5)))))</f>
        <v>5</v>
      </c>
      <c r="R987" s="215" t="str">
        <f t="shared" si="171"/>
        <v>0</v>
      </c>
      <c r="S987" s="215" t="str">
        <f t="shared" si="172"/>
        <v>0</v>
      </c>
    </row>
    <row r="988" spans="1:19" x14ac:dyDescent="0.2">
      <c r="A988" s="12">
        <v>977</v>
      </c>
      <c r="B988" s="228" t="str">
        <f>IF(I988&gt;($B$4*$B$6),"0",PMT(H988/$B$6,COUNT(I988:$I$1000),-E987))</f>
        <v>0</v>
      </c>
      <c r="C988" s="228">
        <f t="shared" si="173"/>
        <v>0</v>
      </c>
      <c r="D988" s="228" t="str">
        <f t="shared" si="169"/>
        <v>0</v>
      </c>
      <c r="E988" s="225" t="str">
        <f t="shared" si="167"/>
        <v/>
      </c>
      <c r="F988" s="228" t="str">
        <f t="shared" si="165"/>
        <v/>
      </c>
      <c r="G988" s="228" t="str">
        <f t="shared" si="166"/>
        <v/>
      </c>
      <c r="H988" s="230">
        <f t="shared" si="174"/>
        <v>0.12</v>
      </c>
      <c r="I988" s="226" t="str">
        <f t="shared" si="168"/>
        <v/>
      </c>
      <c r="J988" s="227">
        <f t="shared" si="175"/>
        <v>74724</v>
      </c>
      <c r="K988" s="231" t="str">
        <f t="shared" si="170"/>
        <v>0</v>
      </c>
      <c r="Q988" s="11">
        <f>IF(J988&lt;'5-Year Monthly P&amp;L'!P$2,1,IF(AND('Financing - Injection 2'!J988&gt;='5-Year Monthly P&amp;L'!P$2,'Financing - Injection 2'!J988&lt;'5-Year Monthly P&amp;L'!AB$2),2,IF(AND('Financing - Injection 2'!J988&gt;='5-Year Monthly P&amp;L'!AB$2,'Financing - Injection 2'!J988&lt;'5-Year Monthly P&amp;L'!AN$2),3,IF(AND('Financing - Injection 2'!J988&gt;='5-Year Monthly P&amp;L'!AN$2,'Financing - Injection 2'!J988&lt;'5-Year Monthly P&amp;L'!AZ$2),4,IF('Financing - Injection 2'!J988&gt;='5-Year Monthly P&amp;L'!AZ$2,5)))))</f>
        <v>5</v>
      </c>
      <c r="R988" s="215" t="str">
        <f t="shared" si="171"/>
        <v>0</v>
      </c>
      <c r="S988" s="215" t="str">
        <f t="shared" si="172"/>
        <v>0</v>
      </c>
    </row>
    <row r="989" spans="1:19" x14ac:dyDescent="0.2">
      <c r="A989" s="12">
        <v>978</v>
      </c>
      <c r="B989" s="228" t="str">
        <f>IF(I989&gt;($B$4*$B$6),"0",PMT(H989/$B$6,COUNT(I989:$I$1000),-E988))</f>
        <v>0</v>
      </c>
      <c r="C989" s="228">
        <f t="shared" si="173"/>
        <v>0</v>
      </c>
      <c r="D989" s="228" t="str">
        <f t="shared" si="169"/>
        <v>0</v>
      </c>
      <c r="E989" s="225" t="str">
        <f t="shared" si="167"/>
        <v/>
      </c>
      <c r="F989" s="228" t="str">
        <f t="shared" si="165"/>
        <v/>
      </c>
      <c r="G989" s="228" t="str">
        <f t="shared" si="166"/>
        <v/>
      </c>
      <c r="H989" s="230">
        <f t="shared" si="174"/>
        <v>0.12</v>
      </c>
      <c r="I989" s="226" t="str">
        <f t="shared" si="168"/>
        <v/>
      </c>
      <c r="J989" s="227">
        <f t="shared" si="175"/>
        <v>74755</v>
      </c>
      <c r="K989" s="231" t="str">
        <f t="shared" si="170"/>
        <v>0</v>
      </c>
      <c r="Q989" s="11">
        <f>IF(J989&lt;'5-Year Monthly P&amp;L'!P$2,1,IF(AND('Financing - Injection 2'!J989&gt;='5-Year Monthly P&amp;L'!P$2,'Financing - Injection 2'!J989&lt;'5-Year Monthly P&amp;L'!AB$2),2,IF(AND('Financing - Injection 2'!J989&gt;='5-Year Monthly P&amp;L'!AB$2,'Financing - Injection 2'!J989&lt;'5-Year Monthly P&amp;L'!AN$2),3,IF(AND('Financing - Injection 2'!J989&gt;='5-Year Monthly P&amp;L'!AN$2,'Financing - Injection 2'!J989&lt;'5-Year Monthly P&amp;L'!AZ$2),4,IF('Financing - Injection 2'!J989&gt;='5-Year Monthly P&amp;L'!AZ$2,5)))))</f>
        <v>5</v>
      </c>
      <c r="R989" s="215" t="str">
        <f t="shared" si="171"/>
        <v>0</v>
      </c>
      <c r="S989" s="215" t="str">
        <f t="shared" si="172"/>
        <v>0</v>
      </c>
    </row>
    <row r="990" spans="1:19" x14ac:dyDescent="0.2">
      <c r="A990" s="12">
        <v>979</v>
      </c>
      <c r="B990" s="228" t="str">
        <f>IF(I990&gt;($B$4*$B$6),"0",PMT(H990/$B$6,COUNT(I990:$I$1000),-E989))</f>
        <v>0</v>
      </c>
      <c r="C990" s="228">
        <f t="shared" si="173"/>
        <v>0</v>
      </c>
      <c r="D990" s="228" t="str">
        <f t="shared" si="169"/>
        <v>0</v>
      </c>
      <c r="E990" s="225" t="str">
        <f t="shared" si="167"/>
        <v/>
      </c>
      <c r="F990" s="228" t="str">
        <f t="shared" si="165"/>
        <v/>
      </c>
      <c r="G990" s="228" t="str">
        <f t="shared" si="166"/>
        <v/>
      </c>
      <c r="H990" s="230">
        <f t="shared" si="174"/>
        <v>0.12</v>
      </c>
      <c r="I990" s="226" t="str">
        <f t="shared" si="168"/>
        <v/>
      </c>
      <c r="J990" s="227">
        <f t="shared" si="175"/>
        <v>74785</v>
      </c>
      <c r="K990" s="231" t="str">
        <f t="shared" si="170"/>
        <v>0</v>
      </c>
      <c r="Q990" s="11">
        <f>IF(J990&lt;'5-Year Monthly P&amp;L'!P$2,1,IF(AND('Financing - Injection 2'!J990&gt;='5-Year Monthly P&amp;L'!P$2,'Financing - Injection 2'!J990&lt;'5-Year Monthly P&amp;L'!AB$2),2,IF(AND('Financing - Injection 2'!J990&gt;='5-Year Monthly P&amp;L'!AB$2,'Financing - Injection 2'!J990&lt;'5-Year Monthly P&amp;L'!AN$2),3,IF(AND('Financing - Injection 2'!J990&gt;='5-Year Monthly P&amp;L'!AN$2,'Financing - Injection 2'!J990&lt;'5-Year Monthly P&amp;L'!AZ$2),4,IF('Financing - Injection 2'!J990&gt;='5-Year Monthly P&amp;L'!AZ$2,5)))))</f>
        <v>5</v>
      </c>
      <c r="R990" s="215" t="str">
        <f t="shared" si="171"/>
        <v>0</v>
      </c>
      <c r="S990" s="215" t="str">
        <f t="shared" si="172"/>
        <v>0</v>
      </c>
    </row>
    <row r="991" spans="1:19" x14ac:dyDescent="0.2">
      <c r="A991" s="12">
        <v>980</v>
      </c>
      <c r="B991" s="228" t="str">
        <f>IF(I991&gt;($B$4*$B$6),"0",PMT(H991/$B$6,COUNT(I991:$I$1000),-E990))</f>
        <v>0</v>
      </c>
      <c r="C991" s="228">
        <f t="shared" si="173"/>
        <v>0</v>
      </c>
      <c r="D991" s="228" t="str">
        <f t="shared" si="169"/>
        <v>0</v>
      </c>
      <c r="E991" s="225" t="str">
        <f t="shared" si="167"/>
        <v/>
      </c>
      <c r="F991" s="228" t="str">
        <f t="shared" si="165"/>
        <v/>
      </c>
      <c r="G991" s="228" t="str">
        <f t="shared" si="166"/>
        <v/>
      </c>
      <c r="H991" s="230">
        <f t="shared" si="174"/>
        <v>0.12</v>
      </c>
      <c r="I991" s="226" t="str">
        <f t="shared" si="168"/>
        <v/>
      </c>
      <c r="J991" s="227">
        <f t="shared" si="175"/>
        <v>74816</v>
      </c>
      <c r="K991" s="231" t="str">
        <f t="shared" si="170"/>
        <v>0</v>
      </c>
      <c r="Q991" s="11">
        <f>IF(J991&lt;'5-Year Monthly P&amp;L'!P$2,1,IF(AND('Financing - Injection 2'!J991&gt;='5-Year Monthly P&amp;L'!P$2,'Financing - Injection 2'!J991&lt;'5-Year Monthly P&amp;L'!AB$2),2,IF(AND('Financing - Injection 2'!J991&gt;='5-Year Monthly P&amp;L'!AB$2,'Financing - Injection 2'!J991&lt;'5-Year Monthly P&amp;L'!AN$2),3,IF(AND('Financing - Injection 2'!J991&gt;='5-Year Monthly P&amp;L'!AN$2,'Financing - Injection 2'!J991&lt;'5-Year Monthly P&amp;L'!AZ$2),4,IF('Financing - Injection 2'!J991&gt;='5-Year Monthly P&amp;L'!AZ$2,5)))))</f>
        <v>5</v>
      </c>
      <c r="R991" s="215" t="str">
        <f t="shared" si="171"/>
        <v>0</v>
      </c>
      <c r="S991" s="215" t="str">
        <f t="shared" si="172"/>
        <v>0</v>
      </c>
    </row>
    <row r="992" spans="1:19" x14ac:dyDescent="0.2">
      <c r="A992" s="12">
        <v>981</v>
      </c>
      <c r="B992" s="228" t="str">
        <f>IF(I992&gt;($B$4*$B$6),"0",PMT(H992/$B$6,COUNT(I992:$I$1000),-E991))</f>
        <v>0</v>
      </c>
      <c r="C992" s="228">
        <f t="shared" si="173"/>
        <v>0</v>
      </c>
      <c r="D992" s="228" t="str">
        <f t="shared" si="169"/>
        <v>0</v>
      </c>
      <c r="E992" s="225" t="str">
        <f t="shared" si="167"/>
        <v/>
      </c>
      <c r="F992" s="228" t="str">
        <f t="shared" si="165"/>
        <v/>
      </c>
      <c r="G992" s="228" t="str">
        <f t="shared" si="166"/>
        <v/>
      </c>
      <c r="H992" s="230">
        <f t="shared" si="174"/>
        <v>0.12</v>
      </c>
      <c r="I992" s="226" t="str">
        <f t="shared" si="168"/>
        <v/>
      </c>
      <c r="J992" s="227">
        <f t="shared" si="175"/>
        <v>74846</v>
      </c>
      <c r="K992" s="231" t="str">
        <f t="shared" si="170"/>
        <v>0</v>
      </c>
      <c r="Q992" s="11">
        <f>IF(J992&lt;'5-Year Monthly P&amp;L'!P$2,1,IF(AND('Financing - Injection 2'!J992&gt;='5-Year Monthly P&amp;L'!P$2,'Financing - Injection 2'!J992&lt;'5-Year Monthly P&amp;L'!AB$2),2,IF(AND('Financing - Injection 2'!J992&gt;='5-Year Monthly P&amp;L'!AB$2,'Financing - Injection 2'!J992&lt;'5-Year Monthly P&amp;L'!AN$2),3,IF(AND('Financing - Injection 2'!J992&gt;='5-Year Monthly P&amp;L'!AN$2,'Financing - Injection 2'!J992&lt;'5-Year Monthly P&amp;L'!AZ$2),4,IF('Financing - Injection 2'!J992&gt;='5-Year Monthly P&amp;L'!AZ$2,5)))))</f>
        <v>5</v>
      </c>
      <c r="R992" s="215" t="str">
        <f t="shared" si="171"/>
        <v>0</v>
      </c>
      <c r="S992" s="215" t="str">
        <f t="shared" si="172"/>
        <v>0</v>
      </c>
    </row>
    <row r="993" spans="1:19" x14ac:dyDescent="0.2">
      <c r="A993" s="12">
        <v>982</v>
      </c>
      <c r="B993" s="228" t="str">
        <f>IF(I993&gt;($B$4*$B$6),"0",PMT(H993/$B$6,COUNT(I993:$I$1000),-E992))</f>
        <v>0</v>
      </c>
      <c r="C993" s="228">
        <f t="shared" si="173"/>
        <v>0</v>
      </c>
      <c r="D993" s="228" t="str">
        <f t="shared" si="169"/>
        <v>0</v>
      </c>
      <c r="E993" s="225" t="str">
        <f t="shared" si="167"/>
        <v/>
      </c>
      <c r="F993" s="228" t="str">
        <f t="shared" si="165"/>
        <v/>
      </c>
      <c r="G993" s="228" t="str">
        <f t="shared" si="166"/>
        <v/>
      </c>
      <c r="H993" s="230">
        <f t="shared" si="174"/>
        <v>0.12</v>
      </c>
      <c r="I993" s="226" t="str">
        <f t="shared" si="168"/>
        <v/>
      </c>
      <c r="J993" s="227">
        <f t="shared" si="175"/>
        <v>74877</v>
      </c>
      <c r="K993" s="231" t="str">
        <f t="shared" si="170"/>
        <v>0</v>
      </c>
      <c r="Q993" s="11">
        <f>IF(J993&lt;'5-Year Monthly P&amp;L'!P$2,1,IF(AND('Financing - Injection 2'!J993&gt;='5-Year Monthly P&amp;L'!P$2,'Financing - Injection 2'!J993&lt;'5-Year Monthly P&amp;L'!AB$2),2,IF(AND('Financing - Injection 2'!J993&gt;='5-Year Monthly P&amp;L'!AB$2,'Financing - Injection 2'!J993&lt;'5-Year Monthly P&amp;L'!AN$2),3,IF(AND('Financing - Injection 2'!J993&gt;='5-Year Monthly P&amp;L'!AN$2,'Financing - Injection 2'!J993&lt;'5-Year Monthly P&amp;L'!AZ$2),4,IF('Financing - Injection 2'!J993&gt;='5-Year Monthly P&amp;L'!AZ$2,5)))))</f>
        <v>5</v>
      </c>
      <c r="R993" s="215" t="str">
        <f t="shared" si="171"/>
        <v>0</v>
      </c>
      <c r="S993" s="215" t="str">
        <f t="shared" si="172"/>
        <v>0</v>
      </c>
    </row>
    <row r="994" spans="1:19" x14ac:dyDescent="0.2">
      <c r="A994" s="12">
        <v>983</v>
      </c>
      <c r="B994" s="228" t="str">
        <f>IF(I994&gt;($B$4*$B$6),"0",PMT(H994/$B$6,COUNT(I994:$I$1000),-E993))</f>
        <v>0</v>
      </c>
      <c r="C994" s="228">
        <f t="shared" si="173"/>
        <v>0</v>
      </c>
      <c r="D994" s="228" t="str">
        <f t="shared" si="169"/>
        <v>0</v>
      </c>
      <c r="E994" s="225" t="str">
        <f t="shared" si="167"/>
        <v/>
      </c>
      <c r="F994" s="228" t="str">
        <f t="shared" si="165"/>
        <v/>
      </c>
      <c r="G994" s="228" t="str">
        <f t="shared" si="166"/>
        <v/>
      </c>
      <c r="H994" s="230">
        <f t="shared" si="174"/>
        <v>0.12</v>
      </c>
      <c r="I994" s="226" t="str">
        <f t="shared" si="168"/>
        <v/>
      </c>
      <c r="J994" s="227">
        <f t="shared" si="175"/>
        <v>74908</v>
      </c>
      <c r="K994" s="231" t="str">
        <f t="shared" si="170"/>
        <v>0</v>
      </c>
      <c r="Q994" s="11">
        <f>IF(J994&lt;'5-Year Monthly P&amp;L'!P$2,1,IF(AND('Financing - Injection 2'!J994&gt;='5-Year Monthly P&amp;L'!P$2,'Financing - Injection 2'!J994&lt;'5-Year Monthly P&amp;L'!AB$2),2,IF(AND('Financing - Injection 2'!J994&gt;='5-Year Monthly P&amp;L'!AB$2,'Financing - Injection 2'!J994&lt;'5-Year Monthly P&amp;L'!AN$2),3,IF(AND('Financing - Injection 2'!J994&gt;='5-Year Monthly P&amp;L'!AN$2,'Financing - Injection 2'!J994&lt;'5-Year Monthly P&amp;L'!AZ$2),4,IF('Financing - Injection 2'!J994&gt;='5-Year Monthly P&amp;L'!AZ$2,5)))))</f>
        <v>5</v>
      </c>
      <c r="R994" s="215" t="str">
        <f t="shared" si="171"/>
        <v>0</v>
      </c>
      <c r="S994" s="215" t="str">
        <f t="shared" si="172"/>
        <v>0</v>
      </c>
    </row>
    <row r="995" spans="1:19" x14ac:dyDescent="0.2">
      <c r="A995" s="12">
        <v>984</v>
      </c>
      <c r="B995" s="228" t="str">
        <f>IF(I995&gt;($B$4*$B$6),"0",PMT(H995/$B$6,COUNT(I995:$I$1000),-E994))</f>
        <v>0</v>
      </c>
      <c r="C995" s="228">
        <f t="shared" si="173"/>
        <v>0</v>
      </c>
      <c r="D995" s="228" t="str">
        <f t="shared" si="169"/>
        <v>0</v>
      </c>
      <c r="E995" s="225" t="str">
        <f t="shared" si="167"/>
        <v/>
      </c>
      <c r="F995" s="228" t="str">
        <f t="shared" si="165"/>
        <v/>
      </c>
      <c r="G995" s="228" t="str">
        <f t="shared" si="166"/>
        <v/>
      </c>
      <c r="H995" s="230">
        <f t="shared" si="174"/>
        <v>0.12</v>
      </c>
      <c r="I995" s="226" t="str">
        <f t="shared" si="168"/>
        <v/>
      </c>
      <c r="J995" s="227">
        <f t="shared" si="175"/>
        <v>74936</v>
      </c>
      <c r="K995" s="231" t="str">
        <f t="shared" si="170"/>
        <v>0</v>
      </c>
      <c r="Q995" s="11">
        <f>IF(J995&lt;'5-Year Monthly P&amp;L'!P$2,1,IF(AND('Financing - Injection 2'!J995&gt;='5-Year Monthly P&amp;L'!P$2,'Financing - Injection 2'!J995&lt;'5-Year Monthly P&amp;L'!AB$2),2,IF(AND('Financing - Injection 2'!J995&gt;='5-Year Monthly P&amp;L'!AB$2,'Financing - Injection 2'!J995&lt;'5-Year Monthly P&amp;L'!AN$2),3,IF(AND('Financing - Injection 2'!J995&gt;='5-Year Monthly P&amp;L'!AN$2,'Financing - Injection 2'!J995&lt;'5-Year Monthly P&amp;L'!AZ$2),4,IF('Financing - Injection 2'!J995&gt;='5-Year Monthly P&amp;L'!AZ$2,5)))))</f>
        <v>5</v>
      </c>
      <c r="R995" s="215" t="str">
        <f t="shared" si="171"/>
        <v>0</v>
      </c>
      <c r="S995" s="215" t="str">
        <f t="shared" si="172"/>
        <v>0</v>
      </c>
    </row>
    <row r="996" spans="1:19" x14ac:dyDescent="0.2">
      <c r="A996" s="12">
        <v>985</v>
      </c>
      <c r="B996" s="228" t="str">
        <f>IF(I996&gt;($B$4*$B$6),"0",PMT(H996/$B$6,COUNT(I996:$I$1000),-E995))</f>
        <v>0</v>
      </c>
      <c r="C996" s="228">
        <f t="shared" si="173"/>
        <v>0</v>
      </c>
      <c r="D996" s="228" t="str">
        <f t="shared" si="169"/>
        <v>0</v>
      </c>
      <c r="E996" s="225" t="str">
        <f t="shared" si="167"/>
        <v/>
      </c>
      <c r="F996" s="228" t="str">
        <f t="shared" si="165"/>
        <v/>
      </c>
      <c r="G996" s="228" t="str">
        <f t="shared" si="166"/>
        <v/>
      </c>
      <c r="H996" s="230">
        <f t="shared" si="174"/>
        <v>0.12</v>
      </c>
      <c r="I996" s="226" t="str">
        <f t="shared" si="168"/>
        <v/>
      </c>
      <c r="J996" s="227">
        <f t="shared" si="175"/>
        <v>74967</v>
      </c>
      <c r="K996" s="231" t="str">
        <f t="shared" si="170"/>
        <v>0</v>
      </c>
      <c r="Q996" s="11">
        <f>IF(J996&lt;'5-Year Monthly P&amp;L'!P$2,1,IF(AND('Financing - Injection 2'!J996&gt;='5-Year Monthly P&amp;L'!P$2,'Financing - Injection 2'!J996&lt;'5-Year Monthly P&amp;L'!AB$2),2,IF(AND('Financing - Injection 2'!J996&gt;='5-Year Monthly P&amp;L'!AB$2,'Financing - Injection 2'!J996&lt;'5-Year Monthly P&amp;L'!AN$2),3,IF(AND('Financing - Injection 2'!J996&gt;='5-Year Monthly P&amp;L'!AN$2,'Financing - Injection 2'!J996&lt;'5-Year Monthly P&amp;L'!AZ$2),4,IF('Financing - Injection 2'!J996&gt;='5-Year Monthly P&amp;L'!AZ$2,5)))))</f>
        <v>5</v>
      </c>
      <c r="R996" s="215" t="str">
        <f t="shared" si="171"/>
        <v>0</v>
      </c>
      <c r="S996" s="215" t="str">
        <f t="shared" si="172"/>
        <v>0</v>
      </c>
    </row>
    <row r="997" spans="1:19" x14ac:dyDescent="0.2">
      <c r="A997" s="12">
        <v>986</v>
      </c>
      <c r="B997" s="228" t="str">
        <f>IF(I997&gt;($B$4*$B$6),"0",PMT(H997/$B$6,COUNT(I997:$I$1000),-E996))</f>
        <v>0</v>
      </c>
      <c r="C997" s="228">
        <f t="shared" si="173"/>
        <v>0</v>
      </c>
      <c r="D997" s="228" t="str">
        <f t="shared" si="169"/>
        <v>0</v>
      </c>
      <c r="E997" s="225" t="str">
        <f t="shared" si="167"/>
        <v/>
      </c>
      <c r="F997" s="228" t="str">
        <f t="shared" si="165"/>
        <v/>
      </c>
      <c r="G997" s="228" t="str">
        <f t="shared" si="166"/>
        <v/>
      </c>
      <c r="H997" s="230">
        <f t="shared" si="174"/>
        <v>0.12</v>
      </c>
      <c r="I997" s="226" t="str">
        <f t="shared" si="168"/>
        <v/>
      </c>
      <c r="J997" s="227">
        <f t="shared" si="175"/>
        <v>74997</v>
      </c>
      <c r="K997" s="231" t="str">
        <f t="shared" si="170"/>
        <v>0</v>
      </c>
      <c r="Q997" s="11">
        <f>IF(J997&lt;'5-Year Monthly P&amp;L'!P$2,1,IF(AND('Financing - Injection 2'!J997&gt;='5-Year Monthly P&amp;L'!P$2,'Financing - Injection 2'!J997&lt;'5-Year Monthly P&amp;L'!AB$2),2,IF(AND('Financing - Injection 2'!J997&gt;='5-Year Monthly P&amp;L'!AB$2,'Financing - Injection 2'!J997&lt;'5-Year Monthly P&amp;L'!AN$2),3,IF(AND('Financing - Injection 2'!J997&gt;='5-Year Monthly P&amp;L'!AN$2,'Financing - Injection 2'!J997&lt;'5-Year Monthly P&amp;L'!AZ$2),4,IF('Financing - Injection 2'!J997&gt;='5-Year Monthly P&amp;L'!AZ$2,5)))))</f>
        <v>5</v>
      </c>
      <c r="R997" s="215" t="str">
        <f t="shared" si="171"/>
        <v>0</v>
      </c>
      <c r="S997" s="215" t="str">
        <f t="shared" si="172"/>
        <v>0</v>
      </c>
    </row>
    <row r="998" spans="1:19" x14ac:dyDescent="0.2">
      <c r="A998" s="12">
        <v>987</v>
      </c>
      <c r="B998" s="228" t="str">
        <f>IF(I998&gt;($B$4*$B$6),"0",PMT(H998/$B$6,COUNT(I998:$I$1000),-E997))</f>
        <v>0</v>
      </c>
      <c r="C998" s="228">
        <f t="shared" si="173"/>
        <v>0</v>
      </c>
      <c r="D998" s="228" t="str">
        <f t="shared" si="169"/>
        <v>0</v>
      </c>
      <c r="E998" s="225" t="str">
        <f t="shared" si="167"/>
        <v/>
      </c>
      <c r="F998" s="228" t="str">
        <f t="shared" si="165"/>
        <v/>
      </c>
      <c r="G998" s="228" t="str">
        <f t="shared" si="166"/>
        <v/>
      </c>
      <c r="H998" s="230">
        <f t="shared" si="174"/>
        <v>0.12</v>
      </c>
      <c r="I998" s="226" t="str">
        <f t="shared" si="168"/>
        <v/>
      </c>
      <c r="J998" s="227">
        <f t="shared" si="175"/>
        <v>75028</v>
      </c>
      <c r="K998" s="231" t="str">
        <f t="shared" si="170"/>
        <v>0</v>
      </c>
      <c r="Q998" s="11">
        <f>IF(J998&lt;'5-Year Monthly P&amp;L'!P$2,1,IF(AND('Financing - Injection 2'!J998&gt;='5-Year Monthly P&amp;L'!P$2,'Financing - Injection 2'!J998&lt;'5-Year Monthly P&amp;L'!AB$2),2,IF(AND('Financing - Injection 2'!J998&gt;='5-Year Monthly P&amp;L'!AB$2,'Financing - Injection 2'!J998&lt;'5-Year Monthly P&amp;L'!AN$2),3,IF(AND('Financing - Injection 2'!J998&gt;='5-Year Monthly P&amp;L'!AN$2,'Financing - Injection 2'!J998&lt;'5-Year Monthly P&amp;L'!AZ$2),4,IF('Financing - Injection 2'!J998&gt;='5-Year Monthly P&amp;L'!AZ$2,5)))))</f>
        <v>5</v>
      </c>
      <c r="R998" s="215" t="str">
        <f t="shared" si="171"/>
        <v>0</v>
      </c>
      <c r="S998" s="215" t="str">
        <f t="shared" si="172"/>
        <v>0</v>
      </c>
    </row>
    <row r="999" spans="1:19" x14ac:dyDescent="0.2">
      <c r="A999" s="12">
        <v>988</v>
      </c>
      <c r="B999" s="228" t="str">
        <f>IF(I999&gt;($B$4*$B$6),"0",PMT(H999/$B$6,COUNT(I999:$I$1000),-E998))</f>
        <v>0</v>
      </c>
      <c r="C999" s="228">
        <f t="shared" si="173"/>
        <v>0</v>
      </c>
      <c r="D999" s="228" t="str">
        <f t="shared" si="169"/>
        <v>0</v>
      </c>
      <c r="E999" s="225" t="str">
        <f t="shared" si="167"/>
        <v/>
      </c>
      <c r="F999" s="228" t="str">
        <f t="shared" si="165"/>
        <v/>
      </c>
      <c r="G999" s="228" t="str">
        <f t="shared" si="166"/>
        <v/>
      </c>
      <c r="H999" s="230">
        <f t="shared" si="174"/>
        <v>0.12</v>
      </c>
      <c r="I999" s="226" t="str">
        <f t="shared" si="168"/>
        <v/>
      </c>
      <c r="J999" s="227">
        <f t="shared" si="175"/>
        <v>75058</v>
      </c>
      <c r="K999" s="231" t="str">
        <f t="shared" si="170"/>
        <v>0</v>
      </c>
      <c r="Q999" s="11">
        <f>IF(J999&lt;'5-Year Monthly P&amp;L'!P$2,1,IF(AND('Financing - Injection 2'!J999&gt;='5-Year Monthly P&amp;L'!P$2,'Financing - Injection 2'!J999&lt;'5-Year Monthly P&amp;L'!AB$2),2,IF(AND('Financing - Injection 2'!J999&gt;='5-Year Monthly P&amp;L'!AB$2,'Financing - Injection 2'!J999&lt;'5-Year Monthly P&amp;L'!AN$2),3,IF(AND('Financing - Injection 2'!J999&gt;='5-Year Monthly P&amp;L'!AN$2,'Financing - Injection 2'!J999&lt;'5-Year Monthly P&amp;L'!AZ$2),4,IF('Financing - Injection 2'!J999&gt;='5-Year Monthly P&amp;L'!AZ$2,5)))))</f>
        <v>5</v>
      </c>
      <c r="R999" s="215" t="str">
        <f t="shared" si="171"/>
        <v>0</v>
      </c>
      <c r="S999" s="215" t="str">
        <f t="shared" si="172"/>
        <v>0</v>
      </c>
    </row>
    <row r="1000" spans="1:19" x14ac:dyDescent="0.2">
      <c r="A1000" s="12">
        <v>989</v>
      </c>
      <c r="B1000" s="228" t="str">
        <f>IF(I1000&gt;($B$4*$B$6),"0",PMT(H1000/$B$6,COUNT(I1000:$I$1000),-E999))</f>
        <v>0</v>
      </c>
      <c r="C1000" s="228">
        <f t="shared" si="173"/>
        <v>0</v>
      </c>
      <c r="D1000" s="228" t="str">
        <f t="shared" si="169"/>
        <v>0</v>
      </c>
      <c r="E1000" s="225" t="str">
        <f t="shared" si="167"/>
        <v/>
      </c>
      <c r="F1000" s="228" t="str">
        <f t="shared" si="165"/>
        <v/>
      </c>
      <c r="G1000" s="228" t="str">
        <f t="shared" si="166"/>
        <v/>
      </c>
      <c r="H1000" s="230">
        <f t="shared" si="174"/>
        <v>0.12</v>
      </c>
      <c r="I1000" s="226" t="str">
        <f t="shared" si="168"/>
        <v/>
      </c>
      <c r="J1000" s="227">
        <f t="shared" si="175"/>
        <v>75089</v>
      </c>
      <c r="K1000" s="231" t="str">
        <f t="shared" si="170"/>
        <v>0</v>
      </c>
      <c r="Q1000" s="11">
        <f>IF(J1000&lt;'5-Year Monthly P&amp;L'!P$2,1,IF(AND('Financing - Injection 2'!J1000&gt;='5-Year Monthly P&amp;L'!P$2,'Financing - Injection 2'!J1000&lt;'5-Year Monthly P&amp;L'!AB$2),2,IF(AND('Financing - Injection 2'!J1000&gt;='5-Year Monthly P&amp;L'!AB$2,'Financing - Injection 2'!J1000&lt;'5-Year Monthly P&amp;L'!AN$2),3,IF(AND('Financing - Injection 2'!J1000&gt;='5-Year Monthly P&amp;L'!AN$2,'Financing - Injection 2'!J1000&lt;'5-Year Monthly P&amp;L'!AZ$2),4,IF('Financing - Injection 2'!J1000&gt;='5-Year Monthly P&amp;L'!AZ$2,5)))))</f>
        <v>5</v>
      </c>
      <c r="R1000" s="215" t="str">
        <f t="shared" si="171"/>
        <v>0</v>
      </c>
      <c r="S1000" s="215" t="str">
        <f t="shared" si="172"/>
        <v>0</v>
      </c>
    </row>
    <row r="1001" spans="1:19" x14ac:dyDescent="0.2">
      <c r="B1001" s="228"/>
      <c r="C1001" s="228"/>
      <c r="D1001" s="228"/>
      <c r="E1001" s="225"/>
      <c r="F1001" s="228"/>
      <c r="G1001" s="228"/>
      <c r="Q1001" s="11">
        <f>IF(J1001&lt;'5-Year Monthly P&amp;L'!P$2,1,IF(AND('Financing - Injection 2'!J1001&gt;='5-Year Monthly P&amp;L'!P$2,'Financing - Injection 2'!J1001&lt;'5-Year Monthly P&amp;L'!AB$2),2,IF(AND('Financing - Injection 2'!J1001&gt;='5-Year Monthly P&amp;L'!AB$2,'Financing - Injection 2'!J1001&lt;'5-Year Monthly P&amp;L'!AN$2),3,IF(AND('Financing - Injection 2'!J1001&gt;='5-Year Monthly P&amp;L'!AN$2,'Financing - Injection 2'!J1001&lt;'5-Year Monthly P&amp;L'!AZ$2),4,IF('Financing - Injection 2'!J1001&gt;='5-Year Monthly P&amp;L'!AZ$2,5)))))</f>
        <v>1</v>
      </c>
      <c r="R1001" s="215">
        <f t="shared" si="171"/>
        <v>0</v>
      </c>
      <c r="S1001" s="215">
        <f t="shared" si="172"/>
        <v>0</v>
      </c>
    </row>
    <row r="1002" spans="1:19" x14ac:dyDescent="0.2">
      <c r="B1002" s="228"/>
      <c r="C1002" s="228"/>
      <c r="D1002" s="228"/>
      <c r="E1002" s="225"/>
      <c r="F1002" s="228"/>
      <c r="G1002" s="228"/>
      <c r="Q1002" s="11">
        <f>IF(J1002&lt;'5-Year Monthly P&amp;L'!P$2,1,IF(AND('Financing - Injection 2'!J1002&gt;='5-Year Monthly P&amp;L'!P$2,'Financing - Injection 2'!J1002&lt;'5-Year Monthly P&amp;L'!AB$2),2,IF(AND('Financing - Injection 2'!J1002&gt;='5-Year Monthly P&amp;L'!AB$2,'Financing - Injection 2'!J1002&lt;'5-Year Monthly P&amp;L'!AN$2),3,IF(AND('Financing - Injection 2'!J1002&gt;='5-Year Monthly P&amp;L'!AN$2,'Financing - Injection 2'!J1002&lt;'5-Year Monthly P&amp;L'!AZ$2),4,IF('Financing - Injection 2'!J1002&gt;='5-Year Monthly P&amp;L'!AZ$2,5)))))</f>
        <v>1</v>
      </c>
      <c r="R1002" s="215">
        <f t="shared" si="171"/>
        <v>0</v>
      </c>
      <c r="S1002" s="215">
        <f t="shared" si="172"/>
        <v>0</v>
      </c>
    </row>
    <row r="1003" spans="1:19" x14ac:dyDescent="0.2">
      <c r="B1003" s="228"/>
      <c r="C1003" s="228"/>
      <c r="D1003" s="228"/>
      <c r="E1003" s="225"/>
      <c r="F1003" s="228"/>
      <c r="G1003" s="228"/>
      <c r="Q1003" s="11">
        <f>IF(J1003&lt;'5-Year Monthly P&amp;L'!P$2,1,IF(AND('Financing - Injection 2'!J1003&gt;='5-Year Monthly P&amp;L'!P$2,'Financing - Injection 2'!J1003&lt;'5-Year Monthly P&amp;L'!AB$2),2,IF(AND('Financing - Injection 2'!J1003&gt;='5-Year Monthly P&amp;L'!AB$2,'Financing - Injection 2'!J1003&lt;'5-Year Monthly P&amp;L'!AN$2),3,IF(AND('Financing - Injection 2'!J1003&gt;='5-Year Monthly P&amp;L'!AN$2,'Financing - Injection 2'!J1003&lt;'5-Year Monthly P&amp;L'!AZ$2),4,IF('Financing - Injection 2'!J1003&gt;='5-Year Monthly P&amp;L'!AZ$2,5)))))</f>
        <v>1</v>
      </c>
      <c r="R1003" s="215">
        <f t="shared" si="171"/>
        <v>0</v>
      </c>
      <c r="S1003" s="215">
        <f t="shared" si="172"/>
        <v>0</v>
      </c>
    </row>
    <row r="1004" spans="1:19" x14ac:dyDescent="0.2">
      <c r="B1004" s="228"/>
      <c r="C1004" s="228"/>
      <c r="D1004" s="228"/>
      <c r="E1004" s="225"/>
      <c r="F1004" s="228"/>
      <c r="G1004" s="228"/>
      <c r="Q1004" s="11">
        <f>IF(J1004&lt;'5-Year Monthly P&amp;L'!P$2,1,IF(AND('Financing - Injection 2'!J1004&gt;='5-Year Monthly P&amp;L'!P$2,'Financing - Injection 2'!J1004&lt;'5-Year Monthly P&amp;L'!AB$2),2,IF(AND('Financing - Injection 2'!J1004&gt;='5-Year Monthly P&amp;L'!AB$2,'Financing - Injection 2'!J1004&lt;'5-Year Monthly P&amp;L'!AN$2),3,IF(AND('Financing - Injection 2'!J1004&gt;='5-Year Monthly P&amp;L'!AN$2,'Financing - Injection 2'!J1004&lt;'5-Year Monthly P&amp;L'!AZ$2),4,IF('Financing - Injection 2'!J1004&gt;='5-Year Monthly P&amp;L'!AZ$2,5)))))</f>
        <v>1</v>
      </c>
      <c r="R1004" s="215">
        <f t="shared" si="171"/>
        <v>0</v>
      </c>
      <c r="S1004" s="215">
        <f t="shared" si="172"/>
        <v>0</v>
      </c>
    </row>
    <row r="1005" spans="1:19" x14ac:dyDescent="0.2">
      <c r="B1005" s="228"/>
      <c r="C1005" s="228"/>
      <c r="D1005" s="228"/>
      <c r="E1005" s="225"/>
      <c r="F1005" s="228"/>
      <c r="G1005" s="228"/>
      <c r="Q1005" s="11">
        <f>IF(J1005&lt;'5-Year Monthly P&amp;L'!P$2,1,IF(AND('Financing - Injection 2'!J1005&gt;='5-Year Monthly P&amp;L'!P$2,'Financing - Injection 2'!J1005&lt;'5-Year Monthly P&amp;L'!AB$2),2,IF(AND('Financing - Injection 2'!J1005&gt;='5-Year Monthly P&amp;L'!AB$2,'Financing - Injection 2'!J1005&lt;'5-Year Monthly P&amp;L'!AN$2),3,IF(AND('Financing - Injection 2'!J1005&gt;='5-Year Monthly P&amp;L'!AN$2,'Financing - Injection 2'!J1005&lt;'5-Year Monthly P&amp;L'!AZ$2),4,IF('Financing - Injection 2'!J1005&gt;='5-Year Monthly P&amp;L'!AZ$2,5)))))</f>
        <v>1</v>
      </c>
      <c r="R1005" s="215">
        <f t="shared" si="171"/>
        <v>0</v>
      </c>
      <c r="S1005" s="215">
        <f t="shared" si="172"/>
        <v>0</v>
      </c>
    </row>
    <row r="1006" spans="1:19" x14ac:dyDescent="0.2">
      <c r="B1006" s="228"/>
      <c r="C1006" s="228"/>
      <c r="D1006" s="228"/>
      <c r="E1006" s="225"/>
      <c r="F1006" s="228"/>
      <c r="G1006" s="228"/>
      <c r="Q1006" s="11">
        <f>IF(J1006&lt;'5-Year Monthly P&amp;L'!P$2,1,IF(AND('Financing - Injection 2'!J1006&gt;='5-Year Monthly P&amp;L'!P$2,'Financing - Injection 2'!J1006&lt;'5-Year Monthly P&amp;L'!AB$2),2,IF(AND('Financing - Injection 2'!J1006&gt;='5-Year Monthly P&amp;L'!AB$2,'Financing - Injection 2'!J1006&lt;'5-Year Monthly P&amp;L'!AN$2),3,IF(AND('Financing - Injection 2'!J1006&gt;='5-Year Monthly P&amp;L'!AN$2,'Financing - Injection 2'!J1006&lt;'5-Year Monthly P&amp;L'!AZ$2),4,IF('Financing - Injection 2'!J1006&gt;='5-Year Monthly P&amp;L'!AZ$2,5)))))</f>
        <v>1</v>
      </c>
      <c r="R1006" s="215">
        <f t="shared" si="171"/>
        <v>0</v>
      </c>
      <c r="S1006" s="215">
        <f t="shared" si="172"/>
        <v>0</v>
      </c>
    </row>
    <row r="1007" spans="1:19" x14ac:dyDescent="0.2">
      <c r="B1007" s="228"/>
      <c r="C1007" s="228"/>
      <c r="D1007" s="228"/>
      <c r="E1007" s="225"/>
      <c r="F1007" s="228"/>
      <c r="G1007" s="228"/>
      <c r="Q1007" s="11">
        <f>IF(J1007&lt;'5-Year Monthly P&amp;L'!P$2,1,IF(AND('Financing - Injection 2'!J1007&gt;='5-Year Monthly P&amp;L'!P$2,'Financing - Injection 2'!J1007&lt;'5-Year Monthly P&amp;L'!AB$2),2,IF(AND('Financing - Injection 2'!J1007&gt;='5-Year Monthly P&amp;L'!AB$2,'Financing - Injection 2'!J1007&lt;'5-Year Monthly P&amp;L'!AN$2),3,IF(AND('Financing - Injection 2'!J1007&gt;='5-Year Monthly P&amp;L'!AN$2,'Financing - Injection 2'!J1007&lt;'5-Year Monthly P&amp;L'!AZ$2),4,IF('Financing - Injection 2'!J1007&gt;='5-Year Monthly P&amp;L'!AZ$2,5)))))</f>
        <v>1</v>
      </c>
      <c r="R1007" s="215">
        <f t="shared" si="171"/>
        <v>0</v>
      </c>
      <c r="S1007" s="215">
        <f t="shared" si="172"/>
        <v>0</v>
      </c>
    </row>
    <row r="1008" spans="1:19" x14ac:dyDescent="0.2">
      <c r="B1008" s="228"/>
      <c r="C1008" s="228"/>
      <c r="D1008" s="228"/>
      <c r="E1008" s="225"/>
      <c r="F1008" s="228"/>
      <c r="G1008" s="228"/>
      <c r="Q1008" s="11">
        <f>IF(J1008&lt;'5-Year Monthly P&amp;L'!P$2,1,IF(AND('Financing - Injection 2'!J1008&gt;='5-Year Monthly P&amp;L'!P$2,'Financing - Injection 2'!J1008&lt;'5-Year Monthly P&amp;L'!AB$2),2,IF(AND('Financing - Injection 2'!J1008&gt;='5-Year Monthly P&amp;L'!AB$2,'Financing - Injection 2'!J1008&lt;'5-Year Monthly P&amp;L'!AN$2),3,IF(AND('Financing - Injection 2'!J1008&gt;='5-Year Monthly P&amp;L'!AN$2,'Financing - Injection 2'!J1008&lt;'5-Year Monthly P&amp;L'!AZ$2),4,IF('Financing - Injection 2'!J1008&gt;='5-Year Monthly P&amp;L'!AZ$2,5)))))</f>
        <v>1</v>
      </c>
      <c r="R1008" s="215">
        <f t="shared" si="171"/>
        <v>0</v>
      </c>
      <c r="S1008" s="215">
        <f t="shared" si="172"/>
        <v>0</v>
      </c>
    </row>
    <row r="1009" spans="2:19" x14ac:dyDescent="0.2">
      <c r="B1009" s="228"/>
      <c r="C1009" s="228"/>
      <c r="D1009" s="228"/>
      <c r="E1009" s="225"/>
      <c r="F1009" s="228"/>
      <c r="G1009" s="228"/>
      <c r="Q1009" s="11">
        <f>IF(J1009&lt;'5-Year Monthly P&amp;L'!P$2,1,IF(AND('Financing - Injection 2'!J1009&gt;='5-Year Monthly P&amp;L'!P$2,'Financing - Injection 2'!J1009&lt;'5-Year Monthly P&amp;L'!AB$2),2,IF(AND('Financing - Injection 2'!J1009&gt;='5-Year Monthly P&amp;L'!AB$2,'Financing - Injection 2'!J1009&lt;'5-Year Monthly P&amp;L'!AN$2),3,IF(AND('Financing - Injection 2'!J1009&gt;='5-Year Monthly P&amp;L'!AN$2,'Financing - Injection 2'!J1009&lt;'5-Year Monthly P&amp;L'!AZ$2),4,IF('Financing - Injection 2'!J1009&gt;='5-Year Monthly P&amp;L'!AZ$2,5)))))</f>
        <v>1</v>
      </c>
      <c r="R1009" s="215">
        <f t="shared" si="171"/>
        <v>0</v>
      </c>
      <c r="S1009" s="215">
        <f t="shared" si="172"/>
        <v>0</v>
      </c>
    </row>
    <row r="1010" spans="2:19" x14ac:dyDescent="0.2">
      <c r="B1010" s="228"/>
      <c r="C1010" s="228"/>
      <c r="D1010" s="228"/>
      <c r="E1010" s="225"/>
      <c r="F1010" s="228"/>
      <c r="G1010" s="228"/>
      <c r="Q1010" s="11">
        <f>IF(J1010&lt;'5-Year Monthly P&amp;L'!P$2,1,IF(AND('Financing - Injection 2'!J1010&gt;='5-Year Monthly P&amp;L'!P$2,'Financing - Injection 2'!J1010&lt;'5-Year Monthly P&amp;L'!AB$2),2,IF(AND('Financing - Injection 2'!J1010&gt;='5-Year Monthly P&amp;L'!AB$2,'Financing - Injection 2'!J1010&lt;'5-Year Monthly P&amp;L'!AN$2),3,IF(AND('Financing - Injection 2'!J1010&gt;='5-Year Monthly P&amp;L'!AN$2,'Financing - Injection 2'!J1010&lt;'5-Year Monthly P&amp;L'!AZ$2),4,IF('Financing - Injection 2'!J1010&gt;='5-Year Monthly P&amp;L'!AZ$2,5)))))</f>
        <v>1</v>
      </c>
      <c r="R1010" s="215">
        <f t="shared" si="171"/>
        <v>0</v>
      </c>
      <c r="S1010" s="215">
        <f t="shared" si="172"/>
        <v>0</v>
      </c>
    </row>
    <row r="1011" spans="2:19" x14ac:dyDescent="0.2">
      <c r="B1011" s="228"/>
      <c r="C1011" s="228"/>
      <c r="D1011" s="228"/>
      <c r="E1011" s="225"/>
      <c r="F1011" s="228"/>
      <c r="G1011" s="228"/>
      <c r="Q1011" s="11">
        <f>IF(J1011&lt;'5-Year Monthly P&amp;L'!P$2,1,IF(AND('Financing - Injection 2'!J1011&gt;='5-Year Monthly P&amp;L'!P$2,'Financing - Injection 2'!J1011&lt;'5-Year Monthly P&amp;L'!AB$2),2,IF(AND('Financing - Injection 2'!J1011&gt;='5-Year Monthly P&amp;L'!AB$2,'Financing - Injection 2'!J1011&lt;'5-Year Monthly P&amp;L'!AN$2),3,IF(AND('Financing - Injection 2'!J1011&gt;='5-Year Monthly P&amp;L'!AN$2,'Financing - Injection 2'!J1011&lt;'5-Year Monthly P&amp;L'!AZ$2),4,IF('Financing - Injection 2'!J1011&gt;='5-Year Monthly P&amp;L'!AZ$2,5)))))</f>
        <v>1</v>
      </c>
      <c r="R1011" s="215">
        <f t="shared" si="171"/>
        <v>0</v>
      </c>
      <c r="S1011" s="215">
        <f t="shared" si="172"/>
        <v>0</v>
      </c>
    </row>
    <row r="1012" spans="2:19" x14ac:dyDescent="0.2">
      <c r="B1012" s="228"/>
      <c r="C1012" s="228"/>
      <c r="D1012" s="228"/>
      <c r="E1012" s="225"/>
      <c r="F1012" s="228"/>
      <c r="G1012" s="228"/>
      <c r="Q1012" s="11">
        <f>IF(J1012&lt;'5-Year Monthly P&amp;L'!P$2,1,IF(AND('Financing - Injection 2'!J1012&gt;='5-Year Monthly P&amp;L'!P$2,'Financing - Injection 2'!J1012&lt;'5-Year Monthly P&amp;L'!AB$2),2,IF(AND('Financing - Injection 2'!J1012&gt;='5-Year Monthly P&amp;L'!AB$2,'Financing - Injection 2'!J1012&lt;'5-Year Monthly P&amp;L'!AN$2),3,IF(AND('Financing - Injection 2'!J1012&gt;='5-Year Monthly P&amp;L'!AN$2,'Financing - Injection 2'!J1012&lt;'5-Year Monthly P&amp;L'!AZ$2),4,IF('Financing - Injection 2'!J1012&gt;='5-Year Monthly P&amp;L'!AZ$2,5)))))</f>
        <v>1</v>
      </c>
      <c r="R1012" s="215">
        <f t="shared" si="171"/>
        <v>0</v>
      </c>
      <c r="S1012" s="215">
        <f t="shared" si="172"/>
        <v>0</v>
      </c>
    </row>
    <row r="1013" spans="2:19" x14ac:dyDescent="0.2">
      <c r="B1013" s="228"/>
      <c r="C1013" s="228"/>
      <c r="D1013" s="228"/>
      <c r="E1013" s="225"/>
      <c r="F1013" s="228"/>
      <c r="G1013" s="228"/>
      <c r="Q1013" s="11">
        <f>IF(J1013&lt;'5-Year Monthly P&amp;L'!P$2,1,IF(AND('Financing - Injection 2'!J1013&gt;='5-Year Monthly P&amp;L'!P$2,'Financing - Injection 2'!J1013&lt;'5-Year Monthly P&amp;L'!AB$2),2,IF(AND('Financing - Injection 2'!J1013&gt;='5-Year Monthly P&amp;L'!AB$2,'Financing - Injection 2'!J1013&lt;'5-Year Monthly P&amp;L'!AN$2),3,IF(AND('Financing - Injection 2'!J1013&gt;='5-Year Monthly P&amp;L'!AN$2,'Financing - Injection 2'!J1013&lt;'5-Year Monthly P&amp;L'!AZ$2),4,IF('Financing - Injection 2'!J1013&gt;='5-Year Monthly P&amp;L'!AZ$2,5)))))</f>
        <v>1</v>
      </c>
      <c r="R1013" s="215">
        <f t="shared" si="171"/>
        <v>0</v>
      </c>
      <c r="S1013" s="215">
        <f t="shared" si="172"/>
        <v>0</v>
      </c>
    </row>
    <row r="1014" spans="2:19" x14ac:dyDescent="0.2">
      <c r="B1014" s="228"/>
      <c r="C1014" s="228"/>
      <c r="D1014" s="228"/>
      <c r="E1014" s="225"/>
      <c r="F1014" s="228"/>
      <c r="G1014" s="228"/>
      <c r="Q1014" s="11">
        <f>IF(J1014&lt;'5-Year Monthly P&amp;L'!P$2,1,IF(AND('Financing - Injection 2'!J1014&gt;='5-Year Monthly P&amp;L'!P$2,'Financing - Injection 2'!J1014&lt;'5-Year Monthly P&amp;L'!AB$2),2,IF(AND('Financing - Injection 2'!J1014&gt;='5-Year Monthly P&amp;L'!AB$2,'Financing - Injection 2'!J1014&lt;'5-Year Monthly P&amp;L'!AN$2),3,IF(AND('Financing - Injection 2'!J1014&gt;='5-Year Monthly P&amp;L'!AN$2,'Financing - Injection 2'!J1014&lt;'5-Year Monthly P&amp;L'!AZ$2),4,IF('Financing - Injection 2'!J1014&gt;='5-Year Monthly P&amp;L'!AZ$2,5)))))</f>
        <v>1</v>
      </c>
      <c r="R1014" s="215">
        <f t="shared" si="171"/>
        <v>0</v>
      </c>
      <c r="S1014" s="215">
        <f t="shared" si="172"/>
        <v>0</v>
      </c>
    </row>
    <row r="1015" spans="2:19" x14ac:dyDescent="0.2">
      <c r="B1015" s="228"/>
      <c r="C1015" s="228"/>
      <c r="D1015" s="228"/>
      <c r="E1015" s="225"/>
      <c r="F1015" s="228"/>
      <c r="G1015" s="228"/>
      <c r="Q1015" s="11">
        <f>IF(J1015&lt;'5-Year Monthly P&amp;L'!P$2,1,IF(AND('Financing - Injection 2'!J1015&gt;='5-Year Monthly P&amp;L'!P$2,'Financing - Injection 2'!J1015&lt;'5-Year Monthly P&amp;L'!AB$2),2,IF(AND('Financing - Injection 2'!J1015&gt;='5-Year Monthly P&amp;L'!AB$2,'Financing - Injection 2'!J1015&lt;'5-Year Monthly P&amp;L'!AN$2),3,IF(AND('Financing - Injection 2'!J1015&gt;='5-Year Monthly P&amp;L'!AN$2,'Financing - Injection 2'!J1015&lt;'5-Year Monthly P&amp;L'!AZ$2),4,IF('Financing - Injection 2'!J1015&gt;='5-Year Monthly P&amp;L'!AZ$2,5)))))</f>
        <v>1</v>
      </c>
      <c r="R1015" s="215">
        <f t="shared" si="171"/>
        <v>0</v>
      </c>
      <c r="S1015" s="215">
        <f t="shared" si="172"/>
        <v>0</v>
      </c>
    </row>
    <row r="1016" spans="2:19" x14ac:dyDescent="0.2">
      <c r="B1016" s="228"/>
      <c r="C1016" s="228"/>
      <c r="D1016" s="228"/>
      <c r="E1016" s="225"/>
      <c r="F1016" s="228"/>
      <c r="G1016" s="228"/>
      <c r="Q1016" s="11">
        <f>IF(J1016&lt;'5-Year Monthly P&amp;L'!P$2,1,IF(AND('Financing - Injection 2'!J1016&gt;='5-Year Monthly P&amp;L'!P$2,'Financing - Injection 2'!J1016&lt;'5-Year Monthly P&amp;L'!AB$2),2,IF(AND('Financing - Injection 2'!J1016&gt;='5-Year Monthly P&amp;L'!AB$2,'Financing - Injection 2'!J1016&lt;'5-Year Monthly P&amp;L'!AN$2),3,IF(AND('Financing - Injection 2'!J1016&gt;='5-Year Monthly P&amp;L'!AN$2,'Financing - Injection 2'!J1016&lt;'5-Year Monthly P&amp;L'!AZ$2),4,IF('Financing - Injection 2'!J1016&gt;='5-Year Monthly P&amp;L'!AZ$2,5)))))</f>
        <v>1</v>
      </c>
      <c r="R1016" s="215">
        <f t="shared" si="171"/>
        <v>0</v>
      </c>
      <c r="S1016" s="215">
        <f t="shared" si="172"/>
        <v>0</v>
      </c>
    </row>
    <row r="1017" spans="2:19" x14ac:dyDescent="0.2">
      <c r="B1017" s="228"/>
      <c r="C1017" s="228"/>
      <c r="D1017" s="228"/>
      <c r="E1017" s="225"/>
      <c r="F1017" s="228"/>
      <c r="G1017" s="228"/>
      <c r="Q1017" s="11">
        <f>IF(J1017&lt;'5-Year Monthly P&amp;L'!P$2,1,IF(AND('Financing - Injection 2'!J1017&gt;='5-Year Monthly P&amp;L'!P$2,'Financing - Injection 2'!J1017&lt;'5-Year Monthly P&amp;L'!AB$2),2,IF(AND('Financing - Injection 2'!J1017&gt;='5-Year Monthly P&amp;L'!AB$2,'Financing - Injection 2'!J1017&lt;'5-Year Monthly P&amp;L'!AN$2),3,IF(AND('Financing - Injection 2'!J1017&gt;='5-Year Monthly P&amp;L'!AN$2,'Financing - Injection 2'!J1017&lt;'5-Year Monthly P&amp;L'!AZ$2),4,IF('Financing - Injection 2'!J1017&gt;='5-Year Monthly P&amp;L'!AZ$2,5)))))</f>
        <v>1</v>
      </c>
      <c r="R1017" s="215">
        <f t="shared" si="171"/>
        <v>0</v>
      </c>
      <c r="S1017" s="215">
        <f t="shared" si="172"/>
        <v>0</v>
      </c>
    </row>
    <row r="1018" spans="2:19" x14ac:dyDescent="0.2">
      <c r="B1018" s="228"/>
      <c r="C1018" s="228"/>
      <c r="D1018" s="228"/>
      <c r="E1018" s="225"/>
      <c r="F1018" s="228"/>
      <c r="G1018" s="228"/>
      <c r="Q1018" s="11">
        <f>IF(J1018&lt;'5-Year Monthly P&amp;L'!P$2,1,IF(AND('Financing - Injection 2'!J1018&gt;='5-Year Monthly P&amp;L'!P$2,'Financing - Injection 2'!J1018&lt;'5-Year Monthly P&amp;L'!AB$2),2,IF(AND('Financing - Injection 2'!J1018&gt;='5-Year Monthly P&amp;L'!AB$2,'Financing - Injection 2'!J1018&lt;'5-Year Monthly P&amp;L'!AN$2),3,IF(AND('Financing - Injection 2'!J1018&gt;='5-Year Monthly P&amp;L'!AN$2,'Financing - Injection 2'!J1018&lt;'5-Year Monthly P&amp;L'!AZ$2),4,IF('Financing - Injection 2'!J1018&gt;='5-Year Monthly P&amp;L'!AZ$2,5)))))</f>
        <v>1</v>
      </c>
      <c r="R1018" s="215">
        <f t="shared" si="171"/>
        <v>0</v>
      </c>
      <c r="S1018" s="215">
        <f t="shared" si="172"/>
        <v>0</v>
      </c>
    </row>
    <row r="1019" spans="2:19" x14ac:dyDescent="0.2">
      <c r="B1019" s="228"/>
      <c r="C1019" s="228"/>
      <c r="D1019" s="228"/>
      <c r="E1019" s="225"/>
      <c r="F1019" s="228"/>
      <c r="G1019" s="228"/>
      <c r="Q1019" s="11">
        <f>IF(J1019&lt;'5-Year Monthly P&amp;L'!P$2,1,IF(AND('Financing - Injection 2'!J1019&gt;='5-Year Monthly P&amp;L'!P$2,'Financing - Injection 2'!J1019&lt;'5-Year Monthly P&amp;L'!AB$2),2,IF(AND('Financing - Injection 2'!J1019&gt;='5-Year Monthly P&amp;L'!AB$2,'Financing - Injection 2'!J1019&lt;'5-Year Monthly P&amp;L'!AN$2),3,IF(AND('Financing - Injection 2'!J1019&gt;='5-Year Monthly P&amp;L'!AN$2,'Financing - Injection 2'!J1019&lt;'5-Year Monthly P&amp;L'!AZ$2),4,IF('Financing - Injection 2'!J1019&gt;='5-Year Monthly P&amp;L'!AZ$2,5)))))</f>
        <v>1</v>
      </c>
      <c r="R1019" s="215">
        <f t="shared" si="171"/>
        <v>0</v>
      </c>
      <c r="S1019" s="215">
        <f t="shared" si="172"/>
        <v>0</v>
      </c>
    </row>
    <row r="1020" spans="2:19" x14ac:dyDescent="0.2">
      <c r="B1020" s="228"/>
      <c r="C1020" s="228"/>
      <c r="D1020" s="228"/>
      <c r="E1020" s="225"/>
      <c r="F1020" s="228"/>
      <c r="G1020" s="228"/>
      <c r="Q1020" s="11">
        <f>IF(J1020&lt;'5-Year Monthly P&amp;L'!P$2,1,IF(AND('Financing - Injection 2'!J1020&gt;='5-Year Monthly P&amp;L'!P$2,'Financing - Injection 2'!J1020&lt;'5-Year Monthly P&amp;L'!AB$2),2,IF(AND('Financing - Injection 2'!J1020&gt;='5-Year Monthly P&amp;L'!AB$2,'Financing - Injection 2'!J1020&lt;'5-Year Monthly P&amp;L'!AN$2),3,IF(AND('Financing - Injection 2'!J1020&gt;='5-Year Monthly P&amp;L'!AN$2,'Financing - Injection 2'!J1020&lt;'5-Year Monthly P&amp;L'!AZ$2),4,IF('Financing - Injection 2'!J1020&gt;='5-Year Monthly P&amp;L'!AZ$2,5)))))</f>
        <v>1</v>
      </c>
      <c r="R1020" s="215">
        <f t="shared" si="171"/>
        <v>0</v>
      </c>
      <c r="S1020" s="215">
        <f t="shared" si="172"/>
        <v>0</v>
      </c>
    </row>
    <row r="1021" spans="2:19" x14ac:dyDescent="0.2">
      <c r="B1021" s="228"/>
      <c r="C1021" s="228"/>
      <c r="D1021" s="228"/>
      <c r="E1021" s="225"/>
      <c r="F1021" s="228"/>
      <c r="G1021" s="228"/>
      <c r="Q1021" s="11">
        <f>IF(J1021&lt;'5-Year Monthly P&amp;L'!P$2,1,IF(AND('Financing - Injection 2'!J1021&gt;='5-Year Monthly P&amp;L'!P$2,'Financing - Injection 2'!J1021&lt;'5-Year Monthly P&amp;L'!AB$2),2,IF(AND('Financing - Injection 2'!J1021&gt;='5-Year Monthly P&amp;L'!AB$2,'Financing - Injection 2'!J1021&lt;'5-Year Monthly P&amp;L'!AN$2),3,IF(AND('Financing - Injection 2'!J1021&gt;='5-Year Monthly P&amp;L'!AN$2,'Financing - Injection 2'!J1021&lt;'5-Year Monthly P&amp;L'!AZ$2),4,IF('Financing - Injection 2'!J1021&gt;='5-Year Monthly P&amp;L'!AZ$2,5)))))</f>
        <v>1</v>
      </c>
      <c r="R1021" s="215">
        <f t="shared" si="171"/>
        <v>0</v>
      </c>
      <c r="S1021" s="215">
        <f t="shared" si="172"/>
        <v>0</v>
      </c>
    </row>
    <row r="1022" spans="2:19" x14ac:dyDescent="0.2">
      <c r="B1022" s="228"/>
      <c r="C1022" s="228"/>
      <c r="D1022" s="228"/>
      <c r="E1022" s="225"/>
      <c r="F1022" s="228"/>
      <c r="G1022" s="228"/>
      <c r="Q1022" s="11">
        <f>IF(J1022&lt;'5-Year Monthly P&amp;L'!P$2,1,IF(AND('Financing - Injection 2'!J1022&gt;='5-Year Monthly P&amp;L'!P$2,'Financing - Injection 2'!J1022&lt;'5-Year Monthly P&amp;L'!AB$2),2,IF(AND('Financing - Injection 2'!J1022&gt;='5-Year Monthly P&amp;L'!AB$2,'Financing - Injection 2'!J1022&lt;'5-Year Monthly P&amp;L'!AN$2),3,IF(AND('Financing - Injection 2'!J1022&gt;='5-Year Monthly P&amp;L'!AN$2,'Financing - Injection 2'!J1022&lt;'5-Year Monthly P&amp;L'!AZ$2),4,IF('Financing - Injection 2'!J1022&gt;='5-Year Monthly P&amp;L'!AZ$2,5)))))</f>
        <v>1</v>
      </c>
      <c r="R1022" s="215">
        <f t="shared" si="171"/>
        <v>0</v>
      </c>
      <c r="S1022" s="215">
        <f t="shared" si="172"/>
        <v>0</v>
      </c>
    </row>
    <row r="1023" spans="2:19" x14ac:dyDescent="0.2">
      <c r="B1023" s="228"/>
      <c r="C1023" s="228"/>
      <c r="D1023" s="228"/>
      <c r="E1023" s="225"/>
      <c r="F1023" s="228"/>
      <c r="G1023" s="228"/>
      <c r="Q1023" s="11">
        <f>IF(J1023&lt;'5-Year Monthly P&amp;L'!P$2,1,IF(AND('Financing - Injection 2'!J1023&gt;='5-Year Monthly P&amp;L'!P$2,'Financing - Injection 2'!J1023&lt;'5-Year Monthly P&amp;L'!AB$2),2,IF(AND('Financing - Injection 2'!J1023&gt;='5-Year Monthly P&amp;L'!AB$2,'Financing - Injection 2'!J1023&lt;'5-Year Monthly P&amp;L'!AN$2),3,IF(AND('Financing - Injection 2'!J1023&gt;='5-Year Monthly P&amp;L'!AN$2,'Financing - Injection 2'!J1023&lt;'5-Year Monthly P&amp;L'!AZ$2),4,IF('Financing - Injection 2'!J1023&gt;='5-Year Monthly P&amp;L'!AZ$2,5)))))</f>
        <v>1</v>
      </c>
      <c r="R1023" s="215">
        <f t="shared" si="171"/>
        <v>0</v>
      </c>
      <c r="S1023" s="215">
        <f t="shared" si="172"/>
        <v>0</v>
      </c>
    </row>
    <row r="1024" spans="2:19" x14ac:dyDescent="0.2">
      <c r="B1024" s="228"/>
      <c r="C1024" s="228"/>
      <c r="D1024" s="228"/>
      <c r="E1024" s="225"/>
      <c r="F1024" s="228"/>
      <c r="G1024" s="228"/>
      <c r="Q1024" s="11">
        <f>IF(J1024&lt;'5-Year Monthly P&amp;L'!P$2,1,IF(AND('Financing - Injection 2'!J1024&gt;='5-Year Monthly P&amp;L'!P$2,'Financing - Injection 2'!J1024&lt;'5-Year Monthly P&amp;L'!AB$2),2,IF(AND('Financing - Injection 2'!J1024&gt;='5-Year Monthly P&amp;L'!AB$2,'Financing - Injection 2'!J1024&lt;'5-Year Monthly P&amp;L'!AN$2),3,IF(AND('Financing - Injection 2'!J1024&gt;='5-Year Monthly P&amp;L'!AN$2,'Financing - Injection 2'!J1024&lt;'5-Year Monthly P&amp;L'!AZ$2),4,IF('Financing - Injection 2'!J1024&gt;='5-Year Monthly P&amp;L'!AZ$2,5)))))</f>
        <v>1</v>
      </c>
      <c r="R1024" s="215">
        <f t="shared" si="171"/>
        <v>0</v>
      </c>
      <c r="S1024" s="215">
        <f t="shared" si="172"/>
        <v>0</v>
      </c>
    </row>
    <row r="1025" spans="2:19" x14ac:dyDescent="0.2">
      <c r="B1025" s="228"/>
      <c r="C1025" s="228"/>
      <c r="D1025" s="228"/>
      <c r="E1025" s="225"/>
      <c r="F1025" s="228"/>
      <c r="G1025" s="228"/>
      <c r="Q1025" s="11">
        <f>IF(J1025&lt;'5-Year Monthly P&amp;L'!P$2,1,IF(AND('Financing - Injection 2'!J1025&gt;='5-Year Monthly P&amp;L'!P$2,'Financing - Injection 2'!J1025&lt;'5-Year Monthly P&amp;L'!AB$2),2,IF(AND('Financing - Injection 2'!J1025&gt;='5-Year Monthly P&amp;L'!AB$2,'Financing - Injection 2'!J1025&lt;'5-Year Monthly P&amp;L'!AN$2),3,IF(AND('Financing - Injection 2'!J1025&gt;='5-Year Monthly P&amp;L'!AN$2,'Financing - Injection 2'!J1025&lt;'5-Year Monthly P&amp;L'!AZ$2),4,IF('Financing - Injection 2'!J1025&gt;='5-Year Monthly P&amp;L'!AZ$2,5)))))</f>
        <v>1</v>
      </c>
      <c r="R1025" s="215">
        <f t="shared" si="171"/>
        <v>0</v>
      </c>
      <c r="S1025" s="215">
        <f t="shared" si="172"/>
        <v>0</v>
      </c>
    </row>
    <row r="1026" spans="2:19" x14ac:dyDescent="0.2">
      <c r="B1026" s="228"/>
      <c r="C1026" s="228"/>
      <c r="D1026" s="228"/>
      <c r="E1026" s="225"/>
      <c r="F1026" s="228"/>
      <c r="G1026" s="228"/>
      <c r="Q1026" s="11">
        <f>IF(J1026&lt;'5-Year Monthly P&amp;L'!P$2,1,IF(AND('Financing - Injection 2'!J1026&gt;='5-Year Monthly P&amp;L'!P$2,'Financing - Injection 2'!J1026&lt;'5-Year Monthly P&amp;L'!AB$2),2,IF(AND('Financing - Injection 2'!J1026&gt;='5-Year Monthly P&amp;L'!AB$2,'Financing - Injection 2'!J1026&lt;'5-Year Monthly P&amp;L'!AN$2),3,IF(AND('Financing - Injection 2'!J1026&gt;='5-Year Monthly P&amp;L'!AN$2,'Financing - Injection 2'!J1026&lt;'5-Year Monthly P&amp;L'!AZ$2),4,IF('Financing - Injection 2'!J1026&gt;='5-Year Monthly P&amp;L'!AZ$2,5)))))</f>
        <v>1</v>
      </c>
      <c r="R1026" s="215">
        <f t="shared" si="171"/>
        <v>0</v>
      </c>
      <c r="S1026" s="215">
        <f t="shared" si="172"/>
        <v>0</v>
      </c>
    </row>
    <row r="1027" spans="2:19" x14ac:dyDescent="0.2">
      <c r="B1027" s="228"/>
      <c r="C1027" s="228"/>
      <c r="D1027" s="228"/>
      <c r="E1027" s="225"/>
      <c r="F1027" s="228"/>
      <c r="G1027" s="228"/>
      <c r="Q1027" s="11">
        <f>IF(J1027&lt;'5-Year Monthly P&amp;L'!P$2,1,IF(AND('Financing - Injection 2'!J1027&gt;='5-Year Monthly P&amp;L'!P$2,'Financing - Injection 2'!J1027&lt;'5-Year Monthly P&amp;L'!AB$2),2,IF(AND('Financing - Injection 2'!J1027&gt;='5-Year Monthly P&amp;L'!AB$2,'Financing - Injection 2'!J1027&lt;'5-Year Monthly P&amp;L'!AN$2),3,IF(AND('Financing - Injection 2'!J1027&gt;='5-Year Monthly P&amp;L'!AN$2,'Financing - Injection 2'!J1027&lt;'5-Year Monthly P&amp;L'!AZ$2),4,IF('Financing - Injection 2'!J1027&gt;='5-Year Monthly P&amp;L'!AZ$2,5)))))</f>
        <v>1</v>
      </c>
      <c r="R1027" s="215">
        <f t="shared" si="171"/>
        <v>0</v>
      </c>
      <c r="S1027" s="215">
        <f t="shared" si="172"/>
        <v>0</v>
      </c>
    </row>
    <row r="1028" spans="2:19" x14ac:dyDescent="0.2">
      <c r="B1028" s="228"/>
      <c r="C1028" s="228"/>
      <c r="D1028" s="228"/>
      <c r="E1028" s="225"/>
      <c r="F1028" s="228"/>
      <c r="G1028" s="228"/>
      <c r="Q1028" s="11">
        <f>IF(J1028&lt;'5-Year Monthly P&amp;L'!P$2,1,IF(AND('Financing - Injection 2'!J1028&gt;='5-Year Monthly P&amp;L'!P$2,'Financing - Injection 2'!J1028&lt;'5-Year Monthly P&amp;L'!AB$2),2,IF(AND('Financing - Injection 2'!J1028&gt;='5-Year Monthly P&amp;L'!AB$2,'Financing - Injection 2'!J1028&lt;'5-Year Monthly P&amp;L'!AN$2),3,IF(AND('Financing - Injection 2'!J1028&gt;='5-Year Monthly P&amp;L'!AN$2,'Financing - Injection 2'!J1028&lt;'5-Year Monthly P&amp;L'!AZ$2),4,IF('Financing - Injection 2'!J1028&gt;='5-Year Monthly P&amp;L'!AZ$2,5)))))</f>
        <v>1</v>
      </c>
      <c r="R1028" s="215">
        <f t="shared" si="171"/>
        <v>0</v>
      </c>
      <c r="S1028" s="215">
        <f t="shared" si="172"/>
        <v>0</v>
      </c>
    </row>
    <row r="1029" spans="2:19" x14ac:dyDescent="0.2">
      <c r="B1029" s="228"/>
      <c r="C1029" s="228"/>
      <c r="D1029" s="228"/>
      <c r="E1029" s="225"/>
      <c r="F1029" s="228"/>
      <c r="G1029" s="228"/>
      <c r="Q1029" s="11">
        <f>IF(J1029&lt;'5-Year Monthly P&amp;L'!P$2,1,IF(AND('Financing - Injection 2'!J1029&gt;='5-Year Monthly P&amp;L'!P$2,'Financing - Injection 2'!J1029&lt;'5-Year Monthly P&amp;L'!AB$2),2,IF(AND('Financing - Injection 2'!J1029&gt;='5-Year Monthly P&amp;L'!AB$2,'Financing - Injection 2'!J1029&lt;'5-Year Monthly P&amp;L'!AN$2),3,IF(AND('Financing - Injection 2'!J1029&gt;='5-Year Monthly P&amp;L'!AN$2,'Financing - Injection 2'!J1029&lt;'5-Year Monthly P&amp;L'!AZ$2),4,IF('Financing - Injection 2'!J1029&gt;='5-Year Monthly P&amp;L'!AZ$2,5)))))</f>
        <v>1</v>
      </c>
      <c r="R1029" s="215">
        <f t="shared" si="171"/>
        <v>0</v>
      </c>
      <c r="S1029" s="215">
        <f t="shared" si="172"/>
        <v>0</v>
      </c>
    </row>
    <row r="1030" spans="2:19" x14ac:dyDescent="0.2">
      <c r="B1030" s="228"/>
      <c r="C1030" s="228"/>
      <c r="D1030" s="228"/>
      <c r="E1030" s="225"/>
      <c r="F1030" s="228"/>
      <c r="G1030" s="228"/>
      <c r="Q1030" s="11">
        <f>IF(J1030&lt;'5-Year Monthly P&amp;L'!P$2,1,IF(AND('Financing - Injection 2'!J1030&gt;='5-Year Monthly P&amp;L'!P$2,'Financing - Injection 2'!J1030&lt;'5-Year Monthly P&amp;L'!AB$2),2,IF(AND('Financing - Injection 2'!J1030&gt;='5-Year Monthly P&amp;L'!AB$2,'Financing - Injection 2'!J1030&lt;'5-Year Monthly P&amp;L'!AN$2),3,IF(AND('Financing - Injection 2'!J1030&gt;='5-Year Monthly P&amp;L'!AN$2,'Financing - Injection 2'!J1030&lt;'5-Year Monthly P&amp;L'!AZ$2),4,IF('Financing - Injection 2'!J1030&gt;='5-Year Monthly P&amp;L'!AZ$2,5)))))</f>
        <v>1</v>
      </c>
      <c r="R1030" s="215">
        <f t="shared" si="171"/>
        <v>0</v>
      </c>
      <c r="S1030" s="215">
        <f t="shared" si="172"/>
        <v>0</v>
      </c>
    </row>
    <row r="1031" spans="2:19" x14ac:dyDescent="0.2">
      <c r="B1031" s="228"/>
      <c r="C1031" s="228"/>
      <c r="D1031" s="228"/>
      <c r="E1031" s="225"/>
      <c r="F1031" s="228"/>
      <c r="G1031" s="228"/>
      <c r="Q1031" s="11">
        <f>IF(J1031&lt;'5-Year Monthly P&amp;L'!P$2,1,IF(AND('Financing - Injection 2'!J1031&gt;='5-Year Monthly P&amp;L'!P$2,'Financing - Injection 2'!J1031&lt;'5-Year Monthly P&amp;L'!AB$2),2,IF(AND('Financing - Injection 2'!J1031&gt;='5-Year Monthly P&amp;L'!AB$2,'Financing - Injection 2'!J1031&lt;'5-Year Monthly P&amp;L'!AN$2),3,IF(AND('Financing - Injection 2'!J1031&gt;='5-Year Monthly P&amp;L'!AN$2,'Financing - Injection 2'!J1031&lt;'5-Year Monthly P&amp;L'!AZ$2),4,IF('Financing - Injection 2'!J1031&gt;='5-Year Monthly P&amp;L'!AZ$2,5)))))</f>
        <v>1</v>
      </c>
      <c r="R1031" s="215">
        <f t="shared" si="171"/>
        <v>0</v>
      </c>
      <c r="S1031" s="215">
        <f t="shared" si="172"/>
        <v>0</v>
      </c>
    </row>
    <row r="1032" spans="2:19" x14ac:dyDescent="0.2">
      <c r="B1032" s="228"/>
      <c r="C1032" s="228"/>
      <c r="D1032" s="228"/>
      <c r="E1032" s="225"/>
      <c r="F1032" s="228"/>
      <c r="G1032" s="228"/>
      <c r="Q1032" s="11">
        <f>IF(J1032&lt;'5-Year Monthly P&amp;L'!P$2,1,IF(AND('Financing - Injection 2'!J1032&gt;='5-Year Monthly P&amp;L'!P$2,'Financing - Injection 2'!J1032&lt;'5-Year Monthly P&amp;L'!AB$2),2,IF(AND('Financing - Injection 2'!J1032&gt;='5-Year Monthly P&amp;L'!AB$2,'Financing - Injection 2'!J1032&lt;'5-Year Monthly P&amp;L'!AN$2),3,IF(AND('Financing - Injection 2'!J1032&gt;='5-Year Monthly P&amp;L'!AN$2,'Financing - Injection 2'!J1032&lt;'5-Year Monthly P&amp;L'!AZ$2),4,IF('Financing - Injection 2'!J1032&gt;='5-Year Monthly P&amp;L'!AZ$2,5)))))</f>
        <v>1</v>
      </c>
      <c r="R1032" s="215">
        <f t="shared" si="171"/>
        <v>0</v>
      </c>
      <c r="S1032" s="215">
        <f t="shared" si="172"/>
        <v>0</v>
      </c>
    </row>
    <row r="1033" spans="2:19" x14ac:dyDescent="0.2">
      <c r="B1033" s="228"/>
      <c r="C1033" s="228"/>
      <c r="D1033" s="228"/>
      <c r="E1033" s="225"/>
      <c r="F1033" s="228"/>
      <c r="G1033" s="228"/>
      <c r="Q1033" s="11">
        <f>IF(J1033&lt;'5-Year Monthly P&amp;L'!P$2,1,IF(AND('Financing - Injection 2'!J1033&gt;='5-Year Monthly P&amp;L'!P$2,'Financing - Injection 2'!J1033&lt;'5-Year Monthly P&amp;L'!AB$2),2,IF(AND('Financing - Injection 2'!J1033&gt;='5-Year Monthly P&amp;L'!AB$2,'Financing - Injection 2'!J1033&lt;'5-Year Monthly P&amp;L'!AN$2),3,IF(AND('Financing - Injection 2'!J1033&gt;='5-Year Monthly P&amp;L'!AN$2,'Financing - Injection 2'!J1033&lt;'5-Year Monthly P&amp;L'!AZ$2),4,IF('Financing - Injection 2'!J1033&gt;='5-Year Monthly P&amp;L'!AZ$2,5)))))</f>
        <v>1</v>
      </c>
      <c r="R1033" s="215">
        <f t="shared" si="171"/>
        <v>0</v>
      </c>
      <c r="S1033" s="215">
        <f t="shared" si="172"/>
        <v>0</v>
      </c>
    </row>
    <row r="1034" spans="2:19" x14ac:dyDescent="0.2">
      <c r="B1034" s="228"/>
      <c r="C1034" s="228"/>
      <c r="D1034" s="228"/>
      <c r="E1034" s="225"/>
      <c r="F1034" s="228"/>
      <c r="G1034" s="228"/>
      <c r="Q1034" s="11">
        <f>IF(J1034&lt;'5-Year Monthly P&amp;L'!P$2,1,IF(AND('Financing - Injection 2'!J1034&gt;='5-Year Monthly P&amp;L'!P$2,'Financing - Injection 2'!J1034&lt;'5-Year Monthly P&amp;L'!AB$2),2,IF(AND('Financing - Injection 2'!J1034&gt;='5-Year Monthly P&amp;L'!AB$2,'Financing - Injection 2'!J1034&lt;'5-Year Monthly P&amp;L'!AN$2),3,IF(AND('Financing - Injection 2'!J1034&gt;='5-Year Monthly P&amp;L'!AN$2,'Financing - Injection 2'!J1034&lt;'5-Year Monthly P&amp;L'!AZ$2),4,IF('Financing - Injection 2'!J1034&gt;='5-Year Monthly P&amp;L'!AZ$2,5)))))</f>
        <v>1</v>
      </c>
      <c r="R1034" s="215">
        <f t="shared" si="171"/>
        <v>0</v>
      </c>
      <c r="S1034" s="215">
        <f t="shared" si="172"/>
        <v>0</v>
      </c>
    </row>
    <row r="1035" spans="2:19" x14ac:dyDescent="0.2">
      <c r="B1035" s="228"/>
      <c r="C1035" s="228"/>
      <c r="D1035" s="228"/>
      <c r="E1035" s="225"/>
      <c r="F1035" s="228"/>
      <c r="G1035" s="228"/>
      <c r="Q1035" s="11">
        <f>IF(J1035&lt;'5-Year Monthly P&amp;L'!P$2,1,IF(AND('Financing - Injection 2'!J1035&gt;='5-Year Monthly P&amp;L'!P$2,'Financing - Injection 2'!J1035&lt;'5-Year Monthly P&amp;L'!AB$2),2,IF(AND('Financing - Injection 2'!J1035&gt;='5-Year Monthly P&amp;L'!AB$2,'Financing - Injection 2'!J1035&lt;'5-Year Monthly P&amp;L'!AN$2),3,IF(AND('Financing - Injection 2'!J1035&gt;='5-Year Monthly P&amp;L'!AN$2,'Financing - Injection 2'!J1035&lt;'5-Year Monthly P&amp;L'!AZ$2),4,IF('Financing - Injection 2'!J1035&gt;='5-Year Monthly P&amp;L'!AZ$2,5)))))</f>
        <v>1</v>
      </c>
      <c r="R1035" s="215">
        <f t="shared" si="171"/>
        <v>0</v>
      </c>
      <c r="S1035" s="215">
        <f t="shared" si="172"/>
        <v>0</v>
      </c>
    </row>
    <row r="1036" spans="2:19" x14ac:dyDescent="0.2">
      <c r="B1036" s="228"/>
      <c r="C1036" s="228"/>
      <c r="D1036" s="228"/>
      <c r="E1036" s="225"/>
      <c r="F1036" s="228"/>
      <c r="G1036" s="228"/>
      <c r="Q1036" s="11">
        <f>IF(J1036&lt;'5-Year Monthly P&amp;L'!P$2,1,IF(AND('Financing - Injection 2'!J1036&gt;='5-Year Monthly P&amp;L'!P$2,'Financing - Injection 2'!J1036&lt;'5-Year Monthly P&amp;L'!AB$2),2,IF(AND('Financing - Injection 2'!J1036&gt;='5-Year Monthly P&amp;L'!AB$2,'Financing - Injection 2'!J1036&lt;'5-Year Monthly P&amp;L'!AN$2),3,IF(AND('Financing - Injection 2'!J1036&gt;='5-Year Monthly P&amp;L'!AN$2,'Financing - Injection 2'!J1036&lt;'5-Year Monthly P&amp;L'!AZ$2),4,IF('Financing - Injection 2'!J1036&gt;='5-Year Monthly P&amp;L'!AZ$2,5)))))</f>
        <v>1</v>
      </c>
      <c r="R1036" s="215">
        <f t="shared" si="171"/>
        <v>0</v>
      </c>
      <c r="S1036" s="215">
        <f t="shared" si="172"/>
        <v>0</v>
      </c>
    </row>
    <row r="1037" spans="2:19" x14ac:dyDescent="0.2">
      <c r="B1037" s="228"/>
      <c r="C1037" s="228"/>
      <c r="D1037" s="228"/>
      <c r="E1037" s="225"/>
      <c r="F1037" s="228"/>
      <c r="G1037" s="228"/>
      <c r="Q1037" s="11">
        <f>IF(J1037&lt;'5-Year Monthly P&amp;L'!P$2,1,IF(AND('Financing - Injection 2'!J1037&gt;='5-Year Monthly P&amp;L'!P$2,'Financing - Injection 2'!J1037&lt;'5-Year Monthly P&amp;L'!AB$2),2,IF(AND('Financing - Injection 2'!J1037&gt;='5-Year Monthly P&amp;L'!AB$2,'Financing - Injection 2'!J1037&lt;'5-Year Monthly P&amp;L'!AN$2),3,IF(AND('Financing - Injection 2'!J1037&gt;='5-Year Monthly P&amp;L'!AN$2,'Financing - Injection 2'!J1037&lt;'5-Year Monthly P&amp;L'!AZ$2),4,IF('Financing - Injection 2'!J1037&gt;='5-Year Monthly P&amp;L'!AZ$2,5)))))</f>
        <v>1</v>
      </c>
      <c r="R1037" s="215">
        <f t="shared" ref="R1037:R1100" si="176">D1037</f>
        <v>0</v>
      </c>
      <c r="S1037" s="215">
        <f t="shared" ref="S1037:S1100" si="177">B1037</f>
        <v>0</v>
      </c>
    </row>
    <row r="1038" spans="2:19" x14ac:dyDescent="0.2">
      <c r="B1038" s="228"/>
      <c r="C1038" s="228"/>
      <c r="D1038" s="228"/>
      <c r="E1038" s="225"/>
      <c r="F1038" s="228"/>
      <c r="G1038" s="228"/>
      <c r="Q1038" s="11">
        <f>IF(J1038&lt;'5-Year Monthly P&amp;L'!P$2,1,IF(AND('Financing - Injection 2'!J1038&gt;='5-Year Monthly P&amp;L'!P$2,'Financing - Injection 2'!J1038&lt;'5-Year Monthly P&amp;L'!AB$2),2,IF(AND('Financing - Injection 2'!J1038&gt;='5-Year Monthly P&amp;L'!AB$2,'Financing - Injection 2'!J1038&lt;'5-Year Monthly P&amp;L'!AN$2),3,IF(AND('Financing - Injection 2'!J1038&gt;='5-Year Monthly P&amp;L'!AN$2,'Financing - Injection 2'!J1038&lt;'5-Year Monthly P&amp;L'!AZ$2),4,IF('Financing - Injection 2'!J1038&gt;='5-Year Monthly P&amp;L'!AZ$2,5)))))</f>
        <v>1</v>
      </c>
      <c r="R1038" s="215">
        <f t="shared" si="176"/>
        <v>0</v>
      </c>
      <c r="S1038" s="215">
        <f t="shared" si="177"/>
        <v>0</v>
      </c>
    </row>
    <row r="1039" spans="2:19" x14ac:dyDescent="0.2">
      <c r="B1039" s="228"/>
      <c r="C1039" s="228"/>
      <c r="D1039" s="228"/>
      <c r="E1039" s="225"/>
      <c r="F1039" s="228"/>
      <c r="G1039" s="228"/>
      <c r="Q1039" s="11">
        <f>IF(J1039&lt;'5-Year Monthly P&amp;L'!P$2,1,IF(AND('Financing - Injection 2'!J1039&gt;='5-Year Monthly P&amp;L'!P$2,'Financing - Injection 2'!J1039&lt;'5-Year Monthly P&amp;L'!AB$2),2,IF(AND('Financing - Injection 2'!J1039&gt;='5-Year Monthly P&amp;L'!AB$2,'Financing - Injection 2'!J1039&lt;'5-Year Monthly P&amp;L'!AN$2),3,IF(AND('Financing - Injection 2'!J1039&gt;='5-Year Monthly P&amp;L'!AN$2,'Financing - Injection 2'!J1039&lt;'5-Year Monthly P&amp;L'!AZ$2),4,IF('Financing - Injection 2'!J1039&gt;='5-Year Monthly P&amp;L'!AZ$2,5)))))</f>
        <v>1</v>
      </c>
      <c r="R1039" s="215">
        <f t="shared" si="176"/>
        <v>0</v>
      </c>
      <c r="S1039" s="215">
        <f t="shared" si="177"/>
        <v>0</v>
      </c>
    </row>
    <row r="1040" spans="2:19" x14ac:dyDescent="0.2">
      <c r="B1040" s="228"/>
      <c r="C1040" s="228"/>
      <c r="D1040" s="228"/>
      <c r="E1040" s="225"/>
      <c r="F1040" s="228"/>
      <c r="G1040" s="228"/>
      <c r="Q1040" s="11">
        <f>IF(J1040&lt;'5-Year Monthly P&amp;L'!P$2,1,IF(AND('Financing - Injection 2'!J1040&gt;='5-Year Monthly P&amp;L'!P$2,'Financing - Injection 2'!J1040&lt;'5-Year Monthly P&amp;L'!AB$2),2,IF(AND('Financing - Injection 2'!J1040&gt;='5-Year Monthly P&amp;L'!AB$2,'Financing - Injection 2'!J1040&lt;'5-Year Monthly P&amp;L'!AN$2),3,IF(AND('Financing - Injection 2'!J1040&gt;='5-Year Monthly P&amp;L'!AN$2,'Financing - Injection 2'!J1040&lt;'5-Year Monthly P&amp;L'!AZ$2),4,IF('Financing - Injection 2'!J1040&gt;='5-Year Monthly P&amp;L'!AZ$2,5)))))</f>
        <v>1</v>
      </c>
      <c r="R1040" s="215">
        <f t="shared" si="176"/>
        <v>0</v>
      </c>
      <c r="S1040" s="215">
        <f t="shared" si="177"/>
        <v>0</v>
      </c>
    </row>
    <row r="1041" spans="2:19" x14ac:dyDescent="0.2">
      <c r="B1041" s="228"/>
      <c r="C1041" s="228"/>
      <c r="D1041" s="228"/>
      <c r="E1041" s="225"/>
      <c r="F1041" s="228"/>
      <c r="G1041" s="228"/>
      <c r="Q1041" s="11">
        <f>IF(J1041&lt;'5-Year Monthly P&amp;L'!P$2,1,IF(AND('Financing - Injection 2'!J1041&gt;='5-Year Monthly P&amp;L'!P$2,'Financing - Injection 2'!J1041&lt;'5-Year Monthly P&amp;L'!AB$2),2,IF(AND('Financing - Injection 2'!J1041&gt;='5-Year Monthly P&amp;L'!AB$2,'Financing - Injection 2'!J1041&lt;'5-Year Monthly P&amp;L'!AN$2),3,IF(AND('Financing - Injection 2'!J1041&gt;='5-Year Monthly P&amp;L'!AN$2,'Financing - Injection 2'!J1041&lt;'5-Year Monthly P&amp;L'!AZ$2),4,IF('Financing - Injection 2'!J1041&gt;='5-Year Monthly P&amp;L'!AZ$2,5)))))</f>
        <v>1</v>
      </c>
      <c r="R1041" s="215">
        <f t="shared" si="176"/>
        <v>0</v>
      </c>
      <c r="S1041" s="215">
        <f t="shared" si="177"/>
        <v>0</v>
      </c>
    </row>
    <row r="1042" spans="2:19" x14ac:dyDescent="0.2">
      <c r="B1042" s="228"/>
      <c r="C1042" s="228"/>
      <c r="D1042" s="228"/>
      <c r="E1042" s="225"/>
      <c r="F1042" s="228"/>
      <c r="G1042" s="228"/>
      <c r="Q1042" s="11">
        <f>IF(J1042&lt;'5-Year Monthly P&amp;L'!P$2,1,IF(AND('Financing - Injection 2'!J1042&gt;='5-Year Monthly P&amp;L'!P$2,'Financing - Injection 2'!J1042&lt;'5-Year Monthly P&amp;L'!AB$2),2,IF(AND('Financing - Injection 2'!J1042&gt;='5-Year Monthly P&amp;L'!AB$2,'Financing - Injection 2'!J1042&lt;'5-Year Monthly P&amp;L'!AN$2),3,IF(AND('Financing - Injection 2'!J1042&gt;='5-Year Monthly P&amp;L'!AN$2,'Financing - Injection 2'!J1042&lt;'5-Year Monthly P&amp;L'!AZ$2),4,IF('Financing - Injection 2'!J1042&gt;='5-Year Monthly P&amp;L'!AZ$2,5)))))</f>
        <v>1</v>
      </c>
      <c r="R1042" s="215">
        <f t="shared" si="176"/>
        <v>0</v>
      </c>
      <c r="S1042" s="215">
        <f t="shared" si="177"/>
        <v>0</v>
      </c>
    </row>
    <row r="1043" spans="2:19" x14ac:dyDescent="0.2">
      <c r="B1043" s="228"/>
      <c r="C1043" s="228"/>
      <c r="D1043" s="228"/>
      <c r="E1043" s="225"/>
      <c r="F1043" s="228"/>
      <c r="G1043" s="228"/>
      <c r="Q1043" s="11">
        <f>IF(J1043&lt;'5-Year Monthly P&amp;L'!P$2,1,IF(AND('Financing - Injection 2'!J1043&gt;='5-Year Monthly P&amp;L'!P$2,'Financing - Injection 2'!J1043&lt;'5-Year Monthly P&amp;L'!AB$2),2,IF(AND('Financing - Injection 2'!J1043&gt;='5-Year Monthly P&amp;L'!AB$2,'Financing - Injection 2'!J1043&lt;'5-Year Monthly P&amp;L'!AN$2),3,IF(AND('Financing - Injection 2'!J1043&gt;='5-Year Monthly P&amp;L'!AN$2,'Financing - Injection 2'!J1043&lt;'5-Year Monthly P&amp;L'!AZ$2),4,IF('Financing - Injection 2'!J1043&gt;='5-Year Monthly P&amp;L'!AZ$2,5)))))</f>
        <v>1</v>
      </c>
      <c r="R1043" s="215">
        <f t="shared" si="176"/>
        <v>0</v>
      </c>
      <c r="S1043" s="215">
        <f t="shared" si="177"/>
        <v>0</v>
      </c>
    </row>
    <row r="1044" spans="2:19" x14ac:dyDescent="0.2">
      <c r="B1044" s="228"/>
      <c r="C1044" s="228"/>
      <c r="D1044" s="228"/>
      <c r="E1044" s="225"/>
      <c r="F1044" s="228"/>
      <c r="G1044" s="228"/>
      <c r="Q1044" s="11">
        <f>IF(J1044&lt;'5-Year Monthly P&amp;L'!P$2,1,IF(AND('Financing - Injection 2'!J1044&gt;='5-Year Monthly P&amp;L'!P$2,'Financing - Injection 2'!J1044&lt;'5-Year Monthly P&amp;L'!AB$2),2,IF(AND('Financing - Injection 2'!J1044&gt;='5-Year Monthly P&amp;L'!AB$2,'Financing - Injection 2'!J1044&lt;'5-Year Monthly P&amp;L'!AN$2),3,IF(AND('Financing - Injection 2'!J1044&gt;='5-Year Monthly P&amp;L'!AN$2,'Financing - Injection 2'!J1044&lt;'5-Year Monthly P&amp;L'!AZ$2),4,IF('Financing - Injection 2'!J1044&gt;='5-Year Monthly P&amp;L'!AZ$2,5)))))</f>
        <v>1</v>
      </c>
      <c r="R1044" s="215">
        <f t="shared" si="176"/>
        <v>0</v>
      </c>
      <c r="S1044" s="215">
        <f t="shared" si="177"/>
        <v>0</v>
      </c>
    </row>
    <row r="1045" spans="2:19" x14ac:dyDescent="0.2">
      <c r="B1045" s="228"/>
      <c r="C1045" s="228"/>
      <c r="D1045" s="228"/>
      <c r="E1045" s="225"/>
      <c r="F1045" s="228"/>
      <c r="G1045" s="228"/>
      <c r="Q1045" s="11">
        <f>IF(J1045&lt;'5-Year Monthly P&amp;L'!P$2,1,IF(AND('Financing - Injection 2'!J1045&gt;='5-Year Monthly P&amp;L'!P$2,'Financing - Injection 2'!J1045&lt;'5-Year Monthly P&amp;L'!AB$2),2,IF(AND('Financing - Injection 2'!J1045&gt;='5-Year Monthly P&amp;L'!AB$2,'Financing - Injection 2'!J1045&lt;'5-Year Monthly P&amp;L'!AN$2),3,IF(AND('Financing - Injection 2'!J1045&gt;='5-Year Monthly P&amp;L'!AN$2,'Financing - Injection 2'!J1045&lt;'5-Year Monthly P&amp;L'!AZ$2),4,IF('Financing - Injection 2'!J1045&gt;='5-Year Monthly P&amp;L'!AZ$2,5)))))</f>
        <v>1</v>
      </c>
      <c r="R1045" s="215">
        <f t="shared" si="176"/>
        <v>0</v>
      </c>
      <c r="S1045" s="215">
        <f t="shared" si="177"/>
        <v>0</v>
      </c>
    </row>
    <row r="1046" spans="2:19" x14ac:dyDescent="0.2">
      <c r="B1046" s="228"/>
      <c r="C1046" s="228"/>
      <c r="D1046" s="228"/>
      <c r="E1046" s="225"/>
      <c r="F1046" s="228"/>
      <c r="G1046" s="228"/>
      <c r="Q1046" s="11">
        <f>IF(J1046&lt;'5-Year Monthly P&amp;L'!P$2,1,IF(AND('Financing - Injection 2'!J1046&gt;='5-Year Monthly P&amp;L'!P$2,'Financing - Injection 2'!J1046&lt;'5-Year Monthly P&amp;L'!AB$2),2,IF(AND('Financing - Injection 2'!J1046&gt;='5-Year Monthly P&amp;L'!AB$2,'Financing - Injection 2'!J1046&lt;'5-Year Monthly P&amp;L'!AN$2),3,IF(AND('Financing - Injection 2'!J1046&gt;='5-Year Monthly P&amp;L'!AN$2,'Financing - Injection 2'!J1046&lt;'5-Year Monthly P&amp;L'!AZ$2),4,IF('Financing - Injection 2'!J1046&gt;='5-Year Monthly P&amp;L'!AZ$2,5)))))</f>
        <v>1</v>
      </c>
      <c r="R1046" s="215">
        <f t="shared" si="176"/>
        <v>0</v>
      </c>
      <c r="S1046" s="215">
        <f t="shared" si="177"/>
        <v>0</v>
      </c>
    </row>
    <row r="1047" spans="2:19" x14ac:dyDescent="0.2">
      <c r="B1047" s="228"/>
      <c r="C1047" s="228"/>
      <c r="D1047" s="228"/>
      <c r="E1047" s="225"/>
      <c r="F1047" s="228"/>
      <c r="G1047" s="228"/>
      <c r="Q1047" s="11">
        <f>IF(J1047&lt;'5-Year Monthly P&amp;L'!P$2,1,IF(AND('Financing - Injection 2'!J1047&gt;='5-Year Monthly P&amp;L'!P$2,'Financing - Injection 2'!J1047&lt;'5-Year Monthly P&amp;L'!AB$2),2,IF(AND('Financing - Injection 2'!J1047&gt;='5-Year Monthly P&amp;L'!AB$2,'Financing - Injection 2'!J1047&lt;'5-Year Monthly P&amp;L'!AN$2),3,IF(AND('Financing - Injection 2'!J1047&gt;='5-Year Monthly P&amp;L'!AN$2,'Financing - Injection 2'!J1047&lt;'5-Year Monthly P&amp;L'!AZ$2),4,IF('Financing - Injection 2'!J1047&gt;='5-Year Monthly P&amp;L'!AZ$2,5)))))</f>
        <v>1</v>
      </c>
      <c r="R1047" s="215">
        <f t="shared" si="176"/>
        <v>0</v>
      </c>
      <c r="S1047" s="215">
        <f t="shared" si="177"/>
        <v>0</v>
      </c>
    </row>
    <row r="1048" spans="2:19" x14ac:dyDescent="0.2">
      <c r="B1048" s="228"/>
      <c r="C1048" s="228"/>
      <c r="D1048" s="228"/>
      <c r="E1048" s="225"/>
      <c r="F1048" s="228"/>
      <c r="G1048" s="228"/>
      <c r="Q1048" s="11">
        <f>IF(J1048&lt;'5-Year Monthly P&amp;L'!P$2,1,IF(AND('Financing - Injection 2'!J1048&gt;='5-Year Monthly P&amp;L'!P$2,'Financing - Injection 2'!J1048&lt;'5-Year Monthly P&amp;L'!AB$2),2,IF(AND('Financing - Injection 2'!J1048&gt;='5-Year Monthly P&amp;L'!AB$2,'Financing - Injection 2'!J1048&lt;'5-Year Monthly P&amp;L'!AN$2),3,IF(AND('Financing - Injection 2'!J1048&gt;='5-Year Monthly P&amp;L'!AN$2,'Financing - Injection 2'!J1048&lt;'5-Year Monthly P&amp;L'!AZ$2),4,IF('Financing - Injection 2'!J1048&gt;='5-Year Monthly P&amp;L'!AZ$2,5)))))</f>
        <v>1</v>
      </c>
      <c r="R1048" s="215">
        <f t="shared" si="176"/>
        <v>0</v>
      </c>
      <c r="S1048" s="215">
        <f t="shared" si="177"/>
        <v>0</v>
      </c>
    </row>
    <row r="1049" spans="2:19" x14ac:dyDescent="0.2">
      <c r="B1049" s="228"/>
      <c r="C1049" s="228"/>
      <c r="D1049" s="228"/>
      <c r="E1049" s="225"/>
      <c r="F1049" s="228"/>
      <c r="G1049" s="228"/>
      <c r="Q1049" s="11">
        <f>IF(J1049&lt;'5-Year Monthly P&amp;L'!P$2,1,IF(AND('Financing - Injection 2'!J1049&gt;='5-Year Monthly P&amp;L'!P$2,'Financing - Injection 2'!J1049&lt;'5-Year Monthly P&amp;L'!AB$2),2,IF(AND('Financing - Injection 2'!J1049&gt;='5-Year Monthly P&amp;L'!AB$2,'Financing - Injection 2'!J1049&lt;'5-Year Monthly P&amp;L'!AN$2),3,IF(AND('Financing - Injection 2'!J1049&gt;='5-Year Monthly P&amp;L'!AN$2,'Financing - Injection 2'!J1049&lt;'5-Year Monthly P&amp;L'!AZ$2),4,IF('Financing - Injection 2'!J1049&gt;='5-Year Monthly P&amp;L'!AZ$2,5)))))</f>
        <v>1</v>
      </c>
      <c r="R1049" s="215">
        <f t="shared" si="176"/>
        <v>0</v>
      </c>
      <c r="S1049" s="215">
        <f t="shared" si="177"/>
        <v>0</v>
      </c>
    </row>
    <row r="1050" spans="2:19" x14ac:dyDescent="0.2">
      <c r="B1050" s="228"/>
      <c r="C1050" s="228"/>
      <c r="D1050" s="228"/>
      <c r="E1050" s="225"/>
      <c r="F1050" s="228"/>
      <c r="G1050" s="228"/>
      <c r="Q1050" s="11">
        <f>IF(J1050&lt;'5-Year Monthly P&amp;L'!P$2,1,IF(AND('Financing - Injection 2'!J1050&gt;='5-Year Monthly P&amp;L'!P$2,'Financing - Injection 2'!J1050&lt;'5-Year Monthly P&amp;L'!AB$2),2,IF(AND('Financing - Injection 2'!J1050&gt;='5-Year Monthly P&amp;L'!AB$2,'Financing - Injection 2'!J1050&lt;'5-Year Monthly P&amp;L'!AN$2),3,IF(AND('Financing - Injection 2'!J1050&gt;='5-Year Monthly P&amp;L'!AN$2,'Financing - Injection 2'!J1050&lt;'5-Year Monthly P&amp;L'!AZ$2),4,IF('Financing - Injection 2'!J1050&gt;='5-Year Monthly P&amp;L'!AZ$2,5)))))</f>
        <v>1</v>
      </c>
      <c r="R1050" s="215">
        <f t="shared" si="176"/>
        <v>0</v>
      </c>
      <c r="S1050" s="215">
        <f t="shared" si="177"/>
        <v>0</v>
      </c>
    </row>
    <row r="1051" spans="2:19" x14ac:dyDescent="0.2">
      <c r="B1051" s="228"/>
      <c r="C1051" s="228"/>
      <c r="D1051" s="228"/>
      <c r="E1051" s="225"/>
      <c r="F1051" s="228"/>
      <c r="G1051" s="228"/>
      <c r="Q1051" s="11">
        <f>IF(J1051&lt;'5-Year Monthly P&amp;L'!P$2,1,IF(AND('Financing - Injection 2'!J1051&gt;='5-Year Monthly P&amp;L'!P$2,'Financing - Injection 2'!J1051&lt;'5-Year Monthly P&amp;L'!AB$2),2,IF(AND('Financing - Injection 2'!J1051&gt;='5-Year Monthly P&amp;L'!AB$2,'Financing - Injection 2'!J1051&lt;'5-Year Monthly P&amp;L'!AN$2),3,IF(AND('Financing - Injection 2'!J1051&gt;='5-Year Monthly P&amp;L'!AN$2,'Financing - Injection 2'!J1051&lt;'5-Year Monthly P&amp;L'!AZ$2),4,IF('Financing - Injection 2'!J1051&gt;='5-Year Monthly P&amp;L'!AZ$2,5)))))</f>
        <v>1</v>
      </c>
      <c r="R1051" s="215">
        <f t="shared" si="176"/>
        <v>0</v>
      </c>
      <c r="S1051" s="215">
        <f t="shared" si="177"/>
        <v>0</v>
      </c>
    </row>
    <row r="1052" spans="2:19" x14ac:dyDescent="0.2">
      <c r="B1052" s="228"/>
      <c r="C1052" s="228"/>
      <c r="D1052" s="228"/>
      <c r="E1052" s="225"/>
      <c r="F1052" s="228"/>
      <c r="G1052" s="228"/>
      <c r="Q1052" s="11">
        <f>IF(J1052&lt;'5-Year Monthly P&amp;L'!P$2,1,IF(AND('Financing - Injection 2'!J1052&gt;='5-Year Monthly P&amp;L'!P$2,'Financing - Injection 2'!J1052&lt;'5-Year Monthly P&amp;L'!AB$2),2,IF(AND('Financing - Injection 2'!J1052&gt;='5-Year Monthly P&amp;L'!AB$2,'Financing - Injection 2'!J1052&lt;'5-Year Monthly P&amp;L'!AN$2),3,IF(AND('Financing - Injection 2'!J1052&gt;='5-Year Monthly P&amp;L'!AN$2,'Financing - Injection 2'!J1052&lt;'5-Year Monthly P&amp;L'!AZ$2),4,IF('Financing - Injection 2'!J1052&gt;='5-Year Monthly P&amp;L'!AZ$2,5)))))</f>
        <v>1</v>
      </c>
      <c r="R1052" s="215">
        <f t="shared" si="176"/>
        <v>0</v>
      </c>
      <c r="S1052" s="215">
        <f t="shared" si="177"/>
        <v>0</v>
      </c>
    </row>
    <row r="1053" spans="2:19" x14ac:dyDescent="0.2">
      <c r="B1053" s="228"/>
      <c r="C1053" s="228"/>
      <c r="D1053" s="228"/>
      <c r="E1053" s="225"/>
      <c r="F1053" s="228"/>
      <c r="G1053" s="228"/>
      <c r="Q1053" s="11">
        <f>IF(J1053&lt;'5-Year Monthly P&amp;L'!P$2,1,IF(AND('Financing - Injection 2'!J1053&gt;='5-Year Monthly P&amp;L'!P$2,'Financing - Injection 2'!J1053&lt;'5-Year Monthly P&amp;L'!AB$2),2,IF(AND('Financing - Injection 2'!J1053&gt;='5-Year Monthly P&amp;L'!AB$2,'Financing - Injection 2'!J1053&lt;'5-Year Monthly P&amp;L'!AN$2),3,IF(AND('Financing - Injection 2'!J1053&gt;='5-Year Monthly P&amp;L'!AN$2,'Financing - Injection 2'!J1053&lt;'5-Year Monthly P&amp;L'!AZ$2),4,IF('Financing - Injection 2'!J1053&gt;='5-Year Monthly P&amp;L'!AZ$2,5)))))</f>
        <v>1</v>
      </c>
      <c r="R1053" s="215">
        <f t="shared" si="176"/>
        <v>0</v>
      </c>
      <c r="S1053" s="215">
        <f t="shared" si="177"/>
        <v>0</v>
      </c>
    </row>
    <row r="1054" spans="2:19" x14ac:dyDescent="0.2">
      <c r="B1054" s="228"/>
      <c r="C1054" s="228"/>
      <c r="D1054" s="228"/>
      <c r="E1054" s="225"/>
      <c r="F1054" s="228"/>
      <c r="G1054" s="228"/>
      <c r="Q1054" s="11">
        <f>IF(J1054&lt;'5-Year Monthly P&amp;L'!P$2,1,IF(AND('Financing - Injection 2'!J1054&gt;='5-Year Monthly P&amp;L'!P$2,'Financing - Injection 2'!J1054&lt;'5-Year Monthly P&amp;L'!AB$2),2,IF(AND('Financing - Injection 2'!J1054&gt;='5-Year Monthly P&amp;L'!AB$2,'Financing - Injection 2'!J1054&lt;'5-Year Monthly P&amp;L'!AN$2),3,IF(AND('Financing - Injection 2'!J1054&gt;='5-Year Monthly P&amp;L'!AN$2,'Financing - Injection 2'!J1054&lt;'5-Year Monthly P&amp;L'!AZ$2),4,IF('Financing - Injection 2'!J1054&gt;='5-Year Monthly P&amp;L'!AZ$2,5)))))</f>
        <v>1</v>
      </c>
      <c r="R1054" s="215">
        <f t="shared" si="176"/>
        <v>0</v>
      </c>
      <c r="S1054" s="215">
        <f t="shared" si="177"/>
        <v>0</v>
      </c>
    </row>
    <row r="1055" spans="2:19" x14ac:dyDescent="0.2">
      <c r="B1055" s="228"/>
      <c r="C1055" s="228"/>
      <c r="D1055" s="228"/>
      <c r="E1055" s="225"/>
      <c r="F1055" s="228"/>
      <c r="G1055" s="228"/>
      <c r="Q1055" s="11">
        <f>IF(J1055&lt;'5-Year Monthly P&amp;L'!P$2,1,IF(AND('Financing - Injection 2'!J1055&gt;='5-Year Monthly P&amp;L'!P$2,'Financing - Injection 2'!J1055&lt;'5-Year Monthly P&amp;L'!AB$2),2,IF(AND('Financing - Injection 2'!J1055&gt;='5-Year Monthly P&amp;L'!AB$2,'Financing - Injection 2'!J1055&lt;'5-Year Monthly P&amp;L'!AN$2),3,IF(AND('Financing - Injection 2'!J1055&gt;='5-Year Monthly P&amp;L'!AN$2,'Financing - Injection 2'!J1055&lt;'5-Year Monthly P&amp;L'!AZ$2),4,IF('Financing - Injection 2'!J1055&gt;='5-Year Monthly P&amp;L'!AZ$2,5)))))</f>
        <v>1</v>
      </c>
      <c r="R1055" s="215">
        <f t="shared" si="176"/>
        <v>0</v>
      </c>
      <c r="S1055" s="215">
        <f t="shared" si="177"/>
        <v>0</v>
      </c>
    </row>
    <row r="1056" spans="2:19" x14ac:dyDescent="0.2">
      <c r="B1056" s="228"/>
      <c r="C1056" s="228"/>
      <c r="D1056" s="228"/>
      <c r="E1056" s="225"/>
      <c r="F1056" s="228"/>
      <c r="G1056" s="228"/>
      <c r="Q1056" s="11">
        <f>IF(J1056&lt;'5-Year Monthly P&amp;L'!P$2,1,IF(AND('Financing - Injection 2'!J1056&gt;='5-Year Monthly P&amp;L'!P$2,'Financing - Injection 2'!J1056&lt;'5-Year Monthly P&amp;L'!AB$2),2,IF(AND('Financing - Injection 2'!J1056&gt;='5-Year Monthly P&amp;L'!AB$2,'Financing - Injection 2'!J1056&lt;'5-Year Monthly P&amp;L'!AN$2),3,IF(AND('Financing - Injection 2'!J1056&gt;='5-Year Monthly P&amp;L'!AN$2,'Financing - Injection 2'!J1056&lt;'5-Year Monthly P&amp;L'!AZ$2),4,IF('Financing - Injection 2'!J1056&gt;='5-Year Monthly P&amp;L'!AZ$2,5)))))</f>
        <v>1</v>
      </c>
      <c r="R1056" s="215">
        <f t="shared" si="176"/>
        <v>0</v>
      </c>
      <c r="S1056" s="215">
        <f t="shared" si="177"/>
        <v>0</v>
      </c>
    </row>
    <row r="1057" spans="2:19" x14ac:dyDescent="0.2">
      <c r="B1057" s="228"/>
      <c r="C1057" s="228"/>
      <c r="D1057" s="228"/>
      <c r="E1057" s="225"/>
      <c r="F1057" s="228"/>
      <c r="G1057" s="228"/>
      <c r="Q1057" s="11">
        <f>IF(J1057&lt;'5-Year Monthly P&amp;L'!P$2,1,IF(AND('Financing - Injection 2'!J1057&gt;='5-Year Monthly P&amp;L'!P$2,'Financing - Injection 2'!J1057&lt;'5-Year Monthly P&amp;L'!AB$2),2,IF(AND('Financing - Injection 2'!J1057&gt;='5-Year Monthly P&amp;L'!AB$2,'Financing - Injection 2'!J1057&lt;'5-Year Monthly P&amp;L'!AN$2),3,IF(AND('Financing - Injection 2'!J1057&gt;='5-Year Monthly P&amp;L'!AN$2,'Financing - Injection 2'!J1057&lt;'5-Year Monthly P&amp;L'!AZ$2),4,IF('Financing - Injection 2'!J1057&gt;='5-Year Monthly P&amp;L'!AZ$2,5)))))</f>
        <v>1</v>
      </c>
      <c r="R1057" s="215">
        <f t="shared" si="176"/>
        <v>0</v>
      </c>
      <c r="S1057" s="215">
        <f t="shared" si="177"/>
        <v>0</v>
      </c>
    </row>
    <row r="1058" spans="2:19" x14ac:dyDescent="0.2">
      <c r="B1058" s="228"/>
      <c r="C1058" s="228"/>
      <c r="D1058" s="228"/>
      <c r="E1058" s="225"/>
      <c r="F1058" s="228"/>
      <c r="G1058" s="228"/>
      <c r="Q1058" s="11">
        <f>IF(J1058&lt;'5-Year Monthly P&amp;L'!P$2,1,IF(AND('Financing - Injection 2'!J1058&gt;='5-Year Monthly P&amp;L'!P$2,'Financing - Injection 2'!J1058&lt;'5-Year Monthly P&amp;L'!AB$2),2,IF(AND('Financing - Injection 2'!J1058&gt;='5-Year Monthly P&amp;L'!AB$2,'Financing - Injection 2'!J1058&lt;'5-Year Monthly P&amp;L'!AN$2),3,IF(AND('Financing - Injection 2'!J1058&gt;='5-Year Monthly P&amp;L'!AN$2,'Financing - Injection 2'!J1058&lt;'5-Year Monthly P&amp;L'!AZ$2),4,IF('Financing - Injection 2'!J1058&gt;='5-Year Monthly P&amp;L'!AZ$2,5)))))</f>
        <v>1</v>
      </c>
      <c r="R1058" s="215">
        <f t="shared" si="176"/>
        <v>0</v>
      </c>
      <c r="S1058" s="215">
        <f t="shared" si="177"/>
        <v>0</v>
      </c>
    </row>
    <row r="1059" spans="2:19" x14ac:dyDescent="0.2">
      <c r="B1059" s="228"/>
      <c r="C1059" s="228"/>
      <c r="D1059" s="228"/>
      <c r="E1059" s="225"/>
      <c r="F1059" s="228"/>
      <c r="G1059" s="228"/>
      <c r="Q1059" s="11">
        <f>IF(J1059&lt;'5-Year Monthly P&amp;L'!P$2,1,IF(AND('Financing - Injection 2'!J1059&gt;='5-Year Monthly P&amp;L'!P$2,'Financing - Injection 2'!J1059&lt;'5-Year Monthly P&amp;L'!AB$2),2,IF(AND('Financing - Injection 2'!J1059&gt;='5-Year Monthly P&amp;L'!AB$2,'Financing - Injection 2'!J1059&lt;'5-Year Monthly P&amp;L'!AN$2),3,IF(AND('Financing - Injection 2'!J1059&gt;='5-Year Monthly P&amp;L'!AN$2,'Financing - Injection 2'!J1059&lt;'5-Year Monthly P&amp;L'!AZ$2),4,IF('Financing - Injection 2'!J1059&gt;='5-Year Monthly P&amp;L'!AZ$2,5)))))</f>
        <v>1</v>
      </c>
      <c r="R1059" s="215">
        <f t="shared" si="176"/>
        <v>0</v>
      </c>
      <c r="S1059" s="215">
        <f t="shared" si="177"/>
        <v>0</v>
      </c>
    </row>
    <row r="1060" spans="2:19" x14ac:dyDescent="0.2">
      <c r="B1060" s="228"/>
      <c r="C1060" s="228"/>
      <c r="D1060" s="228"/>
      <c r="E1060" s="225"/>
      <c r="F1060" s="228"/>
      <c r="G1060" s="228"/>
      <c r="Q1060" s="11">
        <f>IF(J1060&lt;'5-Year Monthly P&amp;L'!P$2,1,IF(AND('Financing - Injection 2'!J1060&gt;='5-Year Monthly P&amp;L'!P$2,'Financing - Injection 2'!J1060&lt;'5-Year Monthly P&amp;L'!AB$2),2,IF(AND('Financing - Injection 2'!J1060&gt;='5-Year Monthly P&amp;L'!AB$2,'Financing - Injection 2'!J1060&lt;'5-Year Monthly P&amp;L'!AN$2),3,IF(AND('Financing - Injection 2'!J1060&gt;='5-Year Monthly P&amp;L'!AN$2,'Financing - Injection 2'!J1060&lt;'5-Year Monthly P&amp;L'!AZ$2),4,IF('Financing - Injection 2'!J1060&gt;='5-Year Monthly P&amp;L'!AZ$2,5)))))</f>
        <v>1</v>
      </c>
      <c r="R1060" s="215">
        <f t="shared" si="176"/>
        <v>0</v>
      </c>
      <c r="S1060" s="215">
        <f t="shared" si="177"/>
        <v>0</v>
      </c>
    </row>
    <row r="1061" spans="2:19" x14ac:dyDescent="0.2">
      <c r="B1061" s="228"/>
      <c r="C1061" s="228"/>
      <c r="D1061" s="228"/>
      <c r="E1061" s="225"/>
      <c r="F1061" s="228"/>
      <c r="G1061" s="228"/>
      <c r="Q1061" s="11">
        <f>IF(J1061&lt;'5-Year Monthly P&amp;L'!P$2,1,IF(AND('Financing - Injection 2'!J1061&gt;='5-Year Monthly P&amp;L'!P$2,'Financing - Injection 2'!J1061&lt;'5-Year Monthly P&amp;L'!AB$2),2,IF(AND('Financing - Injection 2'!J1061&gt;='5-Year Monthly P&amp;L'!AB$2,'Financing - Injection 2'!J1061&lt;'5-Year Monthly P&amp;L'!AN$2),3,IF(AND('Financing - Injection 2'!J1061&gt;='5-Year Monthly P&amp;L'!AN$2,'Financing - Injection 2'!J1061&lt;'5-Year Monthly P&amp;L'!AZ$2),4,IF('Financing - Injection 2'!J1061&gt;='5-Year Monthly P&amp;L'!AZ$2,5)))))</f>
        <v>1</v>
      </c>
      <c r="R1061" s="215">
        <f t="shared" si="176"/>
        <v>0</v>
      </c>
      <c r="S1061" s="215">
        <f t="shared" si="177"/>
        <v>0</v>
      </c>
    </row>
    <row r="1062" spans="2:19" x14ac:dyDescent="0.2">
      <c r="B1062" s="228"/>
      <c r="C1062" s="228"/>
      <c r="D1062" s="228"/>
      <c r="E1062" s="225"/>
      <c r="F1062" s="228"/>
      <c r="G1062" s="228"/>
      <c r="Q1062" s="11">
        <f>IF(J1062&lt;'5-Year Monthly P&amp;L'!P$2,1,IF(AND('Financing - Injection 2'!J1062&gt;='5-Year Monthly P&amp;L'!P$2,'Financing - Injection 2'!J1062&lt;'5-Year Monthly P&amp;L'!AB$2),2,IF(AND('Financing - Injection 2'!J1062&gt;='5-Year Monthly P&amp;L'!AB$2,'Financing - Injection 2'!J1062&lt;'5-Year Monthly P&amp;L'!AN$2),3,IF(AND('Financing - Injection 2'!J1062&gt;='5-Year Monthly P&amp;L'!AN$2,'Financing - Injection 2'!J1062&lt;'5-Year Monthly P&amp;L'!AZ$2),4,IF('Financing - Injection 2'!J1062&gt;='5-Year Monthly P&amp;L'!AZ$2,5)))))</f>
        <v>1</v>
      </c>
      <c r="R1062" s="215">
        <f t="shared" si="176"/>
        <v>0</v>
      </c>
      <c r="S1062" s="215">
        <f t="shared" si="177"/>
        <v>0</v>
      </c>
    </row>
    <row r="1063" spans="2:19" x14ac:dyDescent="0.2">
      <c r="B1063" s="228"/>
      <c r="C1063" s="228"/>
      <c r="D1063" s="228"/>
      <c r="E1063" s="225"/>
      <c r="F1063" s="228"/>
      <c r="G1063" s="228"/>
      <c r="Q1063" s="11">
        <f>IF(J1063&lt;'5-Year Monthly P&amp;L'!P$2,1,IF(AND('Financing - Injection 2'!J1063&gt;='5-Year Monthly P&amp;L'!P$2,'Financing - Injection 2'!J1063&lt;'5-Year Monthly P&amp;L'!AB$2),2,IF(AND('Financing - Injection 2'!J1063&gt;='5-Year Monthly P&amp;L'!AB$2,'Financing - Injection 2'!J1063&lt;'5-Year Monthly P&amp;L'!AN$2),3,IF(AND('Financing - Injection 2'!J1063&gt;='5-Year Monthly P&amp;L'!AN$2,'Financing - Injection 2'!J1063&lt;'5-Year Monthly P&amp;L'!AZ$2),4,IF('Financing - Injection 2'!J1063&gt;='5-Year Monthly P&amp;L'!AZ$2,5)))))</f>
        <v>1</v>
      </c>
      <c r="R1063" s="215">
        <f t="shared" si="176"/>
        <v>0</v>
      </c>
      <c r="S1063" s="215">
        <f t="shared" si="177"/>
        <v>0</v>
      </c>
    </row>
    <row r="1064" spans="2:19" x14ac:dyDescent="0.2">
      <c r="B1064" s="228"/>
      <c r="C1064" s="228"/>
      <c r="D1064" s="228"/>
      <c r="E1064" s="225"/>
      <c r="F1064" s="228"/>
      <c r="G1064" s="228"/>
      <c r="Q1064" s="11">
        <f>IF(J1064&lt;'5-Year Monthly P&amp;L'!P$2,1,IF(AND('Financing - Injection 2'!J1064&gt;='5-Year Monthly P&amp;L'!P$2,'Financing - Injection 2'!J1064&lt;'5-Year Monthly P&amp;L'!AB$2),2,IF(AND('Financing - Injection 2'!J1064&gt;='5-Year Monthly P&amp;L'!AB$2,'Financing - Injection 2'!J1064&lt;'5-Year Monthly P&amp;L'!AN$2),3,IF(AND('Financing - Injection 2'!J1064&gt;='5-Year Monthly P&amp;L'!AN$2,'Financing - Injection 2'!J1064&lt;'5-Year Monthly P&amp;L'!AZ$2),4,IF('Financing - Injection 2'!J1064&gt;='5-Year Monthly P&amp;L'!AZ$2,5)))))</f>
        <v>1</v>
      </c>
      <c r="R1064" s="215">
        <f t="shared" si="176"/>
        <v>0</v>
      </c>
      <c r="S1064" s="215">
        <f t="shared" si="177"/>
        <v>0</v>
      </c>
    </row>
    <row r="1065" spans="2:19" x14ac:dyDescent="0.2">
      <c r="B1065" s="228"/>
      <c r="C1065" s="228"/>
      <c r="D1065" s="228"/>
      <c r="E1065" s="225"/>
      <c r="F1065" s="228"/>
      <c r="G1065" s="228"/>
      <c r="Q1065" s="11">
        <f>IF(J1065&lt;'5-Year Monthly P&amp;L'!P$2,1,IF(AND('Financing - Injection 2'!J1065&gt;='5-Year Monthly P&amp;L'!P$2,'Financing - Injection 2'!J1065&lt;'5-Year Monthly P&amp;L'!AB$2),2,IF(AND('Financing - Injection 2'!J1065&gt;='5-Year Monthly P&amp;L'!AB$2,'Financing - Injection 2'!J1065&lt;'5-Year Monthly P&amp;L'!AN$2),3,IF(AND('Financing - Injection 2'!J1065&gt;='5-Year Monthly P&amp;L'!AN$2,'Financing - Injection 2'!J1065&lt;'5-Year Monthly P&amp;L'!AZ$2),4,IF('Financing - Injection 2'!J1065&gt;='5-Year Monthly P&amp;L'!AZ$2,5)))))</f>
        <v>1</v>
      </c>
      <c r="R1065" s="215">
        <f t="shared" si="176"/>
        <v>0</v>
      </c>
      <c r="S1065" s="215">
        <f t="shared" si="177"/>
        <v>0</v>
      </c>
    </row>
    <row r="1066" spans="2:19" x14ac:dyDescent="0.2">
      <c r="B1066" s="228"/>
      <c r="C1066" s="228"/>
      <c r="D1066" s="228"/>
      <c r="E1066" s="225"/>
      <c r="F1066" s="228"/>
      <c r="G1066" s="228"/>
      <c r="Q1066" s="11">
        <f>IF(J1066&lt;'5-Year Monthly P&amp;L'!P$2,1,IF(AND('Financing - Injection 2'!J1066&gt;='5-Year Monthly P&amp;L'!P$2,'Financing - Injection 2'!J1066&lt;'5-Year Monthly P&amp;L'!AB$2),2,IF(AND('Financing - Injection 2'!J1066&gt;='5-Year Monthly P&amp;L'!AB$2,'Financing - Injection 2'!J1066&lt;'5-Year Monthly P&amp;L'!AN$2),3,IF(AND('Financing - Injection 2'!J1066&gt;='5-Year Monthly P&amp;L'!AN$2,'Financing - Injection 2'!J1066&lt;'5-Year Monthly P&amp;L'!AZ$2),4,IF('Financing - Injection 2'!J1066&gt;='5-Year Monthly P&amp;L'!AZ$2,5)))))</f>
        <v>1</v>
      </c>
      <c r="R1066" s="215">
        <f t="shared" si="176"/>
        <v>0</v>
      </c>
      <c r="S1066" s="215">
        <f t="shared" si="177"/>
        <v>0</v>
      </c>
    </row>
    <row r="1067" spans="2:19" x14ac:dyDescent="0.2">
      <c r="B1067" s="228"/>
      <c r="C1067" s="228"/>
      <c r="D1067" s="228"/>
      <c r="E1067" s="225"/>
      <c r="F1067" s="228"/>
      <c r="G1067" s="228"/>
      <c r="Q1067" s="11">
        <f>IF(J1067&lt;'5-Year Monthly P&amp;L'!P$2,1,IF(AND('Financing - Injection 2'!J1067&gt;='5-Year Monthly P&amp;L'!P$2,'Financing - Injection 2'!J1067&lt;'5-Year Monthly P&amp;L'!AB$2),2,IF(AND('Financing - Injection 2'!J1067&gt;='5-Year Monthly P&amp;L'!AB$2,'Financing - Injection 2'!J1067&lt;'5-Year Monthly P&amp;L'!AN$2),3,IF(AND('Financing - Injection 2'!J1067&gt;='5-Year Monthly P&amp;L'!AN$2,'Financing - Injection 2'!J1067&lt;'5-Year Monthly P&amp;L'!AZ$2),4,IF('Financing - Injection 2'!J1067&gt;='5-Year Monthly P&amp;L'!AZ$2,5)))))</f>
        <v>1</v>
      </c>
      <c r="R1067" s="215">
        <f t="shared" si="176"/>
        <v>0</v>
      </c>
      <c r="S1067" s="215">
        <f t="shared" si="177"/>
        <v>0</v>
      </c>
    </row>
    <row r="1068" spans="2:19" x14ac:dyDescent="0.2">
      <c r="B1068" s="228"/>
      <c r="C1068" s="228"/>
      <c r="D1068" s="228"/>
      <c r="E1068" s="225"/>
      <c r="F1068" s="228"/>
      <c r="G1068" s="228"/>
      <c r="Q1068" s="11">
        <f>IF(J1068&lt;'5-Year Monthly P&amp;L'!P$2,1,IF(AND('Financing - Injection 2'!J1068&gt;='5-Year Monthly P&amp;L'!P$2,'Financing - Injection 2'!J1068&lt;'5-Year Monthly P&amp;L'!AB$2),2,IF(AND('Financing - Injection 2'!J1068&gt;='5-Year Monthly P&amp;L'!AB$2,'Financing - Injection 2'!J1068&lt;'5-Year Monthly P&amp;L'!AN$2),3,IF(AND('Financing - Injection 2'!J1068&gt;='5-Year Monthly P&amp;L'!AN$2,'Financing - Injection 2'!J1068&lt;'5-Year Monthly P&amp;L'!AZ$2),4,IF('Financing - Injection 2'!J1068&gt;='5-Year Monthly P&amp;L'!AZ$2,5)))))</f>
        <v>1</v>
      </c>
      <c r="R1068" s="215">
        <f t="shared" si="176"/>
        <v>0</v>
      </c>
      <c r="S1068" s="215">
        <f t="shared" si="177"/>
        <v>0</v>
      </c>
    </row>
    <row r="1069" spans="2:19" x14ac:dyDescent="0.2">
      <c r="B1069" s="228"/>
      <c r="C1069" s="228"/>
      <c r="D1069" s="228"/>
      <c r="E1069" s="225"/>
      <c r="F1069" s="228"/>
      <c r="G1069" s="228"/>
      <c r="Q1069" s="11">
        <f>IF(J1069&lt;'5-Year Monthly P&amp;L'!P$2,1,IF(AND('Financing - Injection 2'!J1069&gt;='5-Year Monthly P&amp;L'!P$2,'Financing - Injection 2'!J1069&lt;'5-Year Monthly P&amp;L'!AB$2),2,IF(AND('Financing - Injection 2'!J1069&gt;='5-Year Monthly P&amp;L'!AB$2,'Financing - Injection 2'!J1069&lt;'5-Year Monthly P&amp;L'!AN$2),3,IF(AND('Financing - Injection 2'!J1069&gt;='5-Year Monthly P&amp;L'!AN$2,'Financing - Injection 2'!J1069&lt;'5-Year Monthly P&amp;L'!AZ$2),4,IF('Financing - Injection 2'!J1069&gt;='5-Year Monthly P&amp;L'!AZ$2,5)))))</f>
        <v>1</v>
      </c>
      <c r="R1069" s="215">
        <f t="shared" si="176"/>
        <v>0</v>
      </c>
      <c r="S1069" s="215">
        <f t="shared" si="177"/>
        <v>0</v>
      </c>
    </row>
    <row r="1070" spans="2:19" x14ac:dyDescent="0.2">
      <c r="B1070" s="228"/>
      <c r="C1070" s="228"/>
      <c r="D1070" s="228"/>
      <c r="E1070" s="225"/>
      <c r="F1070" s="228"/>
      <c r="G1070" s="228"/>
      <c r="Q1070" s="11">
        <f>IF(J1070&lt;'5-Year Monthly P&amp;L'!P$2,1,IF(AND('Financing - Injection 2'!J1070&gt;='5-Year Monthly P&amp;L'!P$2,'Financing - Injection 2'!J1070&lt;'5-Year Monthly P&amp;L'!AB$2),2,IF(AND('Financing - Injection 2'!J1070&gt;='5-Year Monthly P&amp;L'!AB$2,'Financing - Injection 2'!J1070&lt;'5-Year Monthly P&amp;L'!AN$2),3,IF(AND('Financing - Injection 2'!J1070&gt;='5-Year Monthly P&amp;L'!AN$2,'Financing - Injection 2'!J1070&lt;'5-Year Monthly P&amp;L'!AZ$2),4,IF('Financing - Injection 2'!J1070&gt;='5-Year Monthly P&amp;L'!AZ$2,5)))))</f>
        <v>1</v>
      </c>
      <c r="R1070" s="215">
        <f t="shared" si="176"/>
        <v>0</v>
      </c>
      <c r="S1070" s="215">
        <f t="shared" si="177"/>
        <v>0</v>
      </c>
    </row>
    <row r="1071" spans="2:19" x14ac:dyDescent="0.2">
      <c r="B1071" s="228"/>
      <c r="C1071" s="228"/>
      <c r="D1071" s="228"/>
      <c r="E1071" s="225"/>
      <c r="F1071" s="228"/>
      <c r="G1071" s="228"/>
      <c r="Q1071" s="11">
        <f>IF(J1071&lt;'5-Year Monthly P&amp;L'!P$2,1,IF(AND('Financing - Injection 2'!J1071&gt;='5-Year Monthly P&amp;L'!P$2,'Financing - Injection 2'!J1071&lt;'5-Year Monthly P&amp;L'!AB$2),2,IF(AND('Financing - Injection 2'!J1071&gt;='5-Year Monthly P&amp;L'!AB$2,'Financing - Injection 2'!J1071&lt;'5-Year Monthly P&amp;L'!AN$2),3,IF(AND('Financing - Injection 2'!J1071&gt;='5-Year Monthly P&amp;L'!AN$2,'Financing - Injection 2'!J1071&lt;'5-Year Monthly P&amp;L'!AZ$2),4,IF('Financing - Injection 2'!J1071&gt;='5-Year Monthly P&amp;L'!AZ$2,5)))))</f>
        <v>1</v>
      </c>
      <c r="R1071" s="215">
        <f t="shared" si="176"/>
        <v>0</v>
      </c>
      <c r="S1071" s="215">
        <f t="shared" si="177"/>
        <v>0</v>
      </c>
    </row>
    <row r="1072" spans="2:19" x14ac:dyDescent="0.2">
      <c r="B1072" s="228"/>
      <c r="C1072" s="228"/>
      <c r="D1072" s="228"/>
      <c r="E1072" s="225"/>
      <c r="F1072" s="228"/>
      <c r="G1072" s="228"/>
      <c r="Q1072" s="11">
        <f>IF(J1072&lt;'5-Year Monthly P&amp;L'!P$2,1,IF(AND('Financing - Injection 2'!J1072&gt;='5-Year Monthly P&amp;L'!P$2,'Financing - Injection 2'!J1072&lt;'5-Year Monthly P&amp;L'!AB$2),2,IF(AND('Financing - Injection 2'!J1072&gt;='5-Year Monthly P&amp;L'!AB$2,'Financing - Injection 2'!J1072&lt;'5-Year Monthly P&amp;L'!AN$2),3,IF(AND('Financing - Injection 2'!J1072&gt;='5-Year Monthly P&amp;L'!AN$2,'Financing - Injection 2'!J1072&lt;'5-Year Monthly P&amp;L'!AZ$2),4,IF('Financing - Injection 2'!J1072&gt;='5-Year Monthly P&amp;L'!AZ$2,5)))))</f>
        <v>1</v>
      </c>
      <c r="R1072" s="215">
        <f t="shared" si="176"/>
        <v>0</v>
      </c>
      <c r="S1072" s="215">
        <f t="shared" si="177"/>
        <v>0</v>
      </c>
    </row>
    <row r="1073" spans="2:19" x14ac:dyDescent="0.2">
      <c r="B1073" s="228"/>
      <c r="C1073" s="228"/>
      <c r="D1073" s="228"/>
      <c r="E1073" s="225"/>
      <c r="F1073" s="228"/>
      <c r="G1073" s="228"/>
      <c r="Q1073" s="11">
        <f>IF(J1073&lt;'5-Year Monthly P&amp;L'!P$2,1,IF(AND('Financing - Injection 2'!J1073&gt;='5-Year Monthly P&amp;L'!P$2,'Financing - Injection 2'!J1073&lt;'5-Year Monthly P&amp;L'!AB$2),2,IF(AND('Financing - Injection 2'!J1073&gt;='5-Year Monthly P&amp;L'!AB$2,'Financing - Injection 2'!J1073&lt;'5-Year Monthly P&amp;L'!AN$2),3,IF(AND('Financing - Injection 2'!J1073&gt;='5-Year Monthly P&amp;L'!AN$2,'Financing - Injection 2'!J1073&lt;'5-Year Monthly P&amp;L'!AZ$2),4,IF('Financing - Injection 2'!J1073&gt;='5-Year Monthly P&amp;L'!AZ$2,5)))))</f>
        <v>1</v>
      </c>
      <c r="R1073" s="215">
        <f t="shared" si="176"/>
        <v>0</v>
      </c>
      <c r="S1073" s="215">
        <f t="shared" si="177"/>
        <v>0</v>
      </c>
    </row>
    <row r="1074" spans="2:19" x14ac:dyDescent="0.2">
      <c r="B1074" s="228"/>
      <c r="C1074" s="228"/>
      <c r="D1074" s="228"/>
      <c r="E1074" s="225"/>
      <c r="F1074" s="228"/>
      <c r="G1074" s="228"/>
      <c r="Q1074" s="11">
        <f>IF(J1074&lt;'5-Year Monthly P&amp;L'!P$2,1,IF(AND('Financing - Injection 2'!J1074&gt;='5-Year Monthly P&amp;L'!P$2,'Financing - Injection 2'!J1074&lt;'5-Year Monthly P&amp;L'!AB$2),2,IF(AND('Financing - Injection 2'!J1074&gt;='5-Year Monthly P&amp;L'!AB$2,'Financing - Injection 2'!J1074&lt;'5-Year Monthly P&amp;L'!AN$2),3,IF(AND('Financing - Injection 2'!J1074&gt;='5-Year Monthly P&amp;L'!AN$2,'Financing - Injection 2'!J1074&lt;'5-Year Monthly P&amp;L'!AZ$2),4,IF('Financing - Injection 2'!J1074&gt;='5-Year Monthly P&amp;L'!AZ$2,5)))))</f>
        <v>1</v>
      </c>
      <c r="R1074" s="215">
        <f t="shared" si="176"/>
        <v>0</v>
      </c>
      <c r="S1074" s="215">
        <f t="shared" si="177"/>
        <v>0</v>
      </c>
    </row>
    <row r="1075" spans="2:19" x14ac:dyDescent="0.2">
      <c r="B1075" s="228"/>
      <c r="C1075" s="228"/>
      <c r="D1075" s="228"/>
      <c r="E1075" s="225"/>
      <c r="F1075" s="228"/>
      <c r="G1075" s="228"/>
      <c r="Q1075" s="11">
        <f>IF(J1075&lt;'5-Year Monthly P&amp;L'!P$2,1,IF(AND('Financing - Injection 2'!J1075&gt;='5-Year Monthly P&amp;L'!P$2,'Financing - Injection 2'!J1075&lt;'5-Year Monthly P&amp;L'!AB$2),2,IF(AND('Financing - Injection 2'!J1075&gt;='5-Year Monthly P&amp;L'!AB$2,'Financing - Injection 2'!J1075&lt;'5-Year Monthly P&amp;L'!AN$2),3,IF(AND('Financing - Injection 2'!J1075&gt;='5-Year Monthly P&amp;L'!AN$2,'Financing - Injection 2'!J1075&lt;'5-Year Monthly P&amp;L'!AZ$2),4,IF('Financing - Injection 2'!J1075&gt;='5-Year Monthly P&amp;L'!AZ$2,5)))))</f>
        <v>1</v>
      </c>
      <c r="R1075" s="215">
        <f t="shared" si="176"/>
        <v>0</v>
      </c>
      <c r="S1075" s="215">
        <f t="shared" si="177"/>
        <v>0</v>
      </c>
    </row>
    <row r="1076" spans="2:19" x14ac:dyDescent="0.2">
      <c r="B1076" s="228"/>
      <c r="C1076" s="228"/>
      <c r="D1076" s="228"/>
      <c r="E1076" s="225"/>
      <c r="F1076" s="228"/>
      <c r="G1076" s="228"/>
      <c r="Q1076" s="11">
        <f>IF(J1076&lt;'5-Year Monthly P&amp;L'!P$2,1,IF(AND('Financing - Injection 2'!J1076&gt;='5-Year Monthly P&amp;L'!P$2,'Financing - Injection 2'!J1076&lt;'5-Year Monthly P&amp;L'!AB$2),2,IF(AND('Financing - Injection 2'!J1076&gt;='5-Year Monthly P&amp;L'!AB$2,'Financing - Injection 2'!J1076&lt;'5-Year Monthly P&amp;L'!AN$2),3,IF(AND('Financing - Injection 2'!J1076&gt;='5-Year Monthly P&amp;L'!AN$2,'Financing - Injection 2'!J1076&lt;'5-Year Monthly P&amp;L'!AZ$2),4,IF('Financing - Injection 2'!J1076&gt;='5-Year Monthly P&amp;L'!AZ$2,5)))))</f>
        <v>1</v>
      </c>
      <c r="R1076" s="215">
        <f t="shared" si="176"/>
        <v>0</v>
      </c>
      <c r="S1076" s="215">
        <f t="shared" si="177"/>
        <v>0</v>
      </c>
    </row>
    <row r="1077" spans="2:19" x14ac:dyDescent="0.2">
      <c r="B1077" s="228"/>
      <c r="C1077" s="228"/>
      <c r="D1077" s="228"/>
      <c r="E1077" s="225"/>
      <c r="F1077" s="228"/>
      <c r="G1077" s="228"/>
      <c r="Q1077" s="11">
        <f>IF(J1077&lt;'5-Year Monthly P&amp;L'!P$2,1,IF(AND('Financing - Injection 2'!J1077&gt;='5-Year Monthly P&amp;L'!P$2,'Financing - Injection 2'!J1077&lt;'5-Year Monthly P&amp;L'!AB$2),2,IF(AND('Financing - Injection 2'!J1077&gt;='5-Year Monthly P&amp;L'!AB$2,'Financing - Injection 2'!J1077&lt;'5-Year Monthly P&amp;L'!AN$2),3,IF(AND('Financing - Injection 2'!J1077&gt;='5-Year Monthly P&amp;L'!AN$2,'Financing - Injection 2'!J1077&lt;'5-Year Monthly P&amp;L'!AZ$2),4,IF('Financing - Injection 2'!J1077&gt;='5-Year Monthly P&amp;L'!AZ$2,5)))))</f>
        <v>1</v>
      </c>
      <c r="R1077" s="215">
        <f t="shared" si="176"/>
        <v>0</v>
      </c>
      <c r="S1077" s="215">
        <f t="shared" si="177"/>
        <v>0</v>
      </c>
    </row>
    <row r="1078" spans="2:19" x14ac:dyDescent="0.2">
      <c r="B1078" s="228"/>
      <c r="C1078" s="228"/>
      <c r="D1078" s="228"/>
      <c r="E1078" s="225"/>
      <c r="F1078" s="228"/>
      <c r="G1078" s="228"/>
      <c r="Q1078" s="11">
        <f>IF(J1078&lt;'5-Year Monthly P&amp;L'!P$2,1,IF(AND('Financing - Injection 2'!J1078&gt;='5-Year Monthly P&amp;L'!P$2,'Financing - Injection 2'!J1078&lt;'5-Year Monthly P&amp;L'!AB$2),2,IF(AND('Financing - Injection 2'!J1078&gt;='5-Year Monthly P&amp;L'!AB$2,'Financing - Injection 2'!J1078&lt;'5-Year Monthly P&amp;L'!AN$2),3,IF(AND('Financing - Injection 2'!J1078&gt;='5-Year Monthly P&amp;L'!AN$2,'Financing - Injection 2'!J1078&lt;'5-Year Monthly P&amp;L'!AZ$2),4,IF('Financing - Injection 2'!J1078&gt;='5-Year Monthly P&amp;L'!AZ$2,5)))))</f>
        <v>1</v>
      </c>
      <c r="R1078" s="215">
        <f t="shared" si="176"/>
        <v>0</v>
      </c>
      <c r="S1078" s="215">
        <f t="shared" si="177"/>
        <v>0</v>
      </c>
    </row>
    <row r="1079" spans="2:19" x14ac:dyDescent="0.2">
      <c r="B1079" s="228"/>
      <c r="C1079" s="228"/>
      <c r="D1079" s="228"/>
      <c r="E1079" s="225"/>
      <c r="F1079" s="228"/>
      <c r="G1079" s="228"/>
      <c r="Q1079" s="11">
        <f>IF(J1079&lt;'5-Year Monthly P&amp;L'!P$2,1,IF(AND('Financing - Injection 2'!J1079&gt;='5-Year Monthly P&amp;L'!P$2,'Financing - Injection 2'!J1079&lt;'5-Year Monthly P&amp;L'!AB$2),2,IF(AND('Financing - Injection 2'!J1079&gt;='5-Year Monthly P&amp;L'!AB$2,'Financing - Injection 2'!J1079&lt;'5-Year Monthly P&amp;L'!AN$2),3,IF(AND('Financing - Injection 2'!J1079&gt;='5-Year Monthly P&amp;L'!AN$2,'Financing - Injection 2'!J1079&lt;'5-Year Monthly P&amp;L'!AZ$2),4,IF('Financing - Injection 2'!J1079&gt;='5-Year Monthly P&amp;L'!AZ$2,5)))))</f>
        <v>1</v>
      </c>
      <c r="R1079" s="215">
        <f t="shared" si="176"/>
        <v>0</v>
      </c>
      <c r="S1079" s="215">
        <f t="shared" si="177"/>
        <v>0</v>
      </c>
    </row>
    <row r="1080" spans="2:19" x14ac:dyDescent="0.2">
      <c r="B1080" s="228"/>
      <c r="C1080" s="228"/>
      <c r="D1080" s="228"/>
      <c r="E1080" s="225"/>
      <c r="F1080" s="228"/>
      <c r="G1080" s="228"/>
      <c r="Q1080" s="11">
        <f>IF(J1080&lt;'5-Year Monthly P&amp;L'!P$2,1,IF(AND('Financing - Injection 2'!J1080&gt;='5-Year Monthly P&amp;L'!P$2,'Financing - Injection 2'!J1080&lt;'5-Year Monthly P&amp;L'!AB$2),2,IF(AND('Financing - Injection 2'!J1080&gt;='5-Year Monthly P&amp;L'!AB$2,'Financing - Injection 2'!J1080&lt;'5-Year Monthly P&amp;L'!AN$2),3,IF(AND('Financing - Injection 2'!J1080&gt;='5-Year Monthly P&amp;L'!AN$2,'Financing - Injection 2'!J1080&lt;'5-Year Monthly P&amp;L'!AZ$2),4,IF('Financing - Injection 2'!J1080&gt;='5-Year Monthly P&amp;L'!AZ$2,5)))))</f>
        <v>1</v>
      </c>
      <c r="R1080" s="215">
        <f t="shared" si="176"/>
        <v>0</v>
      </c>
      <c r="S1080" s="215">
        <f t="shared" si="177"/>
        <v>0</v>
      </c>
    </row>
    <row r="1081" spans="2:19" x14ac:dyDescent="0.2">
      <c r="B1081" s="228"/>
      <c r="C1081" s="228"/>
      <c r="D1081" s="228"/>
      <c r="E1081" s="225"/>
      <c r="F1081" s="228"/>
      <c r="G1081" s="228"/>
      <c r="Q1081" s="11">
        <f>IF(J1081&lt;'5-Year Monthly P&amp;L'!P$2,1,IF(AND('Financing - Injection 2'!J1081&gt;='5-Year Monthly P&amp;L'!P$2,'Financing - Injection 2'!J1081&lt;'5-Year Monthly P&amp;L'!AB$2),2,IF(AND('Financing - Injection 2'!J1081&gt;='5-Year Monthly P&amp;L'!AB$2,'Financing - Injection 2'!J1081&lt;'5-Year Monthly P&amp;L'!AN$2),3,IF(AND('Financing - Injection 2'!J1081&gt;='5-Year Monthly P&amp;L'!AN$2,'Financing - Injection 2'!J1081&lt;'5-Year Monthly P&amp;L'!AZ$2),4,IF('Financing - Injection 2'!J1081&gt;='5-Year Monthly P&amp;L'!AZ$2,5)))))</f>
        <v>1</v>
      </c>
      <c r="R1081" s="215">
        <f t="shared" si="176"/>
        <v>0</v>
      </c>
      <c r="S1081" s="215">
        <f t="shared" si="177"/>
        <v>0</v>
      </c>
    </row>
    <row r="1082" spans="2:19" x14ac:dyDescent="0.2">
      <c r="B1082" s="228"/>
      <c r="C1082" s="228"/>
      <c r="D1082" s="228"/>
      <c r="E1082" s="225"/>
      <c r="F1082" s="228"/>
      <c r="G1082" s="228"/>
      <c r="Q1082" s="11">
        <f>IF(J1082&lt;'5-Year Monthly P&amp;L'!P$2,1,IF(AND('Financing - Injection 2'!J1082&gt;='5-Year Monthly P&amp;L'!P$2,'Financing - Injection 2'!J1082&lt;'5-Year Monthly P&amp;L'!AB$2),2,IF(AND('Financing - Injection 2'!J1082&gt;='5-Year Monthly P&amp;L'!AB$2,'Financing - Injection 2'!J1082&lt;'5-Year Monthly P&amp;L'!AN$2),3,IF(AND('Financing - Injection 2'!J1082&gt;='5-Year Monthly P&amp;L'!AN$2,'Financing - Injection 2'!J1082&lt;'5-Year Monthly P&amp;L'!AZ$2),4,IF('Financing - Injection 2'!J1082&gt;='5-Year Monthly P&amp;L'!AZ$2,5)))))</f>
        <v>1</v>
      </c>
      <c r="R1082" s="215">
        <f t="shared" si="176"/>
        <v>0</v>
      </c>
      <c r="S1082" s="215">
        <f t="shared" si="177"/>
        <v>0</v>
      </c>
    </row>
    <row r="1083" spans="2:19" x14ac:dyDescent="0.2">
      <c r="B1083" s="228"/>
      <c r="C1083" s="228"/>
      <c r="D1083" s="228"/>
      <c r="E1083" s="225"/>
      <c r="F1083" s="228"/>
      <c r="G1083" s="228"/>
      <c r="Q1083" s="11">
        <f>IF(J1083&lt;'5-Year Monthly P&amp;L'!P$2,1,IF(AND('Financing - Injection 2'!J1083&gt;='5-Year Monthly P&amp;L'!P$2,'Financing - Injection 2'!J1083&lt;'5-Year Monthly P&amp;L'!AB$2),2,IF(AND('Financing - Injection 2'!J1083&gt;='5-Year Monthly P&amp;L'!AB$2,'Financing - Injection 2'!J1083&lt;'5-Year Monthly P&amp;L'!AN$2),3,IF(AND('Financing - Injection 2'!J1083&gt;='5-Year Monthly P&amp;L'!AN$2,'Financing - Injection 2'!J1083&lt;'5-Year Monthly P&amp;L'!AZ$2),4,IF('Financing - Injection 2'!J1083&gt;='5-Year Monthly P&amp;L'!AZ$2,5)))))</f>
        <v>1</v>
      </c>
      <c r="R1083" s="215">
        <f t="shared" si="176"/>
        <v>0</v>
      </c>
      <c r="S1083" s="215">
        <f t="shared" si="177"/>
        <v>0</v>
      </c>
    </row>
    <row r="1084" spans="2:19" x14ac:dyDescent="0.2">
      <c r="B1084" s="228"/>
      <c r="C1084" s="228"/>
      <c r="D1084" s="228"/>
      <c r="E1084" s="225"/>
      <c r="F1084" s="228"/>
      <c r="G1084" s="228"/>
      <c r="Q1084" s="11">
        <f>IF(J1084&lt;'5-Year Monthly P&amp;L'!P$2,1,IF(AND('Financing - Injection 2'!J1084&gt;='5-Year Monthly P&amp;L'!P$2,'Financing - Injection 2'!J1084&lt;'5-Year Monthly P&amp;L'!AB$2),2,IF(AND('Financing - Injection 2'!J1084&gt;='5-Year Monthly P&amp;L'!AB$2,'Financing - Injection 2'!J1084&lt;'5-Year Monthly P&amp;L'!AN$2),3,IF(AND('Financing - Injection 2'!J1084&gt;='5-Year Monthly P&amp;L'!AN$2,'Financing - Injection 2'!J1084&lt;'5-Year Monthly P&amp;L'!AZ$2),4,IF('Financing - Injection 2'!J1084&gt;='5-Year Monthly P&amp;L'!AZ$2,5)))))</f>
        <v>1</v>
      </c>
      <c r="R1084" s="215">
        <f t="shared" si="176"/>
        <v>0</v>
      </c>
      <c r="S1084" s="215">
        <f t="shared" si="177"/>
        <v>0</v>
      </c>
    </row>
    <row r="1085" spans="2:19" x14ac:dyDescent="0.2">
      <c r="B1085" s="228"/>
      <c r="C1085" s="228"/>
      <c r="D1085" s="228"/>
      <c r="E1085" s="225"/>
      <c r="F1085" s="228"/>
      <c r="G1085" s="228"/>
      <c r="Q1085" s="11">
        <f>IF(J1085&lt;'5-Year Monthly P&amp;L'!P$2,1,IF(AND('Financing - Injection 2'!J1085&gt;='5-Year Monthly P&amp;L'!P$2,'Financing - Injection 2'!J1085&lt;'5-Year Monthly P&amp;L'!AB$2),2,IF(AND('Financing - Injection 2'!J1085&gt;='5-Year Monthly P&amp;L'!AB$2,'Financing - Injection 2'!J1085&lt;'5-Year Monthly P&amp;L'!AN$2),3,IF(AND('Financing - Injection 2'!J1085&gt;='5-Year Monthly P&amp;L'!AN$2,'Financing - Injection 2'!J1085&lt;'5-Year Monthly P&amp;L'!AZ$2),4,IF('Financing - Injection 2'!J1085&gt;='5-Year Monthly P&amp;L'!AZ$2,5)))))</f>
        <v>1</v>
      </c>
      <c r="R1085" s="215">
        <f t="shared" si="176"/>
        <v>0</v>
      </c>
      <c r="S1085" s="215">
        <f t="shared" si="177"/>
        <v>0</v>
      </c>
    </row>
    <row r="1086" spans="2:19" x14ac:dyDescent="0.2">
      <c r="B1086" s="228"/>
      <c r="C1086" s="228"/>
      <c r="D1086" s="228"/>
      <c r="E1086" s="225"/>
      <c r="F1086" s="228"/>
      <c r="G1086" s="228"/>
      <c r="Q1086" s="11">
        <f>IF(J1086&lt;'5-Year Monthly P&amp;L'!P$2,1,IF(AND('Financing - Injection 2'!J1086&gt;='5-Year Monthly P&amp;L'!P$2,'Financing - Injection 2'!J1086&lt;'5-Year Monthly P&amp;L'!AB$2),2,IF(AND('Financing - Injection 2'!J1086&gt;='5-Year Monthly P&amp;L'!AB$2,'Financing - Injection 2'!J1086&lt;'5-Year Monthly P&amp;L'!AN$2),3,IF(AND('Financing - Injection 2'!J1086&gt;='5-Year Monthly P&amp;L'!AN$2,'Financing - Injection 2'!J1086&lt;'5-Year Monthly P&amp;L'!AZ$2),4,IF('Financing - Injection 2'!J1086&gt;='5-Year Monthly P&amp;L'!AZ$2,5)))))</f>
        <v>1</v>
      </c>
      <c r="R1086" s="215">
        <f t="shared" si="176"/>
        <v>0</v>
      </c>
      <c r="S1086" s="215">
        <f t="shared" si="177"/>
        <v>0</v>
      </c>
    </row>
    <row r="1087" spans="2:19" x14ac:dyDescent="0.2">
      <c r="B1087" s="228"/>
      <c r="C1087" s="228"/>
      <c r="D1087" s="228"/>
      <c r="E1087" s="225"/>
      <c r="F1087" s="228"/>
      <c r="G1087" s="228"/>
      <c r="Q1087" s="11">
        <f>IF(J1087&lt;'5-Year Monthly P&amp;L'!P$2,1,IF(AND('Financing - Injection 2'!J1087&gt;='5-Year Monthly P&amp;L'!P$2,'Financing - Injection 2'!J1087&lt;'5-Year Monthly P&amp;L'!AB$2),2,IF(AND('Financing - Injection 2'!J1087&gt;='5-Year Monthly P&amp;L'!AB$2,'Financing - Injection 2'!J1087&lt;'5-Year Monthly P&amp;L'!AN$2),3,IF(AND('Financing - Injection 2'!J1087&gt;='5-Year Monthly P&amp;L'!AN$2,'Financing - Injection 2'!J1087&lt;'5-Year Monthly P&amp;L'!AZ$2),4,IF('Financing - Injection 2'!J1087&gt;='5-Year Monthly P&amp;L'!AZ$2,5)))))</f>
        <v>1</v>
      </c>
      <c r="R1087" s="215">
        <f t="shared" si="176"/>
        <v>0</v>
      </c>
      <c r="S1087" s="215">
        <f t="shared" si="177"/>
        <v>0</v>
      </c>
    </row>
    <row r="1088" spans="2:19" x14ac:dyDescent="0.2">
      <c r="B1088" s="228"/>
      <c r="C1088" s="228"/>
      <c r="D1088" s="228"/>
      <c r="E1088" s="225"/>
      <c r="F1088" s="228"/>
      <c r="G1088" s="228"/>
      <c r="Q1088" s="11">
        <f>IF(J1088&lt;'5-Year Monthly P&amp;L'!P$2,1,IF(AND('Financing - Injection 2'!J1088&gt;='5-Year Monthly P&amp;L'!P$2,'Financing - Injection 2'!J1088&lt;'5-Year Monthly P&amp;L'!AB$2),2,IF(AND('Financing - Injection 2'!J1088&gt;='5-Year Monthly P&amp;L'!AB$2,'Financing - Injection 2'!J1088&lt;'5-Year Monthly P&amp;L'!AN$2),3,IF(AND('Financing - Injection 2'!J1088&gt;='5-Year Monthly P&amp;L'!AN$2,'Financing - Injection 2'!J1088&lt;'5-Year Monthly P&amp;L'!AZ$2),4,IF('Financing - Injection 2'!J1088&gt;='5-Year Monthly P&amp;L'!AZ$2,5)))))</f>
        <v>1</v>
      </c>
      <c r="R1088" s="215">
        <f t="shared" si="176"/>
        <v>0</v>
      </c>
      <c r="S1088" s="215">
        <f t="shared" si="177"/>
        <v>0</v>
      </c>
    </row>
    <row r="1089" spans="1:19" x14ac:dyDescent="0.2">
      <c r="B1089" s="228"/>
      <c r="C1089" s="228"/>
      <c r="D1089" s="228"/>
      <c r="E1089" s="225"/>
      <c r="F1089" s="228"/>
      <c r="G1089" s="228"/>
      <c r="Q1089" s="11">
        <f>IF(J1089&lt;'5-Year Monthly P&amp;L'!P$2,1,IF(AND('Financing - Injection 2'!J1089&gt;='5-Year Monthly P&amp;L'!P$2,'Financing - Injection 2'!J1089&lt;'5-Year Monthly P&amp;L'!AB$2),2,IF(AND('Financing - Injection 2'!J1089&gt;='5-Year Monthly P&amp;L'!AB$2,'Financing - Injection 2'!J1089&lt;'5-Year Monthly P&amp;L'!AN$2),3,IF(AND('Financing - Injection 2'!J1089&gt;='5-Year Monthly P&amp;L'!AN$2,'Financing - Injection 2'!J1089&lt;'5-Year Monthly P&amp;L'!AZ$2),4,IF('Financing - Injection 2'!J1089&gt;='5-Year Monthly P&amp;L'!AZ$2,5)))))</f>
        <v>1</v>
      </c>
      <c r="R1089" s="215">
        <f t="shared" si="176"/>
        <v>0</v>
      </c>
      <c r="S1089" s="215">
        <f t="shared" si="177"/>
        <v>0</v>
      </c>
    </row>
    <row r="1090" spans="1:19" x14ac:dyDescent="0.2">
      <c r="B1090" s="228"/>
      <c r="C1090" s="228"/>
      <c r="D1090" s="228"/>
      <c r="E1090" s="225"/>
      <c r="F1090" s="228"/>
      <c r="G1090" s="228"/>
      <c r="Q1090" s="11">
        <f>IF(J1090&lt;'5-Year Monthly P&amp;L'!P$2,1,IF(AND('Financing - Injection 2'!J1090&gt;='5-Year Monthly P&amp;L'!P$2,'Financing - Injection 2'!J1090&lt;'5-Year Monthly P&amp;L'!AB$2),2,IF(AND('Financing - Injection 2'!J1090&gt;='5-Year Monthly P&amp;L'!AB$2,'Financing - Injection 2'!J1090&lt;'5-Year Monthly P&amp;L'!AN$2),3,IF(AND('Financing - Injection 2'!J1090&gt;='5-Year Monthly P&amp;L'!AN$2,'Financing - Injection 2'!J1090&lt;'5-Year Monthly P&amp;L'!AZ$2),4,IF('Financing - Injection 2'!J1090&gt;='5-Year Monthly P&amp;L'!AZ$2,5)))))</f>
        <v>1</v>
      </c>
      <c r="R1090" s="215">
        <f t="shared" si="176"/>
        <v>0</v>
      </c>
      <c r="S1090" s="215">
        <f t="shared" si="177"/>
        <v>0</v>
      </c>
    </row>
    <row r="1091" spans="1:19" x14ac:dyDescent="0.2">
      <c r="B1091" s="228"/>
      <c r="C1091" s="228"/>
      <c r="D1091" s="228"/>
      <c r="E1091" s="225"/>
      <c r="F1091" s="228"/>
      <c r="G1091" s="228"/>
      <c r="Q1091" s="11">
        <f>IF(J1091&lt;'5-Year Monthly P&amp;L'!P$2,1,IF(AND('Financing - Injection 2'!J1091&gt;='5-Year Monthly P&amp;L'!P$2,'Financing - Injection 2'!J1091&lt;'5-Year Monthly P&amp;L'!AB$2),2,IF(AND('Financing - Injection 2'!J1091&gt;='5-Year Monthly P&amp;L'!AB$2,'Financing - Injection 2'!J1091&lt;'5-Year Monthly P&amp;L'!AN$2),3,IF(AND('Financing - Injection 2'!J1091&gt;='5-Year Monthly P&amp;L'!AN$2,'Financing - Injection 2'!J1091&lt;'5-Year Monthly P&amp;L'!AZ$2),4,IF('Financing - Injection 2'!J1091&gt;='5-Year Monthly P&amp;L'!AZ$2,5)))))</f>
        <v>1</v>
      </c>
      <c r="R1091" s="215">
        <f t="shared" si="176"/>
        <v>0</v>
      </c>
      <c r="S1091" s="215">
        <f t="shared" si="177"/>
        <v>0</v>
      </c>
    </row>
    <row r="1092" spans="1:19" x14ac:dyDescent="0.2">
      <c r="B1092" s="228"/>
      <c r="C1092" s="228"/>
      <c r="D1092" s="228"/>
      <c r="E1092" s="225"/>
      <c r="F1092" s="228"/>
      <c r="G1092" s="228"/>
      <c r="Q1092" s="11">
        <f>IF(J1092&lt;'5-Year Monthly P&amp;L'!P$2,1,IF(AND('Financing - Injection 2'!J1092&gt;='5-Year Monthly P&amp;L'!P$2,'Financing - Injection 2'!J1092&lt;'5-Year Monthly P&amp;L'!AB$2),2,IF(AND('Financing - Injection 2'!J1092&gt;='5-Year Monthly P&amp;L'!AB$2,'Financing - Injection 2'!J1092&lt;'5-Year Monthly P&amp;L'!AN$2),3,IF(AND('Financing - Injection 2'!J1092&gt;='5-Year Monthly P&amp;L'!AN$2,'Financing - Injection 2'!J1092&lt;'5-Year Monthly P&amp;L'!AZ$2),4,IF('Financing - Injection 2'!J1092&gt;='5-Year Monthly P&amp;L'!AZ$2,5)))))</f>
        <v>1</v>
      </c>
      <c r="R1092" s="215">
        <f t="shared" si="176"/>
        <v>0</v>
      </c>
      <c r="S1092" s="215">
        <f t="shared" si="177"/>
        <v>0</v>
      </c>
    </row>
    <row r="1093" spans="1:19" x14ac:dyDescent="0.2">
      <c r="B1093" s="228"/>
      <c r="C1093" s="228"/>
      <c r="D1093" s="228"/>
      <c r="E1093" s="225"/>
      <c r="F1093" s="228"/>
      <c r="G1093" s="228"/>
      <c r="Q1093" s="11">
        <f>IF(J1093&lt;'5-Year Monthly P&amp;L'!P$2,1,IF(AND('Financing - Injection 2'!J1093&gt;='5-Year Monthly P&amp;L'!P$2,'Financing - Injection 2'!J1093&lt;'5-Year Monthly P&amp;L'!AB$2),2,IF(AND('Financing - Injection 2'!J1093&gt;='5-Year Monthly P&amp;L'!AB$2,'Financing - Injection 2'!J1093&lt;'5-Year Monthly P&amp;L'!AN$2),3,IF(AND('Financing - Injection 2'!J1093&gt;='5-Year Monthly P&amp;L'!AN$2,'Financing - Injection 2'!J1093&lt;'5-Year Monthly P&amp;L'!AZ$2),4,IF('Financing - Injection 2'!J1093&gt;='5-Year Monthly P&amp;L'!AZ$2,5)))))</f>
        <v>1</v>
      </c>
      <c r="R1093" s="215">
        <f t="shared" si="176"/>
        <v>0</v>
      </c>
      <c r="S1093" s="215">
        <f t="shared" si="177"/>
        <v>0</v>
      </c>
    </row>
    <row r="1094" spans="1:19" x14ac:dyDescent="0.2">
      <c r="B1094" s="228"/>
      <c r="C1094" s="228"/>
      <c r="D1094" s="228"/>
      <c r="E1094" s="225"/>
      <c r="F1094" s="228"/>
      <c r="G1094" s="228"/>
      <c r="Q1094" s="11">
        <f>IF(J1094&lt;'5-Year Monthly P&amp;L'!P$2,1,IF(AND('Financing - Injection 2'!J1094&gt;='5-Year Monthly P&amp;L'!P$2,'Financing - Injection 2'!J1094&lt;'5-Year Monthly P&amp;L'!AB$2),2,IF(AND('Financing - Injection 2'!J1094&gt;='5-Year Monthly P&amp;L'!AB$2,'Financing - Injection 2'!J1094&lt;'5-Year Monthly P&amp;L'!AN$2),3,IF(AND('Financing - Injection 2'!J1094&gt;='5-Year Monthly P&amp;L'!AN$2,'Financing - Injection 2'!J1094&lt;'5-Year Monthly P&amp;L'!AZ$2),4,IF('Financing - Injection 2'!J1094&gt;='5-Year Monthly P&amp;L'!AZ$2,5)))))</f>
        <v>1</v>
      </c>
      <c r="R1094" s="215">
        <f t="shared" si="176"/>
        <v>0</v>
      </c>
      <c r="S1094" s="215">
        <f t="shared" si="177"/>
        <v>0</v>
      </c>
    </row>
    <row r="1095" spans="1:19" x14ac:dyDescent="0.2">
      <c r="B1095" s="228"/>
      <c r="C1095" s="228"/>
      <c r="D1095" s="228"/>
      <c r="E1095" s="225"/>
      <c r="F1095" s="228"/>
      <c r="G1095" s="228"/>
      <c r="Q1095" s="11">
        <f>IF(J1095&lt;'5-Year Monthly P&amp;L'!P$2,1,IF(AND('Financing - Injection 2'!J1095&gt;='5-Year Monthly P&amp;L'!P$2,'Financing - Injection 2'!J1095&lt;'5-Year Monthly P&amp;L'!AB$2),2,IF(AND('Financing - Injection 2'!J1095&gt;='5-Year Monthly P&amp;L'!AB$2,'Financing - Injection 2'!J1095&lt;'5-Year Monthly P&amp;L'!AN$2),3,IF(AND('Financing - Injection 2'!J1095&gt;='5-Year Monthly P&amp;L'!AN$2,'Financing - Injection 2'!J1095&lt;'5-Year Monthly P&amp;L'!AZ$2),4,IF('Financing - Injection 2'!J1095&gt;='5-Year Monthly P&amp;L'!AZ$2,5)))))</f>
        <v>1</v>
      </c>
      <c r="R1095" s="215">
        <f t="shared" si="176"/>
        <v>0</v>
      </c>
      <c r="S1095" s="215">
        <f t="shared" si="177"/>
        <v>0</v>
      </c>
    </row>
    <row r="1096" spans="1:19" x14ac:dyDescent="0.2">
      <c r="B1096" s="228"/>
      <c r="C1096" s="228"/>
      <c r="D1096" s="228"/>
      <c r="E1096" s="225"/>
      <c r="F1096" s="228"/>
      <c r="G1096" s="228"/>
      <c r="Q1096" s="11">
        <f>IF(J1096&lt;'5-Year Monthly P&amp;L'!P$2,1,IF(AND('Financing - Injection 2'!J1096&gt;='5-Year Monthly P&amp;L'!P$2,'Financing - Injection 2'!J1096&lt;'5-Year Monthly P&amp;L'!AB$2),2,IF(AND('Financing - Injection 2'!J1096&gt;='5-Year Monthly P&amp;L'!AB$2,'Financing - Injection 2'!J1096&lt;'5-Year Monthly P&amp;L'!AN$2),3,IF(AND('Financing - Injection 2'!J1096&gt;='5-Year Monthly P&amp;L'!AN$2,'Financing - Injection 2'!J1096&lt;'5-Year Monthly P&amp;L'!AZ$2),4,IF('Financing - Injection 2'!J1096&gt;='5-Year Monthly P&amp;L'!AZ$2,5)))))</f>
        <v>1</v>
      </c>
      <c r="R1096" s="215">
        <f t="shared" si="176"/>
        <v>0</v>
      </c>
      <c r="S1096" s="215">
        <f t="shared" si="177"/>
        <v>0</v>
      </c>
    </row>
    <row r="1097" spans="1:19" x14ac:dyDescent="0.2">
      <c r="B1097" s="228"/>
      <c r="C1097" s="228"/>
      <c r="D1097" s="228"/>
      <c r="E1097" s="225"/>
      <c r="F1097" s="228"/>
      <c r="G1097" s="228"/>
      <c r="Q1097" s="11">
        <f>IF(J1097&lt;'5-Year Monthly P&amp;L'!P$2,1,IF(AND('Financing - Injection 2'!J1097&gt;='5-Year Monthly P&amp;L'!P$2,'Financing - Injection 2'!J1097&lt;'5-Year Monthly P&amp;L'!AB$2),2,IF(AND('Financing - Injection 2'!J1097&gt;='5-Year Monthly P&amp;L'!AB$2,'Financing - Injection 2'!J1097&lt;'5-Year Monthly P&amp;L'!AN$2),3,IF(AND('Financing - Injection 2'!J1097&gt;='5-Year Monthly P&amp;L'!AN$2,'Financing - Injection 2'!J1097&lt;'5-Year Monthly P&amp;L'!AZ$2),4,IF('Financing - Injection 2'!J1097&gt;='5-Year Monthly P&amp;L'!AZ$2,5)))))</f>
        <v>1</v>
      </c>
      <c r="R1097" s="215">
        <f t="shared" si="176"/>
        <v>0</v>
      </c>
      <c r="S1097" s="215">
        <f t="shared" si="177"/>
        <v>0</v>
      </c>
    </row>
    <row r="1098" spans="1:19" x14ac:dyDescent="0.2">
      <c r="B1098" s="228"/>
      <c r="C1098" s="228"/>
      <c r="D1098" s="228"/>
      <c r="E1098" s="225"/>
      <c r="F1098" s="228"/>
      <c r="G1098" s="228"/>
      <c r="Q1098" s="11">
        <f>IF(J1098&lt;'5-Year Monthly P&amp;L'!P$2,1,IF(AND('Financing - Injection 2'!J1098&gt;='5-Year Monthly P&amp;L'!P$2,'Financing - Injection 2'!J1098&lt;'5-Year Monthly P&amp;L'!AB$2),2,IF(AND('Financing - Injection 2'!J1098&gt;='5-Year Monthly P&amp;L'!AB$2,'Financing - Injection 2'!J1098&lt;'5-Year Monthly P&amp;L'!AN$2),3,IF(AND('Financing - Injection 2'!J1098&gt;='5-Year Monthly P&amp;L'!AN$2,'Financing - Injection 2'!J1098&lt;'5-Year Monthly P&amp;L'!AZ$2),4,IF('Financing - Injection 2'!J1098&gt;='5-Year Monthly P&amp;L'!AZ$2,5)))))</f>
        <v>1</v>
      </c>
      <c r="R1098" s="215">
        <f t="shared" si="176"/>
        <v>0</v>
      </c>
      <c r="S1098" s="215">
        <f t="shared" si="177"/>
        <v>0</v>
      </c>
    </row>
    <row r="1099" spans="1:19" x14ac:dyDescent="0.2">
      <c r="B1099" s="228"/>
      <c r="C1099" s="228"/>
      <c r="D1099" s="228"/>
      <c r="E1099" s="225"/>
      <c r="F1099" s="228"/>
      <c r="G1099" s="228"/>
      <c r="Q1099" s="11">
        <f>IF(J1099&lt;'5-Year Monthly P&amp;L'!P$2,1,IF(AND('Financing - Injection 2'!J1099&gt;='5-Year Monthly P&amp;L'!P$2,'Financing - Injection 2'!J1099&lt;'5-Year Monthly P&amp;L'!AB$2),2,IF(AND('Financing - Injection 2'!J1099&gt;='5-Year Monthly P&amp;L'!AB$2,'Financing - Injection 2'!J1099&lt;'5-Year Monthly P&amp;L'!AN$2),3,IF(AND('Financing - Injection 2'!J1099&gt;='5-Year Monthly P&amp;L'!AN$2,'Financing - Injection 2'!J1099&lt;'5-Year Monthly P&amp;L'!AZ$2),4,IF('Financing - Injection 2'!J1099&gt;='5-Year Monthly P&amp;L'!AZ$2,5)))))</f>
        <v>1</v>
      </c>
      <c r="R1099" s="215">
        <f t="shared" si="176"/>
        <v>0</v>
      </c>
      <c r="S1099" s="215">
        <f t="shared" si="177"/>
        <v>0</v>
      </c>
    </row>
    <row r="1100" spans="1:19" x14ac:dyDescent="0.2">
      <c r="B1100" s="228"/>
      <c r="C1100" s="228"/>
      <c r="D1100" s="228"/>
      <c r="E1100" s="225"/>
      <c r="F1100" s="228"/>
      <c r="G1100" s="228"/>
      <c r="Q1100" s="11">
        <f>IF(J1100&lt;'5-Year Monthly P&amp;L'!P$2,1,IF(AND('Financing - Injection 2'!J1100&gt;='5-Year Monthly P&amp;L'!P$2,'Financing - Injection 2'!J1100&lt;'5-Year Monthly P&amp;L'!AB$2),2,IF(AND('Financing - Injection 2'!J1100&gt;='5-Year Monthly P&amp;L'!AB$2,'Financing - Injection 2'!J1100&lt;'5-Year Monthly P&amp;L'!AN$2),3,IF(AND('Financing - Injection 2'!J1100&gt;='5-Year Monthly P&amp;L'!AN$2,'Financing - Injection 2'!J1100&lt;'5-Year Monthly P&amp;L'!AZ$2),4,IF('Financing - Injection 2'!J1100&gt;='5-Year Monthly P&amp;L'!AZ$2,5)))))</f>
        <v>1</v>
      </c>
      <c r="R1100" s="215">
        <f t="shared" si="176"/>
        <v>0</v>
      </c>
      <c r="S1100" s="215">
        <f t="shared" si="177"/>
        <v>0</v>
      </c>
    </row>
    <row r="1101" spans="1:19" x14ac:dyDescent="0.2">
      <c r="B1101" s="228"/>
      <c r="C1101" s="228"/>
      <c r="D1101" s="228"/>
      <c r="E1101" s="225"/>
      <c r="F1101" s="228"/>
      <c r="G1101" s="228"/>
      <c r="Q1101" s="11">
        <f>IF(J1101&lt;'5-Year Monthly P&amp;L'!P$2,1,IF(AND('Financing - Injection 2'!J1101&gt;='5-Year Monthly P&amp;L'!P$2,'Financing - Injection 2'!J1101&lt;'5-Year Monthly P&amp;L'!AB$2),2,IF(AND('Financing - Injection 2'!J1101&gt;='5-Year Monthly P&amp;L'!AB$2,'Financing - Injection 2'!J1101&lt;'5-Year Monthly P&amp;L'!AN$2),3,IF(AND('Financing - Injection 2'!J1101&gt;='5-Year Monthly P&amp;L'!AN$2,'Financing - Injection 2'!J1101&lt;'5-Year Monthly P&amp;L'!AZ$2),4,IF('Financing - Injection 2'!J1101&gt;='5-Year Monthly P&amp;L'!AZ$2,5)))))</f>
        <v>1</v>
      </c>
      <c r="R1101" s="215">
        <f t="shared" ref="R1101:R1164" si="178">D1101</f>
        <v>0</v>
      </c>
      <c r="S1101" s="215">
        <f t="shared" ref="S1101:S1164" si="179">B1101</f>
        <v>0</v>
      </c>
    </row>
    <row r="1102" spans="1:19" x14ac:dyDescent="0.2">
      <c r="Q1102" s="11">
        <f>IF(J1102&lt;'5-Year Monthly P&amp;L'!P$2,1,IF(AND('Financing - Injection 2'!J1102&gt;='5-Year Monthly P&amp;L'!P$2,'Financing - Injection 2'!J1102&lt;'5-Year Monthly P&amp;L'!AB$2),2,IF(AND('Financing - Injection 2'!J1102&gt;='5-Year Monthly P&amp;L'!AB$2,'Financing - Injection 2'!J1102&lt;'5-Year Monthly P&amp;L'!AN$2),3,IF(AND('Financing - Injection 2'!J1102&gt;='5-Year Monthly P&amp;L'!AN$2,'Financing - Injection 2'!J1102&lt;'5-Year Monthly P&amp;L'!AZ$2),4,IF('Financing - Injection 2'!J1102&gt;='5-Year Monthly P&amp;L'!AZ$2,5)))))</f>
        <v>1</v>
      </c>
      <c r="R1102" s="215">
        <f t="shared" si="178"/>
        <v>0</v>
      </c>
      <c r="S1102" s="215">
        <f t="shared" si="179"/>
        <v>0</v>
      </c>
    </row>
    <row r="1103" spans="1:19" x14ac:dyDescent="0.2">
      <c r="A1103" s="233"/>
      <c r="Q1103" s="11">
        <f>IF(J1103&lt;'5-Year Monthly P&amp;L'!P$2,1,IF(AND('Financing - Injection 2'!J1103&gt;='5-Year Monthly P&amp;L'!P$2,'Financing - Injection 2'!J1103&lt;'5-Year Monthly P&amp;L'!AB$2),2,IF(AND('Financing - Injection 2'!J1103&gt;='5-Year Monthly P&amp;L'!AB$2,'Financing - Injection 2'!J1103&lt;'5-Year Monthly P&amp;L'!AN$2),3,IF(AND('Financing - Injection 2'!J1103&gt;='5-Year Monthly P&amp;L'!AN$2,'Financing - Injection 2'!J1103&lt;'5-Year Monthly P&amp;L'!AZ$2),4,IF('Financing - Injection 2'!J1103&gt;='5-Year Monthly P&amp;L'!AZ$2,5)))))</f>
        <v>1</v>
      </c>
      <c r="R1103" s="215">
        <f t="shared" si="178"/>
        <v>0</v>
      </c>
      <c r="S1103" s="215">
        <f t="shared" si="179"/>
        <v>0</v>
      </c>
    </row>
    <row r="1104" spans="1:19" x14ac:dyDescent="0.2">
      <c r="A1104" s="233"/>
      <c r="Q1104" s="11">
        <f>IF(J1104&lt;'5-Year Monthly P&amp;L'!P$2,1,IF(AND('Financing - Injection 2'!J1104&gt;='5-Year Monthly P&amp;L'!P$2,'Financing - Injection 2'!J1104&lt;'5-Year Monthly P&amp;L'!AB$2),2,IF(AND('Financing - Injection 2'!J1104&gt;='5-Year Monthly P&amp;L'!AB$2,'Financing - Injection 2'!J1104&lt;'5-Year Monthly P&amp;L'!AN$2),3,IF(AND('Financing - Injection 2'!J1104&gt;='5-Year Monthly P&amp;L'!AN$2,'Financing - Injection 2'!J1104&lt;'5-Year Monthly P&amp;L'!AZ$2),4,IF('Financing - Injection 2'!J1104&gt;='5-Year Monthly P&amp;L'!AZ$2,5)))))</f>
        <v>1</v>
      </c>
      <c r="R1104" s="215">
        <f t="shared" si="178"/>
        <v>0</v>
      </c>
      <c r="S1104" s="215">
        <f t="shared" si="179"/>
        <v>0</v>
      </c>
    </row>
    <row r="1105" spans="1:19" x14ac:dyDescent="0.2">
      <c r="A1105" s="233"/>
      <c r="B1105" s="233"/>
      <c r="C1105" s="233"/>
      <c r="D1105" s="233"/>
      <c r="E1105" s="233"/>
      <c r="F1105" s="233"/>
      <c r="G1105" s="233"/>
      <c r="Q1105" s="11">
        <f>IF(J1105&lt;'5-Year Monthly P&amp;L'!P$2,1,IF(AND('Financing - Injection 2'!J1105&gt;='5-Year Monthly P&amp;L'!P$2,'Financing - Injection 2'!J1105&lt;'5-Year Monthly P&amp;L'!AB$2),2,IF(AND('Financing - Injection 2'!J1105&gt;='5-Year Monthly P&amp;L'!AB$2,'Financing - Injection 2'!J1105&lt;'5-Year Monthly P&amp;L'!AN$2),3,IF(AND('Financing - Injection 2'!J1105&gt;='5-Year Monthly P&amp;L'!AN$2,'Financing - Injection 2'!J1105&lt;'5-Year Monthly P&amp;L'!AZ$2),4,IF('Financing - Injection 2'!J1105&gt;='5-Year Monthly P&amp;L'!AZ$2,5)))))</f>
        <v>1</v>
      </c>
      <c r="R1105" s="215">
        <f t="shared" si="178"/>
        <v>0</v>
      </c>
      <c r="S1105" s="215">
        <f t="shared" si="179"/>
        <v>0</v>
      </c>
    </row>
    <row r="1106" spans="1:19" x14ac:dyDescent="0.2">
      <c r="C1106" s="225"/>
      <c r="D1106" s="225"/>
      <c r="E1106" s="225"/>
      <c r="F1106" s="225"/>
      <c r="G1106" s="225"/>
      <c r="Q1106" s="11">
        <f>IF(J1106&lt;'5-Year Monthly P&amp;L'!P$2,1,IF(AND('Financing - Injection 2'!J1106&gt;='5-Year Monthly P&amp;L'!P$2,'Financing - Injection 2'!J1106&lt;'5-Year Monthly P&amp;L'!AB$2),2,IF(AND('Financing - Injection 2'!J1106&gt;='5-Year Monthly P&amp;L'!AB$2,'Financing - Injection 2'!J1106&lt;'5-Year Monthly P&amp;L'!AN$2),3,IF(AND('Financing - Injection 2'!J1106&gt;='5-Year Monthly P&amp;L'!AN$2,'Financing - Injection 2'!J1106&lt;'5-Year Monthly P&amp;L'!AZ$2),4,IF('Financing - Injection 2'!J1106&gt;='5-Year Monthly P&amp;L'!AZ$2,5)))))</f>
        <v>1</v>
      </c>
      <c r="R1106" s="215">
        <f t="shared" si="178"/>
        <v>0</v>
      </c>
      <c r="S1106" s="215">
        <f t="shared" si="179"/>
        <v>0</v>
      </c>
    </row>
    <row r="1107" spans="1:19" x14ac:dyDescent="0.2">
      <c r="B1107" s="228"/>
      <c r="C1107" s="228"/>
      <c r="D1107" s="228"/>
      <c r="E1107" s="225"/>
      <c r="F1107" s="228"/>
      <c r="G1107" s="229"/>
      <c r="Q1107" s="11">
        <f>IF(J1107&lt;'5-Year Monthly P&amp;L'!P$2,1,IF(AND('Financing - Injection 2'!J1107&gt;='5-Year Monthly P&amp;L'!P$2,'Financing - Injection 2'!J1107&lt;'5-Year Monthly P&amp;L'!AB$2),2,IF(AND('Financing - Injection 2'!J1107&gt;='5-Year Monthly P&amp;L'!AB$2,'Financing - Injection 2'!J1107&lt;'5-Year Monthly P&amp;L'!AN$2),3,IF(AND('Financing - Injection 2'!J1107&gt;='5-Year Monthly P&amp;L'!AN$2,'Financing - Injection 2'!J1107&lt;'5-Year Monthly P&amp;L'!AZ$2),4,IF('Financing - Injection 2'!J1107&gt;='5-Year Monthly P&amp;L'!AZ$2,5)))))</f>
        <v>1</v>
      </c>
      <c r="R1107" s="215">
        <f t="shared" si="178"/>
        <v>0</v>
      </c>
      <c r="S1107" s="215">
        <f t="shared" si="179"/>
        <v>0</v>
      </c>
    </row>
    <row r="1108" spans="1:19" x14ac:dyDescent="0.2">
      <c r="B1108" s="228"/>
      <c r="C1108" s="228"/>
      <c r="D1108" s="228"/>
      <c r="E1108" s="225"/>
      <c r="F1108" s="228"/>
      <c r="G1108" s="228"/>
      <c r="Q1108" s="11">
        <f>IF(J1108&lt;'5-Year Monthly P&amp;L'!P$2,1,IF(AND('Financing - Injection 2'!J1108&gt;='5-Year Monthly P&amp;L'!P$2,'Financing - Injection 2'!J1108&lt;'5-Year Monthly P&amp;L'!AB$2),2,IF(AND('Financing - Injection 2'!J1108&gt;='5-Year Monthly P&amp;L'!AB$2,'Financing - Injection 2'!J1108&lt;'5-Year Monthly P&amp;L'!AN$2),3,IF(AND('Financing - Injection 2'!J1108&gt;='5-Year Monthly P&amp;L'!AN$2,'Financing - Injection 2'!J1108&lt;'5-Year Monthly P&amp;L'!AZ$2),4,IF('Financing - Injection 2'!J1108&gt;='5-Year Monthly P&amp;L'!AZ$2,5)))))</f>
        <v>1</v>
      </c>
      <c r="R1108" s="215">
        <f t="shared" si="178"/>
        <v>0</v>
      </c>
      <c r="S1108" s="215">
        <f t="shared" si="179"/>
        <v>0</v>
      </c>
    </row>
    <row r="1109" spans="1:19" x14ac:dyDescent="0.2">
      <c r="B1109" s="228"/>
      <c r="C1109" s="228"/>
      <c r="D1109" s="228"/>
      <c r="E1109" s="225"/>
      <c r="F1109" s="228"/>
      <c r="G1109" s="228"/>
      <c r="Q1109" s="11">
        <f>IF(J1109&lt;'5-Year Monthly P&amp;L'!P$2,1,IF(AND('Financing - Injection 2'!J1109&gt;='5-Year Monthly P&amp;L'!P$2,'Financing - Injection 2'!J1109&lt;'5-Year Monthly P&amp;L'!AB$2),2,IF(AND('Financing - Injection 2'!J1109&gt;='5-Year Monthly P&amp;L'!AB$2,'Financing - Injection 2'!J1109&lt;'5-Year Monthly P&amp;L'!AN$2),3,IF(AND('Financing - Injection 2'!J1109&gt;='5-Year Monthly P&amp;L'!AN$2,'Financing - Injection 2'!J1109&lt;'5-Year Monthly P&amp;L'!AZ$2),4,IF('Financing - Injection 2'!J1109&gt;='5-Year Monthly P&amp;L'!AZ$2,5)))))</f>
        <v>1</v>
      </c>
      <c r="R1109" s="215">
        <f t="shared" si="178"/>
        <v>0</v>
      </c>
      <c r="S1109" s="215">
        <f t="shared" si="179"/>
        <v>0</v>
      </c>
    </row>
    <row r="1110" spans="1:19" x14ac:dyDescent="0.2">
      <c r="B1110" s="228"/>
      <c r="C1110" s="228"/>
      <c r="D1110" s="228"/>
      <c r="E1110" s="225"/>
      <c r="F1110" s="228"/>
      <c r="G1110" s="228"/>
      <c r="Q1110" s="11">
        <f>IF(J1110&lt;'5-Year Monthly P&amp;L'!P$2,1,IF(AND('Financing - Injection 2'!J1110&gt;='5-Year Monthly P&amp;L'!P$2,'Financing - Injection 2'!J1110&lt;'5-Year Monthly P&amp;L'!AB$2),2,IF(AND('Financing - Injection 2'!J1110&gt;='5-Year Monthly P&amp;L'!AB$2,'Financing - Injection 2'!J1110&lt;'5-Year Monthly P&amp;L'!AN$2),3,IF(AND('Financing - Injection 2'!J1110&gt;='5-Year Monthly P&amp;L'!AN$2,'Financing - Injection 2'!J1110&lt;'5-Year Monthly P&amp;L'!AZ$2),4,IF('Financing - Injection 2'!J1110&gt;='5-Year Monthly P&amp;L'!AZ$2,5)))))</f>
        <v>1</v>
      </c>
      <c r="R1110" s="215">
        <f t="shared" si="178"/>
        <v>0</v>
      </c>
      <c r="S1110" s="215">
        <f t="shared" si="179"/>
        <v>0</v>
      </c>
    </row>
    <row r="1111" spans="1:19" x14ac:dyDescent="0.2">
      <c r="B1111" s="228"/>
      <c r="C1111" s="228"/>
      <c r="D1111" s="228"/>
      <c r="E1111" s="225"/>
      <c r="F1111" s="234"/>
      <c r="G1111" s="228"/>
      <c r="Q1111" s="11">
        <f>IF(J1111&lt;'5-Year Monthly P&amp;L'!P$2,1,IF(AND('Financing - Injection 2'!J1111&gt;='5-Year Monthly P&amp;L'!P$2,'Financing - Injection 2'!J1111&lt;'5-Year Monthly P&amp;L'!AB$2),2,IF(AND('Financing - Injection 2'!J1111&gt;='5-Year Monthly P&amp;L'!AB$2,'Financing - Injection 2'!J1111&lt;'5-Year Monthly P&amp;L'!AN$2),3,IF(AND('Financing - Injection 2'!J1111&gt;='5-Year Monthly P&amp;L'!AN$2,'Financing - Injection 2'!J1111&lt;'5-Year Monthly P&amp;L'!AZ$2),4,IF('Financing - Injection 2'!J1111&gt;='5-Year Monthly P&amp;L'!AZ$2,5)))))</f>
        <v>1</v>
      </c>
      <c r="R1111" s="215">
        <f t="shared" si="178"/>
        <v>0</v>
      </c>
      <c r="S1111" s="215">
        <f t="shared" si="179"/>
        <v>0</v>
      </c>
    </row>
    <row r="1112" spans="1:19" x14ac:dyDescent="0.2">
      <c r="B1112" s="228"/>
      <c r="C1112" s="228"/>
      <c r="D1112" s="228"/>
      <c r="E1112" s="225"/>
      <c r="F1112" s="234"/>
      <c r="G1112" s="228"/>
      <c r="Q1112" s="11">
        <f>IF(J1112&lt;'5-Year Monthly P&amp;L'!P$2,1,IF(AND('Financing - Injection 2'!J1112&gt;='5-Year Monthly P&amp;L'!P$2,'Financing - Injection 2'!J1112&lt;'5-Year Monthly P&amp;L'!AB$2),2,IF(AND('Financing - Injection 2'!J1112&gt;='5-Year Monthly P&amp;L'!AB$2,'Financing - Injection 2'!J1112&lt;'5-Year Monthly P&amp;L'!AN$2),3,IF(AND('Financing - Injection 2'!J1112&gt;='5-Year Monthly P&amp;L'!AN$2,'Financing - Injection 2'!J1112&lt;'5-Year Monthly P&amp;L'!AZ$2),4,IF('Financing - Injection 2'!J1112&gt;='5-Year Monthly P&amp;L'!AZ$2,5)))))</f>
        <v>1</v>
      </c>
      <c r="R1112" s="215">
        <f t="shared" si="178"/>
        <v>0</v>
      </c>
      <c r="S1112" s="215">
        <f t="shared" si="179"/>
        <v>0</v>
      </c>
    </row>
    <row r="1113" spans="1:19" x14ac:dyDescent="0.2">
      <c r="B1113" s="228"/>
      <c r="C1113" s="228"/>
      <c r="D1113" s="228"/>
      <c r="E1113" s="225"/>
      <c r="F1113" s="234"/>
      <c r="G1113" s="228"/>
      <c r="Q1113" s="11">
        <f>IF(J1113&lt;'5-Year Monthly P&amp;L'!P$2,1,IF(AND('Financing - Injection 2'!J1113&gt;='5-Year Monthly P&amp;L'!P$2,'Financing - Injection 2'!J1113&lt;'5-Year Monthly P&amp;L'!AB$2),2,IF(AND('Financing - Injection 2'!J1113&gt;='5-Year Monthly P&amp;L'!AB$2,'Financing - Injection 2'!J1113&lt;'5-Year Monthly P&amp;L'!AN$2),3,IF(AND('Financing - Injection 2'!J1113&gt;='5-Year Monthly P&amp;L'!AN$2,'Financing - Injection 2'!J1113&lt;'5-Year Monthly P&amp;L'!AZ$2),4,IF('Financing - Injection 2'!J1113&gt;='5-Year Monthly P&amp;L'!AZ$2,5)))))</f>
        <v>1</v>
      </c>
      <c r="R1113" s="215">
        <f t="shared" si="178"/>
        <v>0</v>
      </c>
      <c r="S1113" s="215">
        <f t="shared" si="179"/>
        <v>0</v>
      </c>
    </row>
    <row r="1114" spans="1:19" x14ac:dyDescent="0.2">
      <c r="B1114" s="228"/>
      <c r="C1114" s="228"/>
      <c r="D1114" s="228"/>
      <c r="E1114" s="225"/>
      <c r="F1114" s="234"/>
      <c r="G1114" s="228"/>
      <c r="Q1114" s="11">
        <f>IF(J1114&lt;'5-Year Monthly P&amp;L'!P$2,1,IF(AND('Financing - Injection 2'!J1114&gt;='5-Year Monthly P&amp;L'!P$2,'Financing - Injection 2'!J1114&lt;'5-Year Monthly P&amp;L'!AB$2),2,IF(AND('Financing - Injection 2'!J1114&gt;='5-Year Monthly P&amp;L'!AB$2,'Financing - Injection 2'!J1114&lt;'5-Year Monthly P&amp;L'!AN$2),3,IF(AND('Financing - Injection 2'!J1114&gt;='5-Year Monthly P&amp;L'!AN$2,'Financing - Injection 2'!J1114&lt;'5-Year Monthly P&amp;L'!AZ$2),4,IF('Financing - Injection 2'!J1114&gt;='5-Year Monthly P&amp;L'!AZ$2,5)))))</f>
        <v>1</v>
      </c>
      <c r="R1114" s="215">
        <f t="shared" si="178"/>
        <v>0</v>
      </c>
      <c r="S1114" s="215">
        <f t="shared" si="179"/>
        <v>0</v>
      </c>
    </row>
    <row r="1115" spans="1:19" x14ac:dyDescent="0.2">
      <c r="B1115" s="228"/>
      <c r="C1115" s="228"/>
      <c r="D1115" s="228"/>
      <c r="E1115" s="225"/>
      <c r="F1115" s="234"/>
      <c r="G1115" s="228"/>
      <c r="Q1115" s="11">
        <f>IF(J1115&lt;'5-Year Monthly P&amp;L'!P$2,1,IF(AND('Financing - Injection 2'!J1115&gt;='5-Year Monthly P&amp;L'!P$2,'Financing - Injection 2'!J1115&lt;'5-Year Monthly P&amp;L'!AB$2),2,IF(AND('Financing - Injection 2'!J1115&gt;='5-Year Monthly P&amp;L'!AB$2,'Financing - Injection 2'!J1115&lt;'5-Year Monthly P&amp;L'!AN$2),3,IF(AND('Financing - Injection 2'!J1115&gt;='5-Year Monthly P&amp;L'!AN$2,'Financing - Injection 2'!J1115&lt;'5-Year Monthly P&amp;L'!AZ$2),4,IF('Financing - Injection 2'!J1115&gt;='5-Year Monthly P&amp;L'!AZ$2,5)))))</f>
        <v>1</v>
      </c>
      <c r="R1115" s="215">
        <f t="shared" si="178"/>
        <v>0</v>
      </c>
      <c r="S1115" s="215">
        <f t="shared" si="179"/>
        <v>0</v>
      </c>
    </row>
    <row r="1116" spans="1:19" x14ac:dyDescent="0.2">
      <c r="B1116" s="228"/>
      <c r="C1116" s="228"/>
      <c r="D1116" s="228"/>
      <c r="E1116" s="225"/>
      <c r="F1116" s="234"/>
      <c r="G1116" s="228"/>
      <c r="Q1116" s="11">
        <f>IF(J1116&lt;'5-Year Monthly P&amp;L'!P$2,1,IF(AND('Financing - Injection 2'!J1116&gt;='5-Year Monthly P&amp;L'!P$2,'Financing - Injection 2'!J1116&lt;'5-Year Monthly P&amp;L'!AB$2),2,IF(AND('Financing - Injection 2'!J1116&gt;='5-Year Monthly P&amp;L'!AB$2,'Financing - Injection 2'!J1116&lt;'5-Year Monthly P&amp;L'!AN$2),3,IF(AND('Financing - Injection 2'!J1116&gt;='5-Year Monthly P&amp;L'!AN$2,'Financing - Injection 2'!J1116&lt;'5-Year Monthly P&amp;L'!AZ$2),4,IF('Financing - Injection 2'!J1116&gt;='5-Year Monthly P&amp;L'!AZ$2,5)))))</f>
        <v>1</v>
      </c>
      <c r="R1116" s="215">
        <f t="shared" si="178"/>
        <v>0</v>
      </c>
      <c r="S1116" s="215">
        <f t="shared" si="179"/>
        <v>0</v>
      </c>
    </row>
    <row r="1117" spans="1:19" x14ac:dyDescent="0.2">
      <c r="B1117" s="228"/>
      <c r="C1117" s="228"/>
      <c r="D1117" s="228"/>
      <c r="E1117" s="225"/>
      <c r="F1117" s="234"/>
      <c r="G1117" s="228"/>
      <c r="Q1117" s="11">
        <f>IF(J1117&lt;'5-Year Monthly P&amp;L'!P$2,1,IF(AND('Financing - Injection 2'!J1117&gt;='5-Year Monthly P&amp;L'!P$2,'Financing - Injection 2'!J1117&lt;'5-Year Monthly P&amp;L'!AB$2),2,IF(AND('Financing - Injection 2'!J1117&gt;='5-Year Monthly P&amp;L'!AB$2,'Financing - Injection 2'!J1117&lt;'5-Year Monthly P&amp;L'!AN$2),3,IF(AND('Financing - Injection 2'!J1117&gt;='5-Year Monthly P&amp;L'!AN$2,'Financing - Injection 2'!J1117&lt;'5-Year Monthly P&amp;L'!AZ$2),4,IF('Financing - Injection 2'!J1117&gt;='5-Year Monthly P&amp;L'!AZ$2,5)))))</f>
        <v>1</v>
      </c>
      <c r="R1117" s="215">
        <f t="shared" si="178"/>
        <v>0</v>
      </c>
      <c r="S1117" s="215">
        <f t="shared" si="179"/>
        <v>0</v>
      </c>
    </row>
    <row r="1118" spans="1:19" x14ac:dyDescent="0.2">
      <c r="B1118" s="228"/>
      <c r="C1118" s="228"/>
      <c r="D1118" s="228"/>
      <c r="E1118" s="225"/>
      <c r="F1118" s="234"/>
      <c r="G1118" s="228"/>
      <c r="Q1118" s="11">
        <f>IF(J1118&lt;'5-Year Monthly P&amp;L'!P$2,1,IF(AND('Financing - Injection 2'!J1118&gt;='5-Year Monthly P&amp;L'!P$2,'Financing - Injection 2'!J1118&lt;'5-Year Monthly P&amp;L'!AB$2),2,IF(AND('Financing - Injection 2'!J1118&gt;='5-Year Monthly P&amp;L'!AB$2,'Financing - Injection 2'!J1118&lt;'5-Year Monthly P&amp;L'!AN$2),3,IF(AND('Financing - Injection 2'!J1118&gt;='5-Year Monthly P&amp;L'!AN$2,'Financing - Injection 2'!J1118&lt;'5-Year Monthly P&amp;L'!AZ$2),4,IF('Financing - Injection 2'!J1118&gt;='5-Year Monthly P&amp;L'!AZ$2,5)))))</f>
        <v>1</v>
      </c>
      <c r="R1118" s="215">
        <f t="shared" si="178"/>
        <v>0</v>
      </c>
      <c r="S1118" s="215">
        <f t="shared" si="179"/>
        <v>0</v>
      </c>
    </row>
    <row r="1119" spans="1:19" x14ac:dyDescent="0.2">
      <c r="B1119" s="228"/>
      <c r="C1119" s="228"/>
      <c r="D1119" s="228"/>
      <c r="E1119" s="225"/>
      <c r="F1119" s="234"/>
      <c r="G1119" s="228"/>
      <c r="Q1119" s="11">
        <f>IF(J1119&lt;'5-Year Monthly P&amp;L'!P$2,1,IF(AND('Financing - Injection 2'!J1119&gt;='5-Year Monthly P&amp;L'!P$2,'Financing - Injection 2'!J1119&lt;'5-Year Monthly P&amp;L'!AB$2),2,IF(AND('Financing - Injection 2'!J1119&gt;='5-Year Monthly P&amp;L'!AB$2,'Financing - Injection 2'!J1119&lt;'5-Year Monthly P&amp;L'!AN$2),3,IF(AND('Financing - Injection 2'!J1119&gt;='5-Year Monthly P&amp;L'!AN$2,'Financing - Injection 2'!J1119&lt;'5-Year Monthly P&amp;L'!AZ$2),4,IF('Financing - Injection 2'!J1119&gt;='5-Year Monthly P&amp;L'!AZ$2,5)))))</f>
        <v>1</v>
      </c>
      <c r="R1119" s="215">
        <f t="shared" si="178"/>
        <v>0</v>
      </c>
      <c r="S1119" s="215">
        <f t="shared" si="179"/>
        <v>0</v>
      </c>
    </row>
    <row r="1120" spans="1:19" x14ac:dyDescent="0.2">
      <c r="B1120" s="228"/>
      <c r="C1120" s="228"/>
      <c r="D1120" s="228"/>
      <c r="E1120" s="225"/>
      <c r="F1120" s="234"/>
      <c r="G1120" s="228"/>
      <c r="Q1120" s="11">
        <f>IF(J1120&lt;'5-Year Monthly P&amp;L'!P$2,1,IF(AND('Financing - Injection 2'!J1120&gt;='5-Year Monthly P&amp;L'!P$2,'Financing - Injection 2'!J1120&lt;'5-Year Monthly P&amp;L'!AB$2),2,IF(AND('Financing - Injection 2'!J1120&gt;='5-Year Monthly P&amp;L'!AB$2,'Financing - Injection 2'!J1120&lt;'5-Year Monthly P&amp;L'!AN$2),3,IF(AND('Financing - Injection 2'!J1120&gt;='5-Year Monthly P&amp;L'!AN$2,'Financing - Injection 2'!J1120&lt;'5-Year Monthly P&amp;L'!AZ$2),4,IF('Financing - Injection 2'!J1120&gt;='5-Year Monthly P&amp;L'!AZ$2,5)))))</f>
        <v>1</v>
      </c>
      <c r="R1120" s="215">
        <f t="shared" si="178"/>
        <v>0</v>
      </c>
      <c r="S1120" s="215">
        <f t="shared" si="179"/>
        <v>0</v>
      </c>
    </row>
    <row r="1121" spans="2:19" x14ac:dyDescent="0.2">
      <c r="B1121" s="228"/>
      <c r="C1121" s="228"/>
      <c r="D1121" s="228"/>
      <c r="E1121" s="225"/>
      <c r="F1121" s="234"/>
      <c r="G1121" s="228"/>
      <c r="Q1121" s="11">
        <f>IF(J1121&lt;'5-Year Monthly P&amp;L'!P$2,1,IF(AND('Financing - Injection 2'!J1121&gt;='5-Year Monthly P&amp;L'!P$2,'Financing - Injection 2'!J1121&lt;'5-Year Monthly P&amp;L'!AB$2),2,IF(AND('Financing - Injection 2'!J1121&gt;='5-Year Monthly P&amp;L'!AB$2,'Financing - Injection 2'!J1121&lt;'5-Year Monthly P&amp;L'!AN$2),3,IF(AND('Financing - Injection 2'!J1121&gt;='5-Year Monthly P&amp;L'!AN$2,'Financing - Injection 2'!J1121&lt;'5-Year Monthly P&amp;L'!AZ$2),4,IF('Financing - Injection 2'!J1121&gt;='5-Year Monthly P&amp;L'!AZ$2,5)))))</f>
        <v>1</v>
      </c>
      <c r="R1121" s="215">
        <f t="shared" si="178"/>
        <v>0</v>
      </c>
      <c r="S1121" s="215">
        <f t="shared" si="179"/>
        <v>0</v>
      </c>
    </row>
    <row r="1122" spans="2:19" x14ac:dyDescent="0.2">
      <c r="B1122" s="228"/>
      <c r="C1122" s="228"/>
      <c r="D1122" s="228"/>
      <c r="E1122" s="225"/>
      <c r="F1122" s="228"/>
      <c r="G1122" s="228"/>
      <c r="Q1122" s="11">
        <f>IF(J1122&lt;'5-Year Monthly P&amp;L'!P$2,1,IF(AND('Financing - Injection 2'!J1122&gt;='5-Year Monthly P&amp;L'!P$2,'Financing - Injection 2'!J1122&lt;'5-Year Monthly P&amp;L'!AB$2),2,IF(AND('Financing - Injection 2'!J1122&gt;='5-Year Monthly P&amp;L'!AB$2,'Financing - Injection 2'!J1122&lt;'5-Year Monthly P&amp;L'!AN$2),3,IF(AND('Financing - Injection 2'!J1122&gt;='5-Year Monthly P&amp;L'!AN$2,'Financing - Injection 2'!J1122&lt;'5-Year Monthly P&amp;L'!AZ$2),4,IF('Financing - Injection 2'!J1122&gt;='5-Year Monthly P&amp;L'!AZ$2,5)))))</f>
        <v>1</v>
      </c>
      <c r="R1122" s="215">
        <f t="shared" si="178"/>
        <v>0</v>
      </c>
      <c r="S1122" s="215">
        <f t="shared" si="179"/>
        <v>0</v>
      </c>
    </row>
    <row r="1123" spans="2:19" x14ac:dyDescent="0.2">
      <c r="B1123" s="228"/>
      <c r="C1123" s="228"/>
      <c r="D1123" s="228"/>
      <c r="E1123" s="225"/>
      <c r="F1123" s="228"/>
      <c r="G1123" s="228"/>
      <c r="Q1123" s="11">
        <f>IF(J1123&lt;'5-Year Monthly P&amp;L'!P$2,1,IF(AND('Financing - Injection 2'!J1123&gt;='5-Year Monthly P&amp;L'!P$2,'Financing - Injection 2'!J1123&lt;'5-Year Monthly P&amp;L'!AB$2),2,IF(AND('Financing - Injection 2'!J1123&gt;='5-Year Monthly P&amp;L'!AB$2,'Financing - Injection 2'!J1123&lt;'5-Year Monthly P&amp;L'!AN$2),3,IF(AND('Financing - Injection 2'!J1123&gt;='5-Year Monthly P&amp;L'!AN$2,'Financing - Injection 2'!J1123&lt;'5-Year Monthly P&amp;L'!AZ$2),4,IF('Financing - Injection 2'!J1123&gt;='5-Year Monthly P&amp;L'!AZ$2,5)))))</f>
        <v>1</v>
      </c>
      <c r="R1123" s="215">
        <f t="shared" si="178"/>
        <v>0</v>
      </c>
      <c r="S1123" s="215">
        <f t="shared" si="179"/>
        <v>0</v>
      </c>
    </row>
    <row r="1124" spans="2:19" x14ac:dyDescent="0.2">
      <c r="B1124" s="228"/>
      <c r="C1124" s="228"/>
      <c r="D1124" s="228"/>
      <c r="E1124" s="225"/>
      <c r="F1124" s="228"/>
      <c r="G1124" s="228"/>
      <c r="Q1124" s="11">
        <f>IF(J1124&lt;'5-Year Monthly P&amp;L'!P$2,1,IF(AND('Financing - Injection 2'!J1124&gt;='5-Year Monthly P&amp;L'!P$2,'Financing - Injection 2'!J1124&lt;'5-Year Monthly P&amp;L'!AB$2),2,IF(AND('Financing - Injection 2'!J1124&gt;='5-Year Monthly P&amp;L'!AB$2,'Financing - Injection 2'!J1124&lt;'5-Year Monthly P&amp;L'!AN$2),3,IF(AND('Financing - Injection 2'!J1124&gt;='5-Year Monthly P&amp;L'!AN$2,'Financing - Injection 2'!J1124&lt;'5-Year Monthly P&amp;L'!AZ$2),4,IF('Financing - Injection 2'!J1124&gt;='5-Year Monthly P&amp;L'!AZ$2,5)))))</f>
        <v>1</v>
      </c>
      <c r="R1124" s="215">
        <f t="shared" si="178"/>
        <v>0</v>
      </c>
      <c r="S1124" s="215">
        <f t="shared" si="179"/>
        <v>0</v>
      </c>
    </row>
    <row r="1125" spans="2:19" x14ac:dyDescent="0.2">
      <c r="B1125" s="228"/>
      <c r="C1125" s="228"/>
      <c r="D1125" s="228"/>
      <c r="E1125" s="225"/>
      <c r="F1125" s="228"/>
      <c r="G1125" s="228"/>
      <c r="Q1125" s="11">
        <f>IF(J1125&lt;'5-Year Monthly P&amp;L'!P$2,1,IF(AND('Financing - Injection 2'!J1125&gt;='5-Year Monthly P&amp;L'!P$2,'Financing - Injection 2'!J1125&lt;'5-Year Monthly P&amp;L'!AB$2),2,IF(AND('Financing - Injection 2'!J1125&gt;='5-Year Monthly P&amp;L'!AB$2,'Financing - Injection 2'!J1125&lt;'5-Year Monthly P&amp;L'!AN$2),3,IF(AND('Financing - Injection 2'!J1125&gt;='5-Year Monthly P&amp;L'!AN$2,'Financing - Injection 2'!J1125&lt;'5-Year Monthly P&amp;L'!AZ$2),4,IF('Financing - Injection 2'!J1125&gt;='5-Year Monthly P&amp;L'!AZ$2,5)))))</f>
        <v>1</v>
      </c>
      <c r="R1125" s="215">
        <f t="shared" si="178"/>
        <v>0</v>
      </c>
      <c r="S1125" s="215">
        <f t="shared" si="179"/>
        <v>0</v>
      </c>
    </row>
    <row r="1126" spans="2:19" x14ac:dyDescent="0.2">
      <c r="B1126" s="228"/>
      <c r="C1126" s="228"/>
      <c r="D1126" s="228"/>
      <c r="E1126" s="225"/>
      <c r="F1126" s="228"/>
      <c r="G1126" s="228"/>
      <c r="Q1126" s="11">
        <f>IF(J1126&lt;'5-Year Monthly P&amp;L'!P$2,1,IF(AND('Financing - Injection 2'!J1126&gt;='5-Year Monthly P&amp;L'!P$2,'Financing - Injection 2'!J1126&lt;'5-Year Monthly P&amp;L'!AB$2),2,IF(AND('Financing - Injection 2'!J1126&gt;='5-Year Monthly P&amp;L'!AB$2,'Financing - Injection 2'!J1126&lt;'5-Year Monthly P&amp;L'!AN$2),3,IF(AND('Financing - Injection 2'!J1126&gt;='5-Year Monthly P&amp;L'!AN$2,'Financing - Injection 2'!J1126&lt;'5-Year Monthly P&amp;L'!AZ$2),4,IF('Financing - Injection 2'!J1126&gt;='5-Year Monthly P&amp;L'!AZ$2,5)))))</f>
        <v>1</v>
      </c>
      <c r="R1126" s="215">
        <f t="shared" si="178"/>
        <v>0</v>
      </c>
      <c r="S1126" s="215">
        <f t="shared" si="179"/>
        <v>0</v>
      </c>
    </row>
    <row r="1127" spans="2:19" x14ac:dyDescent="0.2">
      <c r="B1127" s="228"/>
      <c r="C1127" s="228"/>
      <c r="D1127" s="228"/>
      <c r="E1127" s="225"/>
      <c r="F1127" s="228"/>
      <c r="G1127" s="228"/>
      <c r="Q1127" s="11">
        <f>IF(J1127&lt;'5-Year Monthly P&amp;L'!P$2,1,IF(AND('Financing - Injection 2'!J1127&gt;='5-Year Monthly P&amp;L'!P$2,'Financing - Injection 2'!J1127&lt;'5-Year Monthly P&amp;L'!AB$2),2,IF(AND('Financing - Injection 2'!J1127&gt;='5-Year Monthly P&amp;L'!AB$2,'Financing - Injection 2'!J1127&lt;'5-Year Monthly P&amp;L'!AN$2),3,IF(AND('Financing - Injection 2'!J1127&gt;='5-Year Monthly P&amp;L'!AN$2,'Financing - Injection 2'!J1127&lt;'5-Year Monthly P&amp;L'!AZ$2),4,IF('Financing - Injection 2'!J1127&gt;='5-Year Monthly P&amp;L'!AZ$2,5)))))</f>
        <v>1</v>
      </c>
      <c r="R1127" s="215">
        <f t="shared" si="178"/>
        <v>0</v>
      </c>
      <c r="S1127" s="215">
        <f t="shared" si="179"/>
        <v>0</v>
      </c>
    </row>
    <row r="1128" spans="2:19" x14ac:dyDescent="0.2">
      <c r="B1128" s="228"/>
      <c r="C1128" s="228"/>
      <c r="D1128" s="228"/>
      <c r="E1128" s="225"/>
      <c r="F1128" s="228"/>
      <c r="G1128" s="228"/>
      <c r="Q1128" s="11">
        <f>IF(J1128&lt;'5-Year Monthly P&amp;L'!P$2,1,IF(AND('Financing - Injection 2'!J1128&gt;='5-Year Monthly P&amp;L'!P$2,'Financing - Injection 2'!J1128&lt;'5-Year Monthly P&amp;L'!AB$2),2,IF(AND('Financing - Injection 2'!J1128&gt;='5-Year Monthly P&amp;L'!AB$2,'Financing - Injection 2'!J1128&lt;'5-Year Monthly P&amp;L'!AN$2),3,IF(AND('Financing - Injection 2'!J1128&gt;='5-Year Monthly P&amp;L'!AN$2,'Financing - Injection 2'!J1128&lt;'5-Year Monthly P&amp;L'!AZ$2),4,IF('Financing - Injection 2'!J1128&gt;='5-Year Monthly P&amp;L'!AZ$2,5)))))</f>
        <v>1</v>
      </c>
      <c r="R1128" s="215">
        <f t="shared" si="178"/>
        <v>0</v>
      </c>
      <c r="S1128" s="215">
        <f t="shared" si="179"/>
        <v>0</v>
      </c>
    </row>
    <row r="1129" spans="2:19" x14ac:dyDescent="0.2">
      <c r="B1129" s="228"/>
      <c r="C1129" s="228"/>
      <c r="D1129" s="228"/>
      <c r="E1129" s="225"/>
      <c r="F1129" s="228"/>
      <c r="G1129" s="228"/>
      <c r="Q1129" s="11">
        <f>IF(J1129&lt;'5-Year Monthly P&amp;L'!P$2,1,IF(AND('Financing - Injection 2'!J1129&gt;='5-Year Monthly P&amp;L'!P$2,'Financing - Injection 2'!J1129&lt;'5-Year Monthly P&amp;L'!AB$2),2,IF(AND('Financing - Injection 2'!J1129&gt;='5-Year Monthly P&amp;L'!AB$2,'Financing - Injection 2'!J1129&lt;'5-Year Monthly P&amp;L'!AN$2),3,IF(AND('Financing - Injection 2'!J1129&gt;='5-Year Monthly P&amp;L'!AN$2,'Financing - Injection 2'!J1129&lt;'5-Year Monthly P&amp;L'!AZ$2),4,IF('Financing - Injection 2'!J1129&gt;='5-Year Monthly P&amp;L'!AZ$2,5)))))</f>
        <v>1</v>
      </c>
      <c r="R1129" s="215">
        <f t="shared" si="178"/>
        <v>0</v>
      </c>
      <c r="S1129" s="215">
        <f t="shared" si="179"/>
        <v>0</v>
      </c>
    </row>
    <row r="1130" spans="2:19" x14ac:dyDescent="0.2">
      <c r="B1130" s="228"/>
      <c r="C1130" s="228"/>
      <c r="D1130" s="228"/>
      <c r="E1130" s="225"/>
      <c r="F1130" s="228"/>
      <c r="G1130" s="228"/>
      <c r="Q1130" s="11">
        <f>IF(J1130&lt;'5-Year Monthly P&amp;L'!P$2,1,IF(AND('Financing - Injection 2'!J1130&gt;='5-Year Monthly P&amp;L'!P$2,'Financing - Injection 2'!J1130&lt;'5-Year Monthly P&amp;L'!AB$2),2,IF(AND('Financing - Injection 2'!J1130&gt;='5-Year Monthly P&amp;L'!AB$2,'Financing - Injection 2'!J1130&lt;'5-Year Monthly P&amp;L'!AN$2),3,IF(AND('Financing - Injection 2'!J1130&gt;='5-Year Monthly P&amp;L'!AN$2,'Financing - Injection 2'!J1130&lt;'5-Year Monthly P&amp;L'!AZ$2),4,IF('Financing - Injection 2'!J1130&gt;='5-Year Monthly P&amp;L'!AZ$2,5)))))</f>
        <v>1</v>
      </c>
      <c r="R1130" s="215">
        <f t="shared" si="178"/>
        <v>0</v>
      </c>
      <c r="S1130" s="215">
        <f t="shared" si="179"/>
        <v>0</v>
      </c>
    </row>
    <row r="1131" spans="2:19" x14ac:dyDescent="0.2">
      <c r="B1131" s="228"/>
      <c r="C1131" s="228"/>
      <c r="D1131" s="228"/>
      <c r="E1131" s="225"/>
      <c r="F1131" s="228"/>
      <c r="G1131" s="228"/>
      <c r="Q1131" s="11">
        <f>IF(J1131&lt;'5-Year Monthly P&amp;L'!P$2,1,IF(AND('Financing - Injection 2'!J1131&gt;='5-Year Monthly P&amp;L'!P$2,'Financing - Injection 2'!J1131&lt;'5-Year Monthly P&amp;L'!AB$2),2,IF(AND('Financing - Injection 2'!J1131&gt;='5-Year Monthly P&amp;L'!AB$2,'Financing - Injection 2'!J1131&lt;'5-Year Monthly P&amp;L'!AN$2),3,IF(AND('Financing - Injection 2'!J1131&gt;='5-Year Monthly P&amp;L'!AN$2,'Financing - Injection 2'!J1131&lt;'5-Year Monthly P&amp;L'!AZ$2),4,IF('Financing - Injection 2'!J1131&gt;='5-Year Monthly P&amp;L'!AZ$2,5)))))</f>
        <v>1</v>
      </c>
      <c r="R1131" s="215">
        <f t="shared" si="178"/>
        <v>0</v>
      </c>
      <c r="S1131" s="215">
        <f t="shared" si="179"/>
        <v>0</v>
      </c>
    </row>
    <row r="1132" spans="2:19" x14ac:dyDescent="0.2">
      <c r="B1132" s="228"/>
      <c r="C1132" s="228"/>
      <c r="D1132" s="228"/>
      <c r="E1132" s="225"/>
      <c r="F1132" s="228"/>
      <c r="G1132" s="228"/>
      <c r="Q1132" s="11">
        <f>IF(J1132&lt;'5-Year Monthly P&amp;L'!P$2,1,IF(AND('Financing - Injection 2'!J1132&gt;='5-Year Monthly P&amp;L'!P$2,'Financing - Injection 2'!J1132&lt;'5-Year Monthly P&amp;L'!AB$2),2,IF(AND('Financing - Injection 2'!J1132&gt;='5-Year Monthly P&amp;L'!AB$2,'Financing - Injection 2'!J1132&lt;'5-Year Monthly P&amp;L'!AN$2),3,IF(AND('Financing - Injection 2'!J1132&gt;='5-Year Monthly P&amp;L'!AN$2,'Financing - Injection 2'!J1132&lt;'5-Year Monthly P&amp;L'!AZ$2),4,IF('Financing - Injection 2'!J1132&gt;='5-Year Monthly P&amp;L'!AZ$2,5)))))</f>
        <v>1</v>
      </c>
      <c r="R1132" s="215">
        <f t="shared" si="178"/>
        <v>0</v>
      </c>
      <c r="S1132" s="215">
        <f t="shared" si="179"/>
        <v>0</v>
      </c>
    </row>
    <row r="1133" spans="2:19" x14ac:dyDescent="0.2">
      <c r="B1133" s="228"/>
      <c r="C1133" s="228"/>
      <c r="D1133" s="228"/>
      <c r="E1133" s="225"/>
      <c r="F1133" s="228"/>
      <c r="G1133" s="228"/>
      <c r="Q1133" s="11">
        <f>IF(J1133&lt;'5-Year Monthly P&amp;L'!P$2,1,IF(AND('Financing - Injection 2'!J1133&gt;='5-Year Monthly P&amp;L'!P$2,'Financing - Injection 2'!J1133&lt;'5-Year Monthly P&amp;L'!AB$2),2,IF(AND('Financing - Injection 2'!J1133&gt;='5-Year Monthly P&amp;L'!AB$2,'Financing - Injection 2'!J1133&lt;'5-Year Monthly P&amp;L'!AN$2),3,IF(AND('Financing - Injection 2'!J1133&gt;='5-Year Monthly P&amp;L'!AN$2,'Financing - Injection 2'!J1133&lt;'5-Year Monthly P&amp;L'!AZ$2),4,IF('Financing - Injection 2'!J1133&gt;='5-Year Monthly P&amp;L'!AZ$2,5)))))</f>
        <v>1</v>
      </c>
      <c r="R1133" s="215">
        <f t="shared" si="178"/>
        <v>0</v>
      </c>
      <c r="S1133" s="215">
        <f t="shared" si="179"/>
        <v>0</v>
      </c>
    </row>
    <row r="1134" spans="2:19" x14ac:dyDescent="0.2">
      <c r="B1134" s="228"/>
      <c r="C1134" s="228"/>
      <c r="D1134" s="228"/>
      <c r="E1134" s="225"/>
      <c r="F1134" s="228"/>
      <c r="G1134" s="228"/>
      <c r="Q1134" s="11">
        <f>IF(J1134&lt;'5-Year Monthly P&amp;L'!P$2,1,IF(AND('Financing - Injection 2'!J1134&gt;='5-Year Monthly P&amp;L'!P$2,'Financing - Injection 2'!J1134&lt;'5-Year Monthly P&amp;L'!AB$2),2,IF(AND('Financing - Injection 2'!J1134&gt;='5-Year Monthly P&amp;L'!AB$2,'Financing - Injection 2'!J1134&lt;'5-Year Monthly P&amp;L'!AN$2),3,IF(AND('Financing - Injection 2'!J1134&gt;='5-Year Monthly P&amp;L'!AN$2,'Financing - Injection 2'!J1134&lt;'5-Year Monthly P&amp;L'!AZ$2),4,IF('Financing - Injection 2'!J1134&gt;='5-Year Monthly P&amp;L'!AZ$2,5)))))</f>
        <v>1</v>
      </c>
      <c r="R1134" s="215">
        <f t="shared" si="178"/>
        <v>0</v>
      </c>
      <c r="S1134" s="215">
        <f t="shared" si="179"/>
        <v>0</v>
      </c>
    </row>
    <row r="1135" spans="2:19" x14ac:dyDescent="0.2">
      <c r="B1135" s="228"/>
      <c r="C1135" s="228"/>
      <c r="D1135" s="228"/>
      <c r="E1135" s="225"/>
      <c r="F1135" s="228"/>
      <c r="G1135" s="228"/>
      <c r="Q1135" s="11">
        <f>IF(J1135&lt;'5-Year Monthly P&amp;L'!P$2,1,IF(AND('Financing - Injection 2'!J1135&gt;='5-Year Monthly P&amp;L'!P$2,'Financing - Injection 2'!J1135&lt;'5-Year Monthly P&amp;L'!AB$2),2,IF(AND('Financing - Injection 2'!J1135&gt;='5-Year Monthly P&amp;L'!AB$2,'Financing - Injection 2'!J1135&lt;'5-Year Monthly P&amp;L'!AN$2),3,IF(AND('Financing - Injection 2'!J1135&gt;='5-Year Monthly P&amp;L'!AN$2,'Financing - Injection 2'!J1135&lt;'5-Year Monthly P&amp;L'!AZ$2),4,IF('Financing - Injection 2'!J1135&gt;='5-Year Monthly P&amp;L'!AZ$2,5)))))</f>
        <v>1</v>
      </c>
      <c r="R1135" s="215">
        <f t="shared" si="178"/>
        <v>0</v>
      </c>
      <c r="S1135" s="215">
        <f t="shared" si="179"/>
        <v>0</v>
      </c>
    </row>
    <row r="1136" spans="2:19" x14ac:dyDescent="0.2">
      <c r="B1136" s="228"/>
      <c r="C1136" s="228"/>
      <c r="D1136" s="228"/>
      <c r="E1136" s="225"/>
      <c r="F1136" s="228"/>
      <c r="G1136" s="228"/>
      <c r="Q1136" s="11">
        <f>IF(J1136&lt;'5-Year Monthly P&amp;L'!P$2,1,IF(AND('Financing - Injection 2'!J1136&gt;='5-Year Monthly P&amp;L'!P$2,'Financing - Injection 2'!J1136&lt;'5-Year Monthly P&amp;L'!AB$2),2,IF(AND('Financing - Injection 2'!J1136&gt;='5-Year Monthly P&amp;L'!AB$2,'Financing - Injection 2'!J1136&lt;'5-Year Monthly P&amp;L'!AN$2),3,IF(AND('Financing - Injection 2'!J1136&gt;='5-Year Monthly P&amp;L'!AN$2,'Financing - Injection 2'!J1136&lt;'5-Year Monthly P&amp;L'!AZ$2),4,IF('Financing - Injection 2'!J1136&gt;='5-Year Monthly P&amp;L'!AZ$2,5)))))</f>
        <v>1</v>
      </c>
      <c r="R1136" s="215">
        <f t="shared" si="178"/>
        <v>0</v>
      </c>
      <c r="S1136" s="215">
        <f t="shared" si="179"/>
        <v>0</v>
      </c>
    </row>
    <row r="1137" spans="2:19" x14ac:dyDescent="0.2">
      <c r="B1137" s="228"/>
      <c r="C1137" s="228"/>
      <c r="D1137" s="228"/>
      <c r="E1137" s="225"/>
      <c r="F1137" s="228"/>
      <c r="G1137" s="228"/>
      <c r="Q1137" s="11">
        <f>IF(J1137&lt;'5-Year Monthly P&amp;L'!P$2,1,IF(AND('Financing - Injection 2'!J1137&gt;='5-Year Monthly P&amp;L'!P$2,'Financing - Injection 2'!J1137&lt;'5-Year Monthly P&amp;L'!AB$2),2,IF(AND('Financing - Injection 2'!J1137&gt;='5-Year Monthly P&amp;L'!AB$2,'Financing - Injection 2'!J1137&lt;'5-Year Monthly P&amp;L'!AN$2),3,IF(AND('Financing - Injection 2'!J1137&gt;='5-Year Monthly P&amp;L'!AN$2,'Financing - Injection 2'!J1137&lt;'5-Year Monthly P&amp;L'!AZ$2),4,IF('Financing - Injection 2'!J1137&gt;='5-Year Monthly P&amp;L'!AZ$2,5)))))</f>
        <v>1</v>
      </c>
      <c r="R1137" s="215">
        <f t="shared" si="178"/>
        <v>0</v>
      </c>
      <c r="S1137" s="215">
        <f t="shared" si="179"/>
        <v>0</v>
      </c>
    </row>
    <row r="1138" spans="2:19" x14ac:dyDescent="0.2">
      <c r="B1138" s="228"/>
      <c r="C1138" s="228"/>
      <c r="D1138" s="228"/>
      <c r="E1138" s="225"/>
      <c r="F1138" s="228"/>
      <c r="G1138" s="228"/>
      <c r="Q1138" s="11">
        <f>IF(J1138&lt;'5-Year Monthly P&amp;L'!P$2,1,IF(AND('Financing - Injection 2'!J1138&gt;='5-Year Monthly P&amp;L'!P$2,'Financing - Injection 2'!J1138&lt;'5-Year Monthly P&amp;L'!AB$2),2,IF(AND('Financing - Injection 2'!J1138&gt;='5-Year Monthly P&amp;L'!AB$2,'Financing - Injection 2'!J1138&lt;'5-Year Monthly P&amp;L'!AN$2),3,IF(AND('Financing - Injection 2'!J1138&gt;='5-Year Monthly P&amp;L'!AN$2,'Financing - Injection 2'!J1138&lt;'5-Year Monthly P&amp;L'!AZ$2),4,IF('Financing - Injection 2'!J1138&gt;='5-Year Monthly P&amp;L'!AZ$2,5)))))</f>
        <v>1</v>
      </c>
      <c r="R1138" s="215">
        <f t="shared" si="178"/>
        <v>0</v>
      </c>
      <c r="S1138" s="215">
        <f t="shared" si="179"/>
        <v>0</v>
      </c>
    </row>
    <row r="1139" spans="2:19" x14ac:dyDescent="0.2">
      <c r="B1139" s="228"/>
      <c r="C1139" s="228"/>
      <c r="D1139" s="228"/>
      <c r="E1139" s="225"/>
      <c r="F1139" s="228"/>
      <c r="G1139" s="228"/>
      <c r="Q1139" s="11">
        <f>IF(J1139&lt;'5-Year Monthly P&amp;L'!P$2,1,IF(AND('Financing - Injection 2'!J1139&gt;='5-Year Monthly P&amp;L'!P$2,'Financing - Injection 2'!J1139&lt;'5-Year Monthly P&amp;L'!AB$2),2,IF(AND('Financing - Injection 2'!J1139&gt;='5-Year Monthly P&amp;L'!AB$2,'Financing - Injection 2'!J1139&lt;'5-Year Monthly P&amp;L'!AN$2),3,IF(AND('Financing - Injection 2'!J1139&gt;='5-Year Monthly P&amp;L'!AN$2,'Financing - Injection 2'!J1139&lt;'5-Year Monthly P&amp;L'!AZ$2),4,IF('Financing - Injection 2'!J1139&gt;='5-Year Monthly P&amp;L'!AZ$2,5)))))</f>
        <v>1</v>
      </c>
      <c r="R1139" s="215">
        <f t="shared" si="178"/>
        <v>0</v>
      </c>
      <c r="S1139" s="215">
        <f t="shared" si="179"/>
        <v>0</v>
      </c>
    </row>
    <row r="1140" spans="2:19" x14ac:dyDescent="0.2">
      <c r="B1140" s="228"/>
      <c r="C1140" s="228"/>
      <c r="D1140" s="228"/>
      <c r="E1140" s="225"/>
      <c r="F1140" s="228"/>
      <c r="G1140" s="228"/>
      <c r="Q1140" s="11">
        <f>IF(J1140&lt;'5-Year Monthly P&amp;L'!P$2,1,IF(AND('Financing - Injection 2'!J1140&gt;='5-Year Monthly P&amp;L'!P$2,'Financing - Injection 2'!J1140&lt;'5-Year Monthly P&amp;L'!AB$2),2,IF(AND('Financing - Injection 2'!J1140&gt;='5-Year Monthly P&amp;L'!AB$2,'Financing - Injection 2'!J1140&lt;'5-Year Monthly P&amp;L'!AN$2),3,IF(AND('Financing - Injection 2'!J1140&gt;='5-Year Monthly P&amp;L'!AN$2,'Financing - Injection 2'!J1140&lt;'5-Year Monthly P&amp;L'!AZ$2),4,IF('Financing - Injection 2'!J1140&gt;='5-Year Monthly P&amp;L'!AZ$2,5)))))</f>
        <v>1</v>
      </c>
      <c r="R1140" s="215">
        <f t="shared" si="178"/>
        <v>0</v>
      </c>
      <c r="S1140" s="215">
        <f t="shared" si="179"/>
        <v>0</v>
      </c>
    </row>
    <row r="1141" spans="2:19" x14ac:dyDescent="0.2">
      <c r="B1141" s="228"/>
      <c r="C1141" s="228"/>
      <c r="D1141" s="228"/>
      <c r="E1141" s="225"/>
      <c r="F1141" s="228"/>
      <c r="G1141" s="228"/>
      <c r="Q1141" s="11">
        <f>IF(J1141&lt;'5-Year Monthly P&amp;L'!P$2,1,IF(AND('Financing - Injection 2'!J1141&gt;='5-Year Monthly P&amp;L'!P$2,'Financing - Injection 2'!J1141&lt;'5-Year Monthly P&amp;L'!AB$2),2,IF(AND('Financing - Injection 2'!J1141&gt;='5-Year Monthly P&amp;L'!AB$2,'Financing - Injection 2'!J1141&lt;'5-Year Monthly P&amp;L'!AN$2),3,IF(AND('Financing - Injection 2'!J1141&gt;='5-Year Monthly P&amp;L'!AN$2,'Financing - Injection 2'!J1141&lt;'5-Year Monthly P&amp;L'!AZ$2),4,IF('Financing - Injection 2'!J1141&gt;='5-Year Monthly P&amp;L'!AZ$2,5)))))</f>
        <v>1</v>
      </c>
      <c r="R1141" s="215">
        <f t="shared" si="178"/>
        <v>0</v>
      </c>
      <c r="S1141" s="215">
        <f t="shared" si="179"/>
        <v>0</v>
      </c>
    </row>
    <row r="1142" spans="2:19" x14ac:dyDescent="0.2">
      <c r="B1142" s="228"/>
      <c r="C1142" s="228"/>
      <c r="D1142" s="228"/>
      <c r="E1142" s="225"/>
      <c r="F1142" s="228"/>
      <c r="G1142" s="228"/>
      <c r="Q1142" s="11">
        <f>IF(J1142&lt;'5-Year Monthly P&amp;L'!P$2,1,IF(AND('Financing - Injection 2'!J1142&gt;='5-Year Monthly P&amp;L'!P$2,'Financing - Injection 2'!J1142&lt;'5-Year Monthly P&amp;L'!AB$2),2,IF(AND('Financing - Injection 2'!J1142&gt;='5-Year Monthly P&amp;L'!AB$2,'Financing - Injection 2'!J1142&lt;'5-Year Monthly P&amp;L'!AN$2),3,IF(AND('Financing - Injection 2'!J1142&gt;='5-Year Monthly P&amp;L'!AN$2,'Financing - Injection 2'!J1142&lt;'5-Year Monthly P&amp;L'!AZ$2),4,IF('Financing - Injection 2'!J1142&gt;='5-Year Monthly P&amp;L'!AZ$2,5)))))</f>
        <v>1</v>
      </c>
      <c r="R1142" s="215">
        <f t="shared" si="178"/>
        <v>0</v>
      </c>
      <c r="S1142" s="215">
        <f t="shared" si="179"/>
        <v>0</v>
      </c>
    </row>
    <row r="1143" spans="2:19" x14ac:dyDescent="0.2">
      <c r="B1143" s="228"/>
      <c r="C1143" s="228"/>
      <c r="D1143" s="228"/>
      <c r="E1143" s="225"/>
      <c r="F1143" s="228"/>
      <c r="G1143" s="228"/>
      <c r="Q1143" s="11">
        <f>IF(J1143&lt;'5-Year Monthly P&amp;L'!P$2,1,IF(AND('Financing - Injection 2'!J1143&gt;='5-Year Monthly P&amp;L'!P$2,'Financing - Injection 2'!J1143&lt;'5-Year Monthly P&amp;L'!AB$2),2,IF(AND('Financing - Injection 2'!J1143&gt;='5-Year Monthly P&amp;L'!AB$2,'Financing - Injection 2'!J1143&lt;'5-Year Monthly P&amp;L'!AN$2),3,IF(AND('Financing - Injection 2'!J1143&gt;='5-Year Monthly P&amp;L'!AN$2,'Financing - Injection 2'!J1143&lt;'5-Year Monthly P&amp;L'!AZ$2),4,IF('Financing - Injection 2'!J1143&gt;='5-Year Monthly P&amp;L'!AZ$2,5)))))</f>
        <v>1</v>
      </c>
      <c r="R1143" s="215">
        <f t="shared" si="178"/>
        <v>0</v>
      </c>
      <c r="S1143" s="215">
        <f t="shared" si="179"/>
        <v>0</v>
      </c>
    </row>
    <row r="1144" spans="2:19" x14ac:dyDescent="0.2">
      <c r="B1144" s="228"/>
      <c r="C1144" s="228"/>
      <c r="D1144" s="228"/>
      <c r="E1144" s="225"/>
      <c r="F1144" s="228"/>
      <c r="G1144" s="228"/>
      <c r="Q1144" s="11">
        <f>IF(J1144&lt;'5-Year Monthly P&amp;L'!P$2,1,IF(AND('Financing - Injection 2'!J1144&gt;='5-Year Monthly P&amp;L'!P$2,'Financing - Injection 2'!J1144&lt;'5-Year Monthly P&amp;L'!AB$2),2,IF(AND('Financing - Injection 2'!J1144&gt;='5-Year Monthly P&amp;L'!AB$2,'Financing - Injection 2'!J1144&lt;'5-Year Monthly P&amp;L'!AN$2),3,IF(AND('Financing - Injection 2'!J1144&gt;='5-Year Monthly P&amp;L'!AN$2,'Financing - Injection 2'!J1144&lt;'5-Year Monthly P&amp;L'!AZ$2),4,IF('Financing - Injection 2'!J1144&gt;='5-Year Monthly P&amp;L'!AZ$2,5)))))</f>
        <v>1</v>
      </c>
      <c r="R1144" s="215">
        <f t="shared" si="178"/>
        <v>0</v>
      </c>
      <c r="S1144" s="215">
        <f t="shared" si="179"/>
        <v>0</v>
      </c>
    </row>
    <row r="1145" spans="2:19" x14ac:dyDescent="0.2">
      <c r="B1145" s="228"/>
      <c r="C1145" s="228"/>
      <c r="D1145" s="228"/>
      <c r="E1145" s="225"/>
      <c r="F1145" s="228"/>
      <c r="G1145" s="228"/>
      <c r="Q1145" s="11">
        <f>IF(J1145&lt;'5-Year Monthly P&amp;L'!P$2,1,IF(AND('Financing - Injection 2'!J1145&gt;='5-Year Monthly P&amp;L'!P$2,'Financing - Injection 2'!J1145&lt;'5-Year Monthly P&amp;L'!AB$2),2,IF(AND('Financing - Injection 2'!J1145&gt;='5-Year Monthly P&amp;L'!AB$2,'Financing - Injection 2'!J1145&lt;'5-Year Monthly P&amp;L'!AN$2),3,IF(AND('Financing - Injection 2'!J1145&gt;='5-Year Monthly P&amp;L'!AN$2,'Financing - Injection 2'!J1145&lt;'5-Year Monthly P&amp;L'!AZ$2),4,IF('Financing - Injection 2'!J1145&gt;='5-Year Monthly P&amp;L'!AZ$2,5)))))</f>
        <v>1</v>
      </c>
      <c r="R1145" s="215">
        <f t="shared" si="178"/>
        <v>0</v>
      </c>
      <c r="S1145" s="215">
        <f t="shared" si="179"/>
        <v>0</v>
      </c>
    </row>
    <row r="1146" spans="2:19" x14ac:dyDescent="0.2">
      <c r="B1146" s="228"/>
      <c r="C1146" s="228"/>
      <c r="D1146" s="228"/>
      <c r="E1146" s="225"/>
      <c r="F1146" s="228"/>
      <c r="G1146" s="228"/>
      <c r="Q1146" s="11">
        <f>IF(J1146&lt;'5-Year Monthly P&amp;L'!P$2,1,IF(AND('Financing - Injection 2'!J1146&gt;='5-Year Monthly P&amp;L'!P$2,'Financing - Injection 2'!J1146&lt;'5-Year Monthly P&amp;L'!AB$2),2,IF(AND('Financing - Injection 2'!J1146&gt;='5-Year Monthly P&amp;L'!AB$2,'Financing - Injection 2'!J1146&lt;'5-Year Monthly P&amp;L'!AN$2),3,IF(AND('Financing - Injection 2'!J1146&gt;='5-Year Monthly P&amp;L'!AN$2,'Financing - Injection 2'!J1146&lt;'5-Year Monthly P&amp;L'!AZ$2),4,IF('Financing - Injection 2'!J1146&gt;='5-Year Monthly P&amp;L'!AZ$2,5)))))</f>
        <v>1</v>
      </c>
      <c r="R1146" s="215">
        <f t="shared" si="178"/>
        <v>0</v>
      </c>
      <c r="S1146" s="215">
        <f t="shared" si="179"/>
        <v>0</v>
      </c>
    </row>
    <row r="1147" spans="2:19" x14ac:dyDescent="0.2">
      <c r="B1147" s="228"/>
      <c r="C1147" s="228"/>
      <c r="D1147" s="228"/>
      <c r="E1147" s="225"/>
      <c r="F1147" s="228"/>
      <c r="G1147" s="228"/>
      <c r="Q1147" s="11">
        <f>IF(J1147&lt;'5-Year Monthly P&amp;L'!P$2,1,IF(AND('Financing - Injection 2'!J1147&gt;='5-Year Monthly P&amp;L'!P$2,'Financing - Injection 2'!J1147&lt;'5-Year Monthly P&amp;L'!AB$2),2,IF(AND('Financing - Injection 2'!J1147&gt;='5-Year Monthly P&amp;L'!AB$2,'Financing - Injection 2'!J1147&lt;'5-Year Monthly P&amp;L'!AN$2),3,IF(AND('Financing - Injection 2'!J1147&gt;='5-Year Monthly P&amp;L'!AN$2,'Financing - Injection 2'!J1147&lt;'5-Year Monthly P&amp;L'!AZ$2),4,IF('Financing - Injection 2'!J1147&gt;='5-Year Monthly P&amp;L'!AZ$2,5)))))</f>
        <v>1</v>
      </c>
      <c r="R1147" s="215">
        <f t="shared" si="178"/>
        <v>0</v>
      </c>
      <c r="S1147" s="215">
        <f t="shared" si="179"/>
        <v>0</v>
      </c>
    </row>
    <row r="1148" spans="2:19" x14ac:dyDescent="0.2">
      <c r="B1148" s="228"/>
      <c r="C1148" s="228"/>
      <c r="D1148" s="228"/>
      <c r="E1148" s="225"/>
      <c r="F1148" s="228"/>
      <c r="G1148" s="228"/>
      <c r="Q1148" s="11">
        <f>IF(J1148&lt;'5-Year Monthly P&amp;L'!P$2,1,IF(AND('Financing - Injection 2'!J1148&gt;='5-Year Monthly P&amp;L'!P$2,'Financing - Injection 2'!J1148&lt;'5-Year Monthly P&amp;L'!AB$2),2,IF(AND('Financing - Injection 2'!J1148&gt;='5-Year Monthly P&amp;L'!AB$2,'Financing - Injection 2'!J1148&lt;'5-Year Monthly P&amp;L'!AN$2),3,IF(AND('Financing - Injection 2'!J1148&gt;='5-Year Monthly P&amp;L'!AN$2,'Financing - Injection 2'!J1148&lt;'5-Year Monthly P&amp;L'!AZ$2),4,IF('Financing - Injection 2'!J1148&gt;='5-Year Monthly P&amp;L'!AZ$2,5)))))</f>
        <v>1</v>
      </c>
      <c r="R1148" s="215">
        <f t="shared" si="178"/>
        <v>0</v>
      </c>
      <c r="S1148" s="215">
        <f t="shared" si="179"/>
        <v>0</v>
      </c>
    </row>
    <row r="1149" spans="2:19" x14ac:dyDescent="0.2">
      <c r="B1149" s="228"/>
      <c r="C1149" s="228"/>
      <c r="D1149" s="228"/>
      <c r="E1149" s="225"/>
      <c r="F1149" s="228"/>
      <c r="G1149" s="228"/>
      <c r="Q1149" s="11">
        <f>IF(J1149&lt;'5-Year Monthly P&amp;L'!P$2,1,IF(AND('Financing - Injection 2'!J1149&gt;='5-Year Monthly P&amp;L'!P$2,'Financing - Injection 2'!J1149&lt;'5-Year Monthly P&amp;L'!AB$2),2,IF(AND('Financing - Injection 2'!J1149&gt;='5-Year Monthly P&amp;L'!AB$2,'Financing - Injection 2'!J1149&lt;'5-Year Monthly P&amp;L'!AN$2),3,IF(AND('Financing - Injection 2'!J1149&gt;='5-Year Monthly P&amp;L'!AN$2,'Financing - Injection 2'!J1149&lt;'5-Year Monthly P&amp;L'!AZ$2),4,IF('Financing - Injection 2'!J1149&gt;='5-Year Monthly P&amp;L'!AZ$2,5)))))</f>
        <v>1</v>
      </c>
      <c r="R1149" s="215">
        <f t="shared" si="178"/>
        <v>0</v>
      </c>
      <c r="S1149" s="215">
        <f t="shared" si="179"/>
        <v>0</v>
      </c>
    </row>
    <row r="1150" spans="2:19" x14ac:dyDescent="0.2">
      <c r="B1150" s="228"/>
      <c r="C1150" s="228"/>
      <c r="D1150" s="228"/>
      <c r="E1150" s="225"/>
      <c r="F1150" s="228"/>
      <c r="G1150" s="228"/>
      <c r="Q1150" s="11">
        <f>IF(J1150&lt;'5-Year Monthly P&amp;L'!P$2,1,IF(AND('Financing - Injection 2'!J1150&gt;='5-Year Monthly P&amp;L'!P$2,'Financing - Injection 2'!J1150&lt;'5-Year Monthly P&amp;L'!AB$2),2,IF(AND('Financing - Injection 2'!J1150&gt;='5-Year Monthly P&amp;L'!AB$2,'Financing - Injection 2'!J1150&lt;'5-Year Monthly P&amp;L'!AN$2),3,IF(AND('Financing - Injection 2'!J1150&gt;='5-Year Monthly P&amp;L'!AN$2,'Financing - Injection 2'!J1150&lt;'5-Year Monthly P&amp;L'!AZ$2),4,IF('Financing - Injection 2'!J1150&gt;='5-Year Monthly P&amp;L'!AZ$2,5)))))</f>
        <v>1</v>
      </c>
      <c r="R1150" s="215">
        <f t="shared" si="178"/>
        <v>0</v>
      </c>
      <c r="S1150" s="215">
        <f t="shared" si="179"/>
        <v>0</v>
      </c>
    </row>
    <row r="1151" spans="2:19" x14ac:dyDescent="0.2">
      <c r="B1151" s="228"/>
      <c r="C1151" s="228"/>
      <c r="D1151" s="228"/>
      <c r="E1151" s="225"/>
      <c r="F1151" s="228"/>
      <c r="G1151" s="228"/>
      <c r="Q1151" s="11">
        <f>IF(J1151&lt;'5-Year Monthly P&amp;L'!P$2,1,IF(AND('Financing - Injection 2'!J1151&gt;='5-Year Monthly P&amp;L'!P$2,'Financing - Injection 2'!J1151&lt;'5-Year Monthly P&amp;L'!AB$2),2,IF(AND('Financing - Injection 2'!J1151&gt;='5-Year Monthly P&amp;L'!AB$2,'Financing - Injection 2'!J1151&lt;'5-Year Monthly P&amp;L'!AN$2),3,IF(AND('Financing - Injection 2'!J1151&gt;='5-Year Monthly P&amp;L'!AN$2,'Financing - Injection 2'!J1151&lt;'5-Year Monthly P&amp;L'!AZ$2),4,IF('Financing - Injection 2'!J1151&gt;='5-Year Monthly P&amp;L'!AZ$2,5)))))</f>
        <v>1</v>
      </c>
      <c r="R1151" s="215">
        <f t="shared" si="178"/>
        <v>0</v>
      </c>
      <c r="S1151" s="215">
        <f t="shared" si="179"/>
        <v>0</v>
      </c>
    </row>
    <row r="1152" spans="2:19" x14ac:dyDescent="0.2">
      <c r="B1152" s="228"/>
      <c r="C1152" s="228"/>
      <c r="D1152" s="228"/>
      <c r="E1152" s="225"/>
      <c r="F1152" s="228"/>
      <c r="G1152" s="228"/>
      <c r="Q1152" s="11">
        <f>IF(J1152&lt;'5-Year Monthly P&amp;L'!P$2,1,IF(AND('Financing - Injection 2'!J1152&gt;='5-Year Monthly P&amp;L'!P$2,'Financing - Injection 2'!J1152&lt;'5-Year Monthly P&amp;L'!AB$2),2,IF(AND('Financing - Injection 2'!J1152&gt;='5-Year Monthly P&amp;L'!AB$2,'Financing - Injection 2'!J1152&lt;'5-Year Monthly P&amp;L'!AN$2),3,IF(AND('Financing - Injection 2'!J1152&gt;='5-Year Monthly P&amp;L'!AN$2,'Financing - Injection 2'!J1152&lt;'5-Year Monthly P&amp;L'!AZ$2),4,IF('Financing - Injection 2'!J1152&gt;='5-Year Monthly P&amp;L'!AZ$2,5)))))</f>
        <v>1</v>
      </c>
      <c r="R1152" s="215">
        <f t="shared" si="178"/>
        <v>0</v>
      </c>
      <c r="S1152" s="215">
        <f t="shared" si="179"/>
        <v>0</v>
      </c>
    </row>
    <row r="1153" spans="2:19" x14ac:dyDescent="0.2">
      <c r="B1153" s="228"/>
      <c r="C1153" s="228"/>
      <c r="D1153" s="228"/>
      <c r="E1153" s="225"/>
      <c r="F1153" s="228"/>
      <c r="G1153" s="228"/>
      <c r="Q1153" s="11">
        <f>IF(J1153&lt;'5-Year Monthly P&amp;L'!P$2,1,IF(AND('Financing - Injection 2'!J1153&gt;='5-Year Monthly P&amp;L'!P$2,'Financing - Injection 2'!J1153&lt;'5-Year Monthly P&amp;L'!AB$2),2,IF(AND('Financing - Injection 2'!J1153&gt;='5-Year Monthly P&amp;L'!AB$2,'Financing - Injection 2'!J1153&lt;'5-Year Monthly P&amp;L'!AN$2),3,IF(AND('Financing - Injection 2'!J1153&gt;='5-Year Monthly P&amp;L'!AN$2,'Financing - Injection 2'!J1153&lt;'5-Year Monthly P&amp;L'!AZ$2),4,IF('Financing - Injection 2'!J1153&gt;='5-Year Monthly P&amp;L'!AZ$2,5)))))</f>
        <v>1</v>
      </c>
      <c r="R1153" s="215">
        <f t="shared" si="178"/>
        <v>0</v>
      </c>
      <c r="S1153" s="215">
        <f t="shared" si="179"/>
        <v>0</v>
      </c>
    </row>
    <row r="1154" spans="2:19" x14ac:dyDescent="0.2">
      <c r="B1154" s="228"/>
      <c r="C1154" s="228"/>
      <c r="D1154" s="228"/>
      <c r="E1154" s="225"/>
      <c r="F1154" s="228"/>
      <c r="G1154" s="228"/>
      <c r="Q1154" s="11">
        <f>IF(J1154&lt;'5-Year Monthly P&amp;L'!P$2,1,IF(AND('Financing - Injection 2'!J1154&gt;='5-Year Monthly P&amp;L'!P$2,'Financing - Injection 2'!J1154&lt;'5-Year Monthly P&amp;L'!AB$2),2,IF(AND('Financing - Injection 2'!J1154&gt;='5-Year Monthly P&amp;L'!AB$2,'Financing - Injection 2'!J1154&lt;'5-Year Monthly P&amp;L'!AN$2),3,IF(AND('Financing - Injection 2'!J1154&gt;='5-Year Monthly P&amp;L'!AN$2,'Financing - Injection 2'!J1154&lt;'5-Year Monthly P&amp;L'!AZ$2),4,IF('Financing - Injection 2'!J1154&gt;='5-Year Monthly P&amp;L'!AZ$2,5)))))</f>
        <v>1</v>
      </c>
      <c r="R1154" s="215">
        <f t="shared" si="178"/>
        <v>0</v>
      </c>
      <c r="S1154" s="215">
        <f t="shared" si="179"/>
        <v>0</v>
      </c>
    </row>
    <row r="1155" spans="2:19" x14ac:dyDescent="0.2">
      <c r="B1155" s="228"/>
      <c r="C1155" s="228"/>
      <c r="D1155" s="228"/>
      <c r="E1155" s="225"/>
      <c r="F1155" s="228"/>
      <c r="G1155" s="228"/>
      <c r="Q1155" s="11">
        <f>IF(J1155&lt;'5-Year Monthly P&amp;L'!P$2,1,IF(AND('Financing - Injection 2'!J1155&gt;='5-Year Monthly P&amp;L'!P$2,'Financing - Injection 2'!J1155&lt;'5-Year Monthly P&amp;L'!AB$2),2,IF(AND('Financing - Injection 2'!J1155&gt;='5-Year Monthly P&amp;L'!AB$2,'Financing - Injection 2'!J1155&lt;'5-Year Monthly P&amp;L'!AN$2),3,IF(AND('Financing - Injection 2'!J1155&gt;='5-Year Monthly P&amp;L'!AN$2,'Financing - Injection 2'!J1155&lt;'5-Year Monthly P&amp;L'!AZ$2),4,IF('Financing - Injection 2'!J1155&gt;='5-Year Monthly P&amp;L'!AZ$2,5)))))</f>
        <v>1</v>
      </c>
      <c r="R1155" s="215">
        <f t="shared" si="178"/>
        <v>0</v>
      </c>
      <c r="S1155" s="215">
        <f t="shared" si="179"/>
        <v>0</v>
      </c>
    </row>
    <row r="1156" spans="2:19" x14ac:dyDescent="0.2">
      <c r="B1156" s="228"/>
      <c r="C1156" s="228"/>
      <c r="D1156" s="228"/>
      <c r="E1156" s="225"/>
      <c r="F1156" s="228"/>
      <c r="G1156" s="228"/>
      <c r="Q1156" s="11">
        <f>IF(J1156&lt;'5-Year Monthly P&amp;L'!P$2,1,IF(AND('Financing - Injection 2'!J1156&gt;='5-Year Monthly P&amp;L'!P$2,'Financing - Injection 2'!J1156&lt;'5-Year Monthly P&amp;L'!AB$2),2,IF(AND('Financing - Injection 2'!J1156&gt;='5-Year Monthly P&amp;L'!AB$2,'Financing - Injection 2'!J1156&lt;'5-Year Monthly P&amp;L'!AN$2),3,IF(AND('Financing - Injection 2'!J1156&gt;='5-Year Monthly P&amp;L'!AN$2,'Financing - Injection 2'!J1156&lt;'5-Year Monthly P&amp;L'!AZ$2),4,IF('Financing - Injection 2'!J1156&gt;='5-Year Monthly P&amp;L'!AZ$2,5)))))</f>
        <v>1</v>
      </c>
      <c r="R1156" s="215">
        <f t="shared" si="178"/>
        <v>0</v>
      </c>
      <c r="S1156" s="215">
        <f t="shared" si="179"/>
        <v>0</v>
      </c>
    </row>
    <row r="1157" spans="2:19" x14ac:dyDescent="0.2">
      <c r="B1157" s="228"/>
      <c r="C1157" s="228"/>
      <c r="D1157" s="228"/>
      <c r="E1157" s="225"/>
      <c r="F1157" s="228"/>
      <c r="G1157" s="228"/>
      <c r="Q1157" s="11">
        <f>IF(J1157&lt;'5-Year Monthly P&amp;L'!P$2,1,IF(AND('Financing - Injection 2'!J1157&gt;='5-Year Monthly P&amp;L'!P$2,'Financing - Injection 2'!J1157&lt;'5-Year Monthly P&amp;L'!AB$2),2,IF(AND('Financing - Injection 2'!J1157&gt;='5-Year Monthly P&amp;L'!AB$2,'Financing - Injection 2'!J1157&lt;'5-Year Monthly P&amp;L'!AN$2),3,IF(AND('Financing - Injection 2'!J1157&gt;='5-Year Monthly P&amp;L'!AN$2,'Financing - Injection 2'!J1157&lt;'5-Year Monthly P&amp;L'!AZ$2),4,IF('Financing - Injection 2'!J1157&gt;='5-Year Monthly P&amp;L'!AZ$2,5)))))</f>
        <v>1</v>
      </c>
      <c r="R1157" s="215">
        <f t="shared" si="178"/>
        <v>0</v>
      </c>
      <c r="S1157" s="215">
        <f t="shared" si="179"/>
        <v>0</v>
      </c>
    </row>
    <row r="1158" spans="2:19" x14ac:dyDescent="0.2">
      <c r="B1158" s="228"/>
      <c r="C1158" s="228"/>
      <c r="D1158" s="228"/>
      <c r="E1158" s="225"/>
      <c r="F1158" s="228"/>
      <c r="G1158" s="228"/>
      <c r="Q1158" s="11">
        <f>IF(J1158&lt;'5-Year Monthly P&amp;L'!P$2,1,IF(AND('Financing - Injection 2'!J1158&gt;='5-Year Monthly P&amp;L'!P$2,'Financing - Injection 2'!J1158&lt;'5-Year Monthly P&amp;L'!AB$2),2,IF(AND('Financing - Injection 2'!J1158&gt;='5-Year Monthly P&amp;L'!AB$2,'Financing - Injection 2'!J1158&lt;'5-Year Monthly P&amp;L'!AN$2),3,IF(AND('Financing - Injection 2'!J1158&gt;='5-Year Monthly P&amp;L'!AN$2,'Financing - Injection 2'!J1158&lt;'5-Year Monthly P&amp;L'!AZ$2),4,IF('Financing - Injection 2'!J1158&gt;='5-Year Monthly P&amp;L'!AZ$2,5)))))</f>
        <v>1</v>
      </c>
      <c r="R1158" s="215">
        <f t="shared" si="178"/>
        <v>0</v>
      </c>
      <c r="S1158" s="215">
        <f t="shared" si="179"/>
        <v>0</v>
      </c>
    </row>
    <row r="1159" spans="2:19" x14ac:dyDescent="0.2">
      <c r="B1159" s="228"/>
      <c r="C1159" s="228"/>
      <c r="D1159" s="228"/>
      <c r="E1159" s="225"/>
      <c r="F1159" s="228"/>
      <c r="G1159" s="228"/>
      <c r="Q1159" s="11">
        <f>IF(J1159&lt;'5-Year Monthly P&amp;L'!P$2,1,IF(AND('Financing - Injection 2'!J1159&gt;='5-Year Monthly P&amp;L'!P$2,'Financing - Injection 2'!J1159&lt;'5-Year Monthly P&amp;L'!AB$2),2,IF(AND('Financing - Injection 2'!J1159&gt;='5-Year Monthly P&amp;L'!AB$2,'Financing - Injection 2'!J1159&lt;'5-Year Monthly P&amp;L'!AN$2),3,IF(AND('Financing - Injection 2'!J1159&gt;='5-Year Monthly P&amp;L'!AN$2,'Financing - Injection 2'!J1159&lt;'5-Year Monthly P&amp;L'!AZ$2),4,IF('Financing - Injection 2'!J1159&gt;='5-Year Monthly P&amp;L'!AZ$2,5)))))</f>
        <v>1</v>
      </c>
      <c r="R1159" s="215">
        <f t="shared" si="178"/>
        <v>0</v>
      </c>
      <c r="S1159" s="215">
        <f t="shared" si="179"/>
        <v>0</v>
      </c>
    </row>
    <row r="1160" spans="2:19" x14ac:dyDescent="0.2">
      <c r="B1160" s="228"/>
      <c r="C1160" s="228"/>
      <c r="D1160" s="228"/>
      <c r="E1160" s="225"/>
      <c r="F1160" s="228"/>
      <c r="G1160" s="228"/>
      <c r="Q1160" s="11">
        <f>IF(J1160&lt;'5-Year Monthly P&amp;L'!P$2,1,IF(AND('Financing - Injection 2'!J1160&gt;='5-Year Monthly P&amp;L'!P$2,'Financing - Injection 2'!J1160&lt;'5-Year Monthly P&amp;L'!AB$2),2,IF(AND('Financing - Injection 2'!J1160&gt;='5-Year Monthly P&amp;L'!AB$2,'Financing - Injection 2'!J1160&lt;'5-Year Monthly P&amp;L'!AN$2),3,IF(AND('Financing - Injection 2'!J1160&gt;='5-Year Monthly P&amp;L'!AN$2,'Financing - Injection 2'!J1160&lt;'5-Year Monthly P&amp;L'!AZ$2),4,IF('Financing - Injection 2'!J1160&gt;='5-Year Monthly P&amp;L'!AZ$2,5)))))</f>
        <v>1</v>
      </c>
      <c r="R1160" s="215">
        <f t="shared" si="178"/>
        <v>0</v>
      </c>
      <c r="S1160" s="215">
        <f t="shared" si="179"/>
        <v>0</v>
      </c>
    </row>
    <row r="1161" spans="2:19" x14ac:dyDescent="0.2">
      <c r="B1161" s="228"/>
      <c r="C1161" s="228"/>
      <c r="D1161" s="228"/>
      <c r="E1161" s="225"/>
      <c r="F1161" s="228"/>
      <c r="G1161" s="228"/>
      <c r="Q1161" s="11">
        <f>IF(J1161&lt;'5-Year Monthly P&amp;L'!P$2,1,IF(AND('Financing - Injection 2'!J1161&gt;='5-Year Monthly P&amp;L'!P$2,'Financing - Injection 2'!J1161&lt;'5-Year Monthly P&amp;L'!AB$2),2,IF(AND('Financing - Injection 2'!J1161&gt;='5-Year Monthly P&amp;L'!AB$2,'Financing - Injection 2'!J1161&lt;'5-Year Monthly P&amp;L'!AN$2),3,IF(AND('Financing - Injection 2'!J1161&gt;='5-Year Monthly P&amp;L'!AN$2,'Financing - Injection 2'!J1161&lt;'5-Year Monthly P&amp;L'!AZ$2),4,IF('Financing - Injection 2'!J1161&gt;='5-Year Monthly P&amp;L'!AZ$2,5)))))</f>
        <v>1</v>
      </c>
      <c r="R1161" s="215">
        <f t="shared" si="178"/>
        <v>0</v>
      </c>
      <c r="S1161" s="215">
        <f t="shared" si="179"/>
        <v>0</v>
      </c>
    </row>
    <row r="1162" spans="2:19" x14ac:dyDescent="0.2">
      <c r="B1162" s="228"/>
      <c r="C1162" s="228"/>
      <c r="D1162" s="228"/>
      <c r="E1162" s="225"/>
      <c r="F1162" s="228"/>
      <c r="G1162" s="228"/>
      <c r="Q1162" s="11">
        <f>IF(J1162&lt;'5-Year Monthly P&amp;L'!P$2,1,IF(AND('Financing - Injection 2'!J1162&gt;='5-Year Monthly P&amp;L'!P$2,'Financing - Injection 2'!J1162&lt;'5-Year Monthly P&amp;L'!AB$2),2,IF(AND('Financing - Injection 2'!J1162&gt;='5-Year Monthly P&amp;L'!AB$2,'Financing - Injection 2'!J1162&lt;'5-Year Monthly P&amp;L'!AN$2),3,IF(AND('Financing - Injection 2'!J1162&gt;='5-Year Monthly P&amp;L'!AN$2,'Financing - Injection 2'!J1162&lt;'5-Year Monthly P&amp;L'!AZ$2),4,IF('Financing - Injection 2'!J1162&gt;='5-Year Monthly P&amp;L'!AZ$2,5)))))</f>
        <v>1</v>
      </c>
      <c r="R1162" s="215">
        <f t="shared" si="178"/>
        <v>0</v>
      </c>
      <c r="S1162" s="215">
        <f t="shared" si="179"/>
        <v>0</v>
      </c>
    </row>
    <row r="1163" spans="2:19" x14ac:dyDescent="0.2">
      <c r="B1163" s="228"/>
      <c r="C1163" s="228"/>
      <c r="D1163" s="228"/>
      <c r="E1163" s="225"/>
      <c r="F1163" s="228"/>
      <c r="G1163" s="228"/>
      <c r="Q1163" s="11">
        <f>IF(J1163&lt;'5-Year Monthly P&amp;L'!P$2,1,IF(AND('Financing - Injection 2'!J1163&gt;='5-Year Monthly P&amp;L'!P$2,'Financing - Injection 2'!J1163&lt;'5-Year Monthly P&amp;L'!AB$2),2,IF(AND('Financing - Injection 2'!J1163&gt;='5-Year Monthly P&amp;L'!AB$2,'Financing - Injection 2'!J1163&lt;'5-Year Monthly P&amp;L'!AN$2),3,IF(AND('Financing - Injection 2'!J1163&gt;='5-Year Monthly P&amp;L'!AN$2,'Financing - Injection 2'!J1163&lt;'5-Year Monthly P&amp;L'!AZ$2),4,IF('Financing - Injection 2'!J1163&gt;='5-Year Monthly P&amp;L'!AZ$2,5)))))</f>
        <v>1</v>
      </c>
      <c r="R1163" s="215">
        <f t="shared" si="178"/>
        <v>0</v>
      </c>
      <c r="S1163" s="215">
        <f t="shared" si="179"/>
        <v>0</v>
      </c>
    </row>
    <row r="1164" spans="2:19" x14ac:dyDescent="0.2">
      <c r="B1164" s="228"/>
      <c r="C1164" s="228"/>
      <c r="D1164" s="228"/>
      <c r="E1164" s="225"/>
      <c r="F1164" s="228"/>
      <c r="G1164" s="228"/>
      <c r="Q1164" s="11">
        <f>IF(J1164&lt;'5-Year Monthly P&amp;L'!P$2,1,IF(AND('Financing - Injection 2'!J1164&gt;='5-Year Monthly P&amp;L'!P$2,'Financing - Injection 2'!J1164&lt;'5-Year Monthly P&amp;L'!AB$2),2,IF(AND('Financing - Injection 2'!J1164&gt;='5-Year Monthly P&amp;L'!AB$2,'Financing - Injection 2'!J1164&lt;'5-Year Monthly P&amp;L'!AN$2),3,IF(AND('Financing - Injection 2'!J1164&gt;='5-Year Monthly P&amp;L'!AN$2,'Financing - Injection 2'!J1164&lt;'5-Year Monthly P&amp;L'!AZ$2),4,IF('Financing - Injection 2'!J1164&gt;='5-Year Monthly P&amp;L'!AZ$2,5)))))</f>
        <v>1</v>
      </c>
      <c r="R1164" s="215">
        <f t="shared" si="178"/>
        <v>0</v>
      </c>
      <c r="S1164" s="215">
        <f t="shared" si="179"/>
        <v>0</v>
      </c>
    </row>
    <row r="1165" spans="2:19" x14ac:dyDescent="0.2">
      <c r="B1165" s="228"/>
      <c r="C1165" s="228"/>
      <c r="D1165" s="228"/>
      <c r="E1165" s="225"/>
      <c r="F1165" s="228"/>
      <c r="G1165" s="228"/>
      <c r="Q1165" s="11">
        <f>IF(J1165&lt;'5-Year Monthly P&amp;L'!P$2,1,IF(AND('Financing - Injection 2'!J1165&gt;='5-Year Monthly P&amp;L'!P$2,'Financing - Injection 2'!J1165&lt;'5-Year Monthly P&amp;L'!AB$2),2,IF(AND('Financing - Injection 2'!J1165&gt;='5-Year Monthly P&amp;L'!AB$2,'Financing - Injection 2'!J1165&lt;'5-Year Monthly P&amp;L'!AN$2),3,IF(AND('Financing - Injection 2'!J1165&gt;='5-Year Monthly P&amp;L'!AN$2,'Financing - Injection 2'!J1165&lt;'5-Year Monthly P&amp;L'!AZ$2),4,IF('Financing - Injection 2'!J1165&gt;='5-Year Monthly P&amp;L'!AZ$2,5)))))</f>
        <v>1</v>
      </c>
      <c r="R1165" s="215">
        <f t="shared" ref="R1165:R1228" si="180">D1165</f>
        <v>0</v>
      </c>
      <c r="S1165" s="215">
        <f t="shared" ref="S1165:S1228" si="181">B1165</f>
        <v>0</v>
      </c>
    </row>
    <row r="1166" spans="2:19" x14ac:dyDescent="0.2">
      <c r="B1166" s="228"/>
      <c r="C1166" s="228"/>
      <c r="D1166" s="228"/>
      <c r="E1166" s="225"/>
      <c r="F1166" s="234"/>
      <c r="G1166" s="228"/>
      <c r="Q1166" s="11">
        <f>IF(J1166&lt;'5-Year Monthly P&amp;L'!P$2,1,IF(AND('Financing - Injection 2'!J1166&gt;='5-Year Monthly P&amp;L'!P$2,'Financing - Injection 2'!J1166&lt;'5-Year Monthly P&amp;L'!AB$2),2,IF(AND('Financing - Injection 2'!J1166&gt;='5-Year Monthly P&amp;L'!AB$2,'Financing - Injection 2'!J1166&lt;'5-Year Monthly P&amp;L'!AN$2),3,IF(AND('Financing - Injection 2'!J1166&gt;='5-Year Monthly P&amp;L'!AN$2,'Financing - Injection 2'!J1166&lt;'5-Year Monthly P&amp;L'!AZ$2),4,IF('Financing - Injection 2'!J1166&gt;='5-Year Monthly P&amp;L'!AZ$2,5)))))</f>
        <v>1</v>
      </c>
      <c r="R1166" s="215">
        <f t="shared" si="180"/>
        <v>0</v>
      </c>
      <c r="S1166" s="215">
        <f t="shared" si="181"/>
        <v>0</v>
      </c>
    </row>
    <row r="1167" spans="2:19" x14ac:dyDescent="0.2">
      <c r="B1167" s="228"/>
      <c r="C1167" s="228"/>
      <c r="D1167" s="228"/>
      <c r="E1167" s="225"/>
      <c r="F1167" s="228"/>
      <c r="G1167" s="228"/>
      <c r="Q1167" s="11">
        <f>IF(J1167&lt;'5-Year Monthly P&amp;L'!P$2,1,IF(AND('Financing - Injection 2'!J1167&gt;='5-Year Monthly P&amp;L'!P$2,'Financing - Injection 2'!J1167&lt;'5-Year Monthly P&amp;L'!AB$2),2,IF(AND('Financing - Injection 2'!J1167&gt;='5-Year Monthly P&amp;L'!AB$2,'Financing - Injection 2'!J1167&lt;'5-Year Monthly P&amp;L'!AN$2),3,IF(AND('Financing - Injection 2'!J1167&gt;='5-Year Monthly P&amp;L'!AN$2,'Financing - Injection 2'!J1167&lt;'5-Year Monthly P&amp;L'!AZ$2),4,IF('Financing - Injection 2'!J1167&gt;='5-Year Monthly P&amp;L'!AZ$2,5)))))</f>
        <v>1</v>
      </c>
      <c r="R1167" s="215">
        <f t="shared" si="180"/>
        <v>0</v>
      </c>
      <c r="S1167" s="215">
        <f t="shared" si="181"/>
        <v>0</v>
      </c>
    </row>
    <row r="1168" spans="2:19" x14ac:dyDescent="0.2">
      <c r="B1168" s="228"/>
      <c r="C1168" s="228"/>
      <c r="D1168" s="228"/>
      <c r="E1168" s="225"/>
      <c r="F1168" s="228"/>
      <c r="G1168" s="228"/>
      <c r="Q1168" s="11">
        <f>IF(J1168&lt;'5-Year Monthly P&amp;L'!P$2,1,IF(AND('Financing - Injection 2'!J1168&gt;='5-Year Monthly P&amp;L'!P$2,'Financing - Injection 2'!J1168&lt;'5-Year Monthly P&amp;L'!AB$2),2,IF(AND('Financing - Injection 2'!J1168&gt;='5-Year Monthly P&amp;L'!AB$2,'Financing - Injection 2'!J1168&lt;'5-Year Monthly P&amp;L'!AN$2),3,IF(AND('Financing - Injection 2'!J1168&gt;='5-Year Monthly P&amp;L'!AN$2,'Financing - Injection 2'!J1168&lt;'5-Year Monthly P&amp;L'!AZ$2),4,IF('Financing - Injection 2'!J1168&gt;='5-Year Monthly P&amp;L'!AZ$2,5)))))</f>
        <v>1</v>
      </c>
      <c r="R1168" s="215">
        <f t="shared" si="180"/>
        <v>0</v>
      </c>
      <c r="S1168" s="215">
        <f t="shared" si="181"/>
        <v>0</v>
      </c>
    </row>
    <row r="1169" spans="2:19" x14ac:dyDescent="0.2">
      <c r="B1169" s="228"/>
      <c r="C1169" s="228"/>
      <c r="D1169" s="228"/>
      <c r="E1169" s="225"/>
      <c r="F1169" s="228"/>
      <c r="G1169" s="228"/>
      <c r="Q1169" s="11">
        <f>IF(J1169&lt;'5-Year Monthly P&amp;L'!P$2,1,IF(AND('Financing - Injection 2'!J1169&gt;='5-Year Monthly P&amp;L'!P$2,'Financing - Injection 2'!J1169&lt;'5-Year Monthly P&amp;L'!AB$2),2,IF(AND('Financing - Injection 2'!J1169&gt;='5-Year Monthly P&amp;L'!AB$2,'Financing - Injection 2'!J1169&lt;'5-Year Monthly P&amp;L'!AN$2),3,IF(AND('Financing - Injection 2'!J1169&gt;='5-Year Monthly P&amp;L'!AN$2,'Financing - Injection 2'!J1169&lt;'5-Year Monthly P&amp;L'!AZ$2),4,IF('Financing - Injection 2'!J1169&gt;='5-Year Monthly P&amp;L'!AZ$2,5)))))</f>
        <v>1</v>
      </c>
      <c r="R1169" s="215">
        <f t="shared" si="180"/>
        <v>0</v>
      </c>
      <c r="S1169" s="215">
        <f t="shared" si="181"/>
        <v>0</v>
      </c>
    </row>
    <row r="1170" spans="2:19" x14ac:dyDescent="0.2">
      <c r="B1170" s="228"/>
      <c r="C1170" s="228"/>
      <c r="D1170" s="228"/>
      <c r="E1170" s="225"/>
      <c r="F1170" s="228"/>
      <c r="G1170" s="228"/>
      <c r="Q1170" s="11">
        <f>IF(J1170&lt;'5-Year Monthly P&amp;L'!P$2,1,IF(AND('Financing - Injection 2'!J1170&gt;='5-Year Monthly P&amp;L'!P$2,'Financing - Injection 2'!J1170&lt;'5-Year Monthly P&amp;L'!AB$2),2,IF(AND('Financing - Injection 2'!J1170&gt;='5-Year Monthly P&amp;L'!AB$2,'Financing - Injection 2'!J1170&lt;'5-Year Monthly P&amp;L'!AN$2),3,IF(AND('Financing - Injection 2'!J1170&gt;='5-Year Monthly P&amp;L'!AN$2,'Financing - Injection 2'!J1170&lt;'5-Year Monthly P&amp;L'!AZ$2),4,IF('Financing - Injection 2'!J1170&gt;='5-Year Monthly P&amp;L'!AZ$2,5)))))</f>
        <v>1</v>
      </c>
      <c r="R1170" s="215">
        <f t="shared" si="180"/>
        <v>0</v>
      </c>
      <c r="S1170" s="215">
        <f t="shared" si="181"/>
        <v>0</v>
      </c>
    </row>
    <row r="1171" spans="2:19" x14ac:dyDescent="0.2">
      <c r="B1171" s="228"/>
      <c r="C1171" s="228"/>
      <c r="D1171" s="228"/>
      <c r="E1171" s="225"/>
      <c r="F1171" s="228"/>
      <c r="G1171" s="228"/>
      <c r="Q1171" s="11">
        <f>IF(J1171&lt;'5-Year Monthly P&amp;L'!P$2,1,IF(AND('Financing - Injection 2'!J1171&gt;='5-Year Monthly P&amp;L'!P$2,'Financing - Injection 2'!J1171&lt;'5-Year Monthly P&amp;L'!AB$2),2,IF(AND('Financing - Injection 2'!J1171&gt;='5-Year Monthly P&amp;L'!AB$2,'Financing - Injection 2'!J1171&lt;'5-Year Monthly P&amp;L'!AN$2),3,IF(AND('Financing - Injection 2'!J1171&gt;='5-Year Monthly P&amp;L'!AN$2,'Financing - Injection 2'!J1171&lt;'5-Year Monthly P&amp;L'!AZ$2),4,IF('Financing - Injection 2'!J1171&gt;='5-Year Monthly P&amp;L'!AZ$2,5)))))</f>
        <v>1</v>
      </c>
      <c r="R1171" s="215">
        <f t="shared" si="180"/>
        <v>0</v>
      </c>
      <c r="S1171" s="215">
        <f t="shared" si="181"/>
        <v>0</v>
      </c>
    </row>
    <row r="1172" spans="2:19" x14ac:dyDescent="0.2">
      <c r="B1172" s="228"/>
      <c r="C1172" s="228"/>
      <c r="D1172" s="228"/>
      <c r="E1172" s="225"/>
      <c r="F1172" s="228"/>
      <c r="G1172" s="228"/>
      <c r="Q1172" s="11">
        <f>IF(J1172&lt;'5-Year Monthly P&amp;L'!P$2,1,IF(AND('Financing - Injection 2'!J1172&gt;='5-Year Monthly P&amp;L'!P$2,'Financing - Injection 2'!J1172&lt;'5-Year Monthly P&amp;L'!AB$2),2,IF(AND('Financing - Injection 2'!J1172&gt;='5-Year Monthly P&amp;L'!AB$2,'Financing - Injection 2'!J1172&lt;'5-Year Monthly P&amp;L'!AN$2),3,IF(AND('Financing - Injection 2'!J1172&gt;='5-Year Monthly P&amp;L'!AN$2,'Financing - Injection 2'!J1172&lt;'5-Year Monthly P&amp;L'!AZ$2),4,IF('Financing - Injection 2'!J1172&gt;='5-Year Monthly P&amp;L'!AZ$2,5)))))</f>
        <v>1</v>
      </c>
      <c r="R1172" s="215">
        <f t="shared" si="180"/>
        <v>0</v>
      </c>
      <c r="S1172" s="215">
        <f t="shared" si="181"/>
        <v>0</v>
      </c>
    </row>
    <row r="1173" spans="2:19" x14ac:dyDescent="0.2">
      <c r="B1173" s="228"/>
      <c r="C1173" s="228"/>
      <c r="D1173" s="228"/>
      <c r="E1173" s="225"/>
      <c r="F1173" s="228"/>
      <c r="G1173" s="228"/>
      <c r="Q1173" s="11">
        <f>IF(J1173&lt;'5-Year Monthly P&amp;L'!P$2,1,IF(AND('Financing - Injection 2'!J1173&gt;='5-Year Monthly P&amp;L'!P$2,'Financing - Injection 2'!J1173&lt;'5-Year Monthly P&amp;L'!AB$2),2,IF(AND('Financing - Injection 2'!J1173&gt;='5-Year Monthly P&amp;L'!AB$2,'Financing - Injection 2'!J1173&lt;'5-Year Monthly P&amp;L'!AN$2),3,IF(AND('Financing - Injection 2'!J1173&gt;='5-Year Monthly P&amp;L'!AN$2,'Financing - Injection 2'!J1173&lt;'5-Year Monthly P&amp;L'!AZ$2),4,IF('Financing - Injection 2'!J1173&gt;='5-Year Monthly P&amp;L'!AZ$2,5)))))</f>
        <v>1</v>
      </c>
      <c r="R1173" s="215">
        <f t="shared" si="180"/>
        <v>0</v>
      </c>
      <c r="S1173" s="215">
        <f t="shared" si="181"/>
        <v>0</v>
      </c>
    </row>
    <row r="1174" spans="2:19" x14ac:dyDescent="0.2">
      <c r="B1174" s="228"/>
      <c r="C1174" s="228"/>
      <c r="D1174" s="228"/>
      <c r="E1174" s="225"/>
      <c r="F1174" s="228"/>
      <c r="G1174" s="228"/>
      <c r="Q1174" s="11">
        <f>IF(J1174&lt;'5-Year Monthly P&amp;L'!P$2,1,IF(AND('Financing - Injection 2'!J1174&gt;='5-Year Monthly P&amp;L'!P$2,'Financing - Injection 2'!J1174&lt;'5-Year Monthly P&amp;L'!AB$2),2,IF(AND('Financing - Injection 2'!J1174&gt;='5-Year Monthly P&amp;L'!AB$2,'Financing - Injection 2'!J1174&lt;'5-Year Monthly P&amp;L'!AN$2),3,IF(AND('Financing - Injection 2'!J1174&gt;='5-Year Monthly P&amp;L'!AN$2,'Financing - Injection 2'!J1174&lt;'5-Year Monthly P&amp;L'!AZ$2),4,IF('Financing - Injection 2'!J1174&gt;='5-Year Monthly P&amp;L'!AZ$2,5)))))</f>
        <v>1</v>
      </c>
      <c r="R1174" s="215">
        <f t="shared" si="180"/>
        <v>0</v>
      </c>
      <c r="S1174" s="215">
        <f t="shared" si="181"/>
        <v>0</v>
      </c>
    </row>
    <row r="1175" spans="2:19" x14ac:dyDescent="0.2">
      <c r="B1175" s="228"/>
      <c r="C1175" s="228"/>
      <c r="D1175" s="228"/>
      <c r="E1175" s="225"/>
      <c r="F1175" s="228"/>
      <c r="G1175" s="228"/>
      <c r="Q1175" s="11">
        <f>IF(J1175&lt;'5-Year Monthly P&amp;L'!P$2,1,IF(AND('Financing - Injection 2'!J1175&gt;='5-Year Monthly P&amp;L'!P$2,'Financing - Injection 2'!J1175&lt;'5-Year Monthly P&amp;L'!AB$2),2,IF(AND('Financing - Injection 2'!J1175&gt;='5-Year Monthly P&amp;L'!AB$2,'Financing - Injection 2'!J1175&lt;'5-Year Monthly P&amp;L'!AN$2),3,IF(AND('Financing - Injection 2'!J1175&gt;='5-Year Monthly P&amp;L'!AN$2,'Financing - Injection 2'!J1175&lt;'5-Year Monthly P&amp;L'!AZ$2),4,IF('Financing - Injection 2'!J1175&gt;='5-Year Monthly P&amp;L'!AZ$2,5)))))</f>
        <v>1</v>
      </c>
      <c r="R1175" s="215">
        <f t="shared" si="180"/>
        <v>0</v>
      </c>
      <c r="S1175" s="215">
        <f t="shared" si="181"/>
        <v>0</v>
      </c>
    </row>
    <row r="1176" spans="2:19" x14ac:dyDescent="0.2">
      <c r="B1176" s="228"/>
      <c r="C1176" s="228"/>
      <c r="D1176" s="228"/>
      <c r="E1176" s="225"/>
      <c r="F1176" s="228"/>
      <c r="G1176" s="228"/>
      <c r="Q1176" s="11">
        <f>IF(J1176&lt;'5-Year Monthly P&amp;L'!P$2,1,IF(AND('Financing - Injection 2'!J1176&gt;='5-Year Monthly P&amp;L'!P$2,'Financing - Injection 2'!J1176&lt;'5-Year Monthly P&amp;L'!AB$2),2,IF(AND('Financing - Injection 2'!J1176&gt;='5-Year Monthly P&amp;L'!AB$2,'Financing - Injection 2'!J1176&lt;'5-Year Monthly P&amp;L'!AN$2),3,IF(AND('Financing - Injection 2'!J1176&gt;='5-Year Monthly P&amp;L'!AN$2,'Financing - Injection 2'!J1176&lt;'5-Year Monthly P&amp;L'!AZ$2),4,IF('Financing - Injection 2'!J1176&gt;='5-Year Monthly P&amp;L'!AZ$2,5)))))</f>
        <v>1</v>
      </c>
      <c r="R1176" s="215">
        <f t="shared" si="180"/>
        <v>0</v>
      </c>
      <c r="S1176" s="215">
        <f t="shared" si="181"/>
        <v>0</v>
      </c>
    </row>
    <row r="1177" spans="2:19" x14ac:dyDescent="0.2">
      <c r="B1177" s="228"/>
      <c r="C1177" s="228"/>
      <c r="D1177" s="228"/>
      <c r="E1177" s="225"/>
      <c r="F1177" s="228"/>
      <c r="G1177" s="228"/>
      <c r="Q1177" s="11">
        <f>IF(J1177&lt;'5-Year Monthly P&amp;L'!P$2,1,IF(AND('Financing - Injection 2'!J1177&gt;='5-Year Monthly P&amp;L'!P$2,'Financing - Injection 2'!J1177&lt;'5-Year Monthly P&amp;L'!AB$2),2,IF(AND('Financing - Injection 2'!J1177&gt;='5-Year Monthly P&amp;L'!AB$2,'Financing - Injection 2'!J1177&lt;'5-Year Monthly P&amp;L'!AN$2),3,IF(AND('Financing - Injection 2'!J1177&gt;='5-Year Monthly P&amp;L'!AN$2,'Financing - Injection 2'!J1177&lt;'5-Year Monthly P&amp;L'!AZ$2),4,IF('Financing - Injection 2'!J1177&gt;='5-Year Monthly P&amp;L'!AZ$2,5)))))</f>
        <v>1</v>
      </c>
      <c r="R1177" s="215">
        <f t="shared" si="180"/>
        <v>0</v>
      </c>
      <c r="S1177" s="215">
        <f t="shared" si="181"/>
        <v>0</v>
      </c>
    </row>
    <row r="1178" spans="2:19" x14ac:dyDescent="0.2">
      <c r="B1178" s="228"/>
      <c r="C1178" s="228"/>
      <c r="D1178" s="228"/>
      <c r="E1178" s="225"/>
      <c r="F1178" s="228"/>
      <c r="G1178" s="228"/>
      <c r="Q1178" s="11">
        <f>IF(J1178&lt;'5-Year Monthly P&amp;L'!P$2,1,IF(AND('Financing - Injection 2'!J1178&gt;='5-Year Monthly P&amp;L'!P$2,'Financing - Injection 2'!J1178&lt;'5-Year Monthly P&amp;L'!AB$2),2,IF(AND('Financing - Injection 2'!J1178&gt;='5-Year Monthly P&amp;L'!AB$2,'Financing - Injection 2'!J1178&lt;'5-Year Monthly P&amp;L'!AN$2),3,IF(AND('Financing - Injection 2'!J1178&gt;='5-Year Monthly P&amp;L'!AN$2,'Financing - Injection 2'!J1178&lt;'5-Year Monthly P&amp;L'!AZ$2),4,IF('Financing - Injection 2'!J1178&gt;='5-Year Monthly P&amp;L'!AZ$2,5)))))</f>
        <v>1</v>
      </c>
      <c r="R1178" s="215">
        <f t="shared" si="180"/>
        <v>0</v>
      </c>
      <c r="S1178" s="215">
        <f t="shared" si="181"/>
        <v>0</v>
      </c>
    </row>
    <row r="1179" spans="2:19" x14ac:dyDescent="0.2">
      <c r="B1179" s="228"/>
      <c r="C1179" s="228"/>
      <c r="D1179" s="228"/>
      <c r="E1179" s="225"/>
      <c r="F1179" s="228"/>
      <c r="G1179" s="228"/>
      <c r="Q1179" s="11">
        <f>IF(J1179&lt;'5-Year Monthly P&amp;L'!P$2,1,IF(AND('Financing - Injection 2'!J1179&gt;='5-Year Monthly P&amp;L'!P$2,'Financing - Injection 2'!J1179&lt;'5-Year Monthly P&amp;L'!AB$2),2,IF(AND('Financing - Injection 2'!J1179&gt;='5-Year Monthly P&amp;L'!AB$2,'Financing - Injection 2'!J1179&lt;'5-Year Monthly P&amp;L'!AN$2),3,IF(AND('Financing - Injection 2'!J1179&gt;='5-Year Monthly P&amp;L'!AN$2,'Financing - Injection 2'!J1179&lt;'5-Year Monthly P&amp;L'!AZ$2),4,IF('Financing - Injection 2'!J1179&gt;='5-Year Monthly P&amp;L'!AZ$2,5)))))</f>
        <v>1</v>
      </c>
      <c r="R1179" s="215">
        <f t="shared" si="180"/>
        <v>0</v>
      </c>
      <c r="S1179" s="215">
        <f t="shared" si="181"/>
        <v>0</v>
      </c>
    </row>
    <row r="1180" spans="2:19" x14ac:dyDescent="0.2">
      <c r="B1180" s="228"/>
      <c r="C1180" s="228"/>
      <c r="D1180" s="228"/>
      <c r="E1180" s="225"/>
      <c r="F1180" s="228"/>
      <c r="G1180" s="228"/>
      <c r="Q1180" s="11">
        <f>IF(J1180&lt;'5-Year Monthly P&amp;L'!P$2,1,IF(AND('Financing - Injection 2'!J1180&gt;='5-Year Monthly P&amp;L'!P$2,'Financing - Injection 2'!J1180&lt;'5-Year Monthly P&amp;L'!AB$2),2,IF(AND('Financing - Injection 2'!J1180&gt;='5-Year Monthly P&amp;L'!AB$2,'Financing - Injection 2'!J1180&lt;'5-Year Monthly P&amp;L'!AN$2),3,IF(AND('Financing - Injection 2'!J1180&gt;='5-Year Monthly P&amp;L'!AN$2,'Financing - Injection 2'!J1180&lt;'5-Year Monthly P&amp;L'!AZ$2),4,IF('Financing - Injection 2'!J1180&gt;='5-Year Monthly P&amp;L'!AZ$2,5)))))</f>
        <v>1</v>
      </c>
      <c r="R1180" s="215">
        <f t="shared" si="180"/>
        <v>0</v>
      </c>
      <c r="S1180" s="215">
        <f t="shared" si="181"/>
        <v>0</v>
      </c>
    </row>
    <row r="1181" spans="2:19" x14ac:dyDescent="0.2">
      <c r="B1181" s="228"/>
      <c r="C1181" s="228"/>
      <c r="D1181" s="228"/>
      <c r="E1181" s="225"/>
      <c r="F1181" s="228"/>
      <c r="G1181" s="228"/>
      <c r="Q1181" s="11">
        <f>IF(J1181&lt;'5-Year Monthly P&amp;L'!P$2,1,IF(AND('Financing - Injection 2'!J1181&gt;='5-Year Monthly P&amp;L'!P$2,'Financing - Injection 2'!J1181&lt;'5-Year Monthly P&amp;L'!AB$2),2,IF(AND('Financing - Injection 2'!J1181&gt;='5-Year Monthly P&amp;L'!AB$2,'Financing - Injection 2'!J1181&lt;'5-Year Monthly P&amp;L'!AN$2),3,IF(AND('Financing - Injection 2'!J1181&gt;='5-Year Monthly P&amp;L'!AN$2,'Financing - Injection 2'!J1181&lt;'5-Year Monthly P&amp;L'!AZ$2),4,IF('Financing - Injection 2'!J1181&gt;='5-Year Monthly P&amp;L'!AZ$2,5)))))</f>
        <v>1</v>
      </c>
      <c r="R1181" s="215">
        <f t="shared" si="180"/>
        <v>0</v>
      </c>
      <c r="S1181" s="215">
        <f t="shared" si="181"/>
        <v>0</v>
      </c>
    </row>
    <row r="1182" spans="2:19" x14ac:dyDescent="0.2">
      <c r="B1182" s="228"/>
      <c r="C1182" s="228"/>
      <c r="D1182" s="228"/>
      <c r="E1182" s="225"/>
      <c r="F1182" s="228"/>
      <c r="G1182" s="228"/>
      <c r="Q1182" s="11">
        <f>IF(J1182&lt;'5-Year Monthly P&amp;L'!P$2,1,IF(AND('Financing - Injection 2'!J1182&gt;='5-Year Monthly P&amp;L'!P$2,'Financing - Injection 2'!J1182&lt;'5-Year Monthly P&amp;L'!AB$2),2,IF(AND('Financing - Injection 2'!J1182&gt;='5-Year Monthly P&amp;L'!AB$2,'Financing - Injection 2'!J1182&lt;'5-Year Monthly P&amp;L'!AN$2),3,IF(AND('Financing - Injection 2'!J1182&gt;='5-Year Monthly P&amp;L'!AN$2,'Financing - Injection 2'!J1182&lt;'5-Year Monthly P&amp;L'!AZ$2),4,IF('Financing - Injection 2'!J1182&gt;='5-Year Monthly P&amp;L'!AZ$2,5)))))</f>
        <v>1</v>
      </c>
      <c r="R1182" s="215">
        <f t="shared" si="180"/>
        <v>0</v>
      </c>
      <c r="S1182" s="215">
        <f t="shared" si="181"/>
        <v>0</v>
      </c>
    </row>
    <row r="1183" spans="2:19" x14ac:dyDescent="0.2">
      <c r="B1183" s="228"/>
      <c r="C1183" s="228"/>
      <c r="D1183" s="228"/>
      <c r="E1183" s="225"/>
      <c r="F1183" s="228"/>
      <c r="G1183" s="228"/>
      <c r="Q1183" s="11">
        <f>IF(J1183&lt;'5-Year Monthly P&amp;L'!P$2,1,IF(AND('Financing - Injection 2'!J1183&gt;='5-Year Monthly P&amp;L'!P$2,'Financing - Injection 2'!J1183&lt;'5-Year Monthly P&amp;L'!AB$2),2,IF(AND('Financing - Injection 2'!J1183&gt;='5-Year Monthly P&amp;L'!AB$2,'Financing - Injection 2'!J1183&lt;'5-Year Monthly P&amp;L'!AN$2),3,IF(AND('Financing - Injection 2'!J1183&gt;='5-Year Monthly P&amp;L'!AN$2,'Financing - Injection 2'!J1183&lt;'5-Year Monthly P&amp;L'!AZ$2),4,IF('Financing - Injection 2'!J1183&gt;='5-Year Monthly P&amp;L'!AZ$2,5)))))</f>
        <v>1</v>
      </c>
      <c r="R1183" s="215">
        <f t="shared" si="180"/>
        <v>0</v>
      </c>
      <c r="S1183" s="215">
        <f t="shared" si="181"/>
        <v>0</v>
      </c>
    </row>
    <row r="1184" spans="2:19" x14ac:dyDescent="0.2">
      <c r="B1184" s="228"/>
      <c r="C1184" s="228"/>
      <c r="D1184" s="228"/>
      <c r="E1184" s="225"/>
      <c r="F1184" s="228"/>
      <c r="G1184" s="228"/>
      <c r="Q1184" s="11">
        <f>IF(J1184&lt;'5-Year Monthly P&amp;L'!P$2,1,IF(AND('Financing - Injection 2'!J1184&gt;='5-Year Monthly P&amp;L'!P$2,'Financing - Injection 2'!J1184&lt;'5-Year Monthly P&amp;L'!AB$2),2,IF(AND('Financing - Injection 2'!J1184&gt;='5-Year Monthly P&amp;L'!AB$2,'Financing - Injection 2'!J1184&lt;'5-Year Monthly P&amp;L'!AN$2),3,IF(AND('Financing - Injection 2'!J1184&gt;='5-Year Monthly P&amp;L'!AN$2,'Financing - Injection 2'!J1184&lt;'5-Year Monthly P&amp;L'!AZ$2),4,IF('Financing - Injection 2'!J1184&gt;='5-Year Monthly P&amp;L'!AZ$2,5)))))</f>
        <v>1</v>
      </c>
      <c r="R1184" s="215">
        <f t="shared" si="180"/>
        <v>0</v>
      </c>
      <c r="S1184" s="215">
        <f t="shared" si="181"/>
        <v>0</v>
      </c>
    </row>
    <row r="1185" spans="2:19" x14ac:dyDescent="0.2">
      <c r="B1185" s="228"/>
      <c r="C1185" s="228"/>
      <c r="D1185" s="228"/>
      <c r="E1185" s="225"/>
      <c r="F1185" s="228"/>
      <c r="G1185" s="228"/>
      <c r="Q1185" s="11">
        <f>IF(J1185&lt;'5-Year Monthly P&amp;L'!P$2,1,IF(AND('Financing - Injection 2'!J1185&gt;='5-Year Monthly P&amp;L'!P$2,'Financing - Injection 2'!J1185&lt;'5-Year Monthly P&amp;L'!AB$2),2,IF(AND('Financing - Injection 2'!J1185&gt;='5-Year Monthly P&amp;L'!AB$2,'Financing - Injection 2'!J1185&lt;'5-Year Monthly P&amp;L'!AN$2),3,IF(AND('Financing - Injection 2'!J1185&gt;='5-Year Monthly P&amp;L'!AN$2,'Financing - Injection 2'!J1185&lt;'5-Year Monthly P&amp;L'!AZ$2),4,IF('Financing - Injection 2'!J1185&gt;='5-Year Monthly P&amp;L'!AZ$2,5)))))</f>
        <v>1</v>
      </c>
      <c r="R1185" s="215">
        <f t="shared" si="180"/>
        <v>0</v>
      </c>
      <c r="S1185" s="215">
        <f t="shared" si="181"/>
        <v>0</v>
      </c>
    </row>
    <row r="1186" spans="2:19" x14ac:dyDescent="0.2">
      <c r="B1186" s="228"/>
      <c r="C1186" s="228"/>
      <c r="D1186" s="228"/>
      <c r="E1186" s="225"/>
      <c r="F1186" s="228"/>
      <c r="G1186" s="228"/>
      <c r="Q1186" s="11">
        <f>IF(J1186&lt;'5-Year Monthly P&amp;L'!P$2,1,IF(AND('Financing - Injection 2'!J1186&gt;='5-Year Monthly P&amp;L'!P$2,'Financing - Injection 2'!J1186&lt;'5-Year Monthly P&amp;L'!AB$2),2,IF(AND('Financing - Injection 2'!J1186&gt;='5-Year Monthly P&amp;L'!AB$2,'Financing - Injection 2'!J1186&lt;'5-Year Monthly P&amp;L'!AN$2),3,IF(AND('Financing - Injection 2'!J1186&gt;='5-Year Monthly P&amp;L'!AN$2,'Financing - Injection 2'!J1186&lt;'5-Year Monthly P&amp;L'!AZ$2),4,IF('Financing - Injection 2'!J1186&gt;='5-Year Monthly P&amp;L'!AZ$2,5)))))</f>
        <v>1</v>
      </c>
      <c r="R1186" s="215">
        <f t="shared" si="180"/>
        <v>0</v>
      </c>
      <c r="S1186" s="215">
        <f t="shared" si="181"/>
        <v>0</v>
      </c>
    </row>
    <row r="1187" spans="2:19" x14ac:dyDescent="0.2">
      <c r="B1187" s="228"/>
      <c r="C1187" s="228"/>
      <c r="D1187" s="228"/>
      <c r="E1187" s="225"/>
      <c r="F1187" s="228"/>
      <c r="G1187" s="228"/>
      <c r="Q1187" s="11">
        <f>IF(J1187&lt;'5-Year Monthly P&amp;L'!P$2,1,IF(AND('Financing - Injection 2'!J1187&gt;='5-Year Monthly P&amp;L'!P$2,'Financing - Injection 2'!J1187&lt;'5-Year Monthly P&amp;L'!AB$2),2,IF(AND('Financing - Injection 2'!J1187&gt;='5-Year Monthly P&amp;L'!AB$2,'Financing - Injection 2'!J1187&lt;'5-Year Monthly P&amp;L'!AN$2),3,IF(AND('Financing - Injection 2'!J1187&gt;='5-Year Monthly P&amp;L'!AN$2,'Financing - Injection 2'!J1187&lt;'5-Year Monthly P&amp;L'!AZ$2),4,IF('Financing - Injection 2'!J1187&gt;='5-Year Monthly P&amp;L'!AZ$2,5)))))</f>
        <v>1</v>
      </c>
      <c r="R1187" s="215">
        <f t="shared" si="180"/>
        <v>0</v>
      </c>
      <c r="S1187" s="215">
        <f t="shared" si="181"/>
        <v>0</v>
      </c>
    </row>
    <row r="1188" spans="2:19" x14ac:dyDescent="0.2">
      <c r="B1188" s="228"/>
      <c r="C1188" s="228"/>
      <c r="D1188" s="228"/>
      <c r="E1188" s="225"/>
      <c r="F1188" s="228"/>
      <c r="G1188" s="228"/>
      <c r="Q1188" s="11">
        <f>IF(J1188&lt;'5-Year Monthly P&amp;L'!P$2,1,IF(AND('Financing - Injection 2'!J1188&gt;='5-Year Monthly P&amp;L'!P$2,'Financing - Injection 2'!J1188&lt;'5-Year Monthly P&amp;L'!AB$2),2,IF(AND('Financing - Injection 2'!J1188&gt;='5-Year Monthly P&amp;L'!AB$2,'Financing - Injection 2'!J1188&lt;'5-Year Monthly P&amp;L'!AN$2),3,IF(AND('Financing - Injection 2'!J1188&gt;='5-Year Monthly P&amp;L'!AN$2,'Financing - Injection 2'!J1188&lt;'5-Year Monthly P&amp;L'!AZ$2),4,IF('Financing - Injection 2'!J1188&gt;='5-Year Monthly P&amp;L'!AZ$2,5)))))</f>
        <v>1</v>
      </c>
      <c r="R1188" s="215">
        <f t="shared" si="180"/>
        <v>0</v>
      </c>
      <c r="S1188" s="215">
        <f t="shared" si="181"/>
        <v>0</v>
      </c>
    </row>
    <row r="1189" spans="2:19" x14ac:dyDescent="0.2">
      <c r="B1189" s="228"/>
      <c r="C1189" s="228"/>
      <c r="D1189" s="228"/>
      <c r="E1189" s="225"/>
      <c r="F1189" s="228"/>
      <c r="G1189" s="228"/>
      <c r="Q1189" s="11">
        <f>IF(J1189&lt;'5-Year Monthly P&amp;L'!P$2,1,IF(AND('Financing - Injection 2'!J1189&gt;='5-Year Monthly P&amp;L'!P$2,'Financing - Injection 2'!J1189&lt;'5-Year Monthly P&amp;L'!AB$2),2,IF(AND('Financing - Injection 2'!J1189&gt;='5-Year Monthly P&amp;L'!AB$2,'Financing - Injection 2'!J1189&lt;'5-Year Monthly P&amp;L'!AN$2),3,IF(AND('Financing - Injection 2'!J1189&gt;='5-Year Monthly P&amp;L'!AN$2,'Financing - Injection 2'!J1189&lt;'5-Year Monthly P&amp;L'!AZ$2),4,IF('Financing - Injection 2'!J1189&gt;='5-Year Monthly P&amp;L'!AZ$2,5)))))</f>
        <v>1</v>
      </c>
      <c r="R1189" s="215">
        <f t="shared" si="180"/>
        <v>0</v>
      </c>
      <c r="S1189" s="215">
        <f t="shared" si="181"/>
        <v>0</v>
      </c>
    </row>
    <row r="1190" spans="2:19" x14ac:dyDescent="0.2">
      <c r="B1190" s="228"/>
      <c r="C1190" s="228"/>
      <c r="D1190" s="228"/>
      <c r="E1190" s="225"/>
      <c r="F1190" s="228"/>
      <c r="G1190" s="228"/>
      <c r="Q1190" s="11">
        <f>IF(J1190&lt;'5-Year Monthly P&amp;L'!P$2,1,IF(AND('Financing - Injection 2'!J1190&gt;='5-Year Monthly P&amp;L'!P$2,'Financing - Injection 2'!J1190&lt;'5-Year Monthly P&amp;L'!AB$2),2,IF(AND('Financing - Injection 2'!J1190&gt;='5-Year Monthly P&amp;L'!AB$2,'Financing - Injection 2'!J1190&lt;'5-Year Monthly P&amp;L'!AN$2),3,IF(AND('Financing - Injection 2'!J1190&gt;='5-Year Monthly P&amp;L'!AN$2,'Financing - Injection 2'!J1190&lt;'5-Year Monthly P&amp;L'!AZ$2),4,IF('Financing - Injection 2'!J1190&gt;='5-Year Monthly P&amp;L'!AZ$2,5)))))</f>
        <v>1</v>
      </c>
      <c r="R1190" s="215">
        <f t="shared" si="180"/>
        <v>0</v>
      </c>
      <c r="S1190" s="215">
        <f t="shared" si="181"/>
        <v>0</v>
      </c>
    </row>
    <row r="1191" spans="2:19" x14ac:dyDescent="0.2">
      <c r="B1191" s="228"/>
      <c r="C1191" s="228"/>
      <c r="D1191" s="228"/>
      <c r="E1191" s="225"/>
      <c r="F1191" s="228"/>
      <c r="G1191" s="228"/>
      <c r="Q1191" s="11">
        <f>IF(J1191&lt;'5-Year Monthly P&amp;L'!P$2,1,IF(AND('Financing - Injection 2'!J1191&gt;='5-Year Monthly P&amp;L'!P$2,'Financing - Injection 2'!J1191&lt;'5-Year Monthly P&amp;L'!AB$2),2,IF(AND('Financing - Injection 2'!J1191&gt;='5-Year Monthly P&amp;L'!AB$2,'Financing - Injection 2'!J1191&lt;'5-Year Monthly P&amp;L'!AN$2),3,IF(AND('Financing - Injection 2'!J1191&gt;='5-Year Monthly P&amp;L'!AN$2,'Financing - Injection 2'!J1191&lt;'5-Year Monthly P&amp;L'!AZ$2),4,IF('Financing - Injection 2'!J1191&gt;='5-Year Monthly P&amp;L'!AZ$2,5)))))</f>
        <v>1</v>
      </c>
      <c r="R1191" s="215">
        <f t="shared" si="180"/>
        <v>0</v>
      </c>
      <c r="S1191" s="215">
        <f t="shared" si="181"/>
        <v>0</v>
      </c>
    </row>
    <row r="1192" spans="2:19" x14ac:dyDescent="0.2">
      <c r="B1192" s="228"/>
      <c r="C1192" s="228"/>
      <c r="D1192" s="228"/>
      <c r="E1192" s="225"/>
      <c r="F1192" s="228"/>
      <c r="G1192" s="228"/>
      <c r="Q1192" s="11">
        <f>IF(J1192&lt;'5-Year Monthly P&amp;L'!P$2,1,IF(AND('Financing - Injection 2'!J1192&gt;='5-Year Monthly P&amp;L'!P$2,'Financing - Injection 2'!J1192&lt;'5-Year Monthly P&amp;L'!AB$2),2,IF(AND('Financing - Injection 2'!J1192&gt;='5-Year Monthly P&amp;L'!AB$2,'Financing - Injection 2'!J1192&lt;'5-Year Monthly P&amp;L'!AN$2),3,IF(AND('Financing - Injection 2'!J1192&gt;='5-Year Monthly P&amp;L'!AN$2,'Financing - Injection 2'!J1192&lt;'5-Year Monthly P&amp;L'!AZ$2),4,IF('Financing - Injection 2'!J1192&gt;='5-Year Monthly P&amp;L'!AZ$2,5)))))</f>
        <v>1</v>
      </c>
      <c r="R1192" s="215">
        <f t="shared" si="180"/>
        <v>0</v>
      </c>
      <c r="S1192" s="215">
        <f t="shared" si="181"/>
        <v>0</v>
      </c>
    </row>
    <row r="1193" spans="2:19" x14ac:dyDescent="0.2">
      <c r="B1193" s="228"/>
      <c r="C1193" s="228"/>
      <c r="D1193" s="228"/>
      <c r="E1193" s="225"/>
      <c r="F1193" s="228"/>
      <c r="G1193" s="228"/>
      <c r="Q1193" s="11">
        <f>IF(J1193&lt;'5-Year Monthly P&amp;L'!P$2,1,IF(AND('Financing - Injection 2'!J1193&gt;='5-Year Monthly P&amp;L'!P$2,'Financing - Injection 2'!J1193&lt;'5-Year Monthly P&amp;L'!AB$2),2,IF(AND('Financing - Injection 2'!J1193&gt;='5-Year Monthly P&amp;L'!AB$2,'Financing - Injection 2'!J1193&lt;'5-Year Monthly P&amp;L'!AN$2),3,IF(AND('Financing - Injection 2'!J1193&gt;='5-Year Monthly P&amp;L'!AN$2,'Financing - Injection 2'!J1193&lt;'5-Year Monthly P&amp;L'!AZ$2),4,IF('Financing - Injection 2'!J1193&gt;='5-Year Monthly P&amp;L'!AZ$2,5)))))</f>
        <v>1</v>
      </c>
      <c r="R1193" s="215">
        <f t="shared" si="180"/>
        <v>0</v>
      </c>
      <c r="S1193" s="215">
        <f t="shared" si="181"/>
        <v>0</v>
      </c>
    </row>
    <row r="1194" spans="2:19" x14ac:dyDescent="0.2">
      <c r="B1194" s="228"/>
      <c r="C1194" s="228"/>
      <c r="D1194" s="228"/>
      <c r="E1194" s="225"/>
      <c r="F1194" s="228"/>
      <c r="G1194" s="228"/>
      <c r="Q1194" s="11">
        <f>IF(J1194&lt;'5-Year Monthly P&amp;L'!P$2,1,IF(AND('Financing - Injection 2'!J1194&gt;='5-Year Monthly P&amp;L'!P$2,'Financing - Injection 2'!J1194&lt;'5-Year Monthly P&amp;L'!AB$2),2,IF(AND('Financing - Injection 2'!J1194&gt;='5-Year Monthly P&amp;L'!AB$2,'Financing - Injection 2'!J1194&lt;'5-Year Monthly P&amp;L'!AN$2),3,IF(AND('Financing - Injection 2'!J1194&gt;='5-Year Monthly P&amp;L'!AN$2,'Financing - Injection 2'!J1194&lt;'5-Year Monthly P&amp;L'!AZ$2),4,IF('Financing - Injection 2'!J1194&gt;='5-Year Monthly P&amp;L'!AZ$2,5)))))</f>
        <v>1</v>
      </c>
      <c r="R1194" s="215">
        <f t="shared" si="180"/>
        <v>0</v>
      </c>
      <c r="S1194" s="215">
        <f t="shared" si="181"/>
        <v>0</v>
      </c>
    </row>
    <row r="1195" spans="2:19" x14ac:dyDescent="0.2">
      <c r="B1195" s="228"/>
      <c r="C1195" s="228"/>
      <c r="D1195" s="228"/>
      <c r="E1195" s="225"/>
      <c r="F1195" s="228"/>
      <c r="G1195" s="228"/>
      <c r="Q1195" s="11">
        <f>IF(J1195&lt;'5-Year Monthly P&amp;L'!P$2,1,IF(AND('Financing - Injection 2'!J1195&gt;='5-Year Monthly P&amp;L'!P$2,'Financing - Injection 2'!J1195&lt;'5-Year Monthly P&amp;L'!AB$2),2,IF(AND('Financing - Injection 2'!J1195&gt;='5-Year Monthly P&amp;L'!AB$2,'Financing - Injection 2'!J1195&lt;'5-Year Monthly P&amp;L'!AN$2),3,IF(AND('Financing - Injection 2'!J1195&gt;='5-Year Monthly P&amp;L'!AN$2,'Financing - Injection 2'!J1195&lt;'5-Year Monthly P&amp;L'!AZ$2),4,IF('Financing - Injection 2'!J1195&gt;='5-Year Monthly P&amp;L'!AZ$2,5)))))</f>
        <v>1</v>
      </c>
      <c r="R1195" s="215">
        <f t="shared" si="180"/>
        <v>0</v>
      </c>
      <c r="S1195" s="215">
        <f t="shared" si="181"/>
        <v>0</v>
      </c>
    </row>
    <row r="1196" spans="2:19" x14ac:dyDescent="0.2">
      <c r="B1196" s="228"/>
      <c r="C1196" s="228"/>
      <c r="D1196" s="228"/>
      <c r="E1196" s="225"/>
      <c r="F1196" s="228"/>
      <c r="G1196" s="228"/>
      <c r="Q1196" s="11">
        <f>IF(J1196&lt;'5-Year Monthly P&amp;L'!P$2,1,IF(AND('Financing - Injection 2'!J1196&gt;='5-Year Monthly P&amp;L'!P$2,'Financing - Injection 2'!J1196&lt;'5-Year Monthly P&amp;L'!AB$2),2,IF(AND('Financing - Injection 2'!J1196&gt;='5-Year Monthly P&amp;L'!AB$2,'Financing - Injection 2'!J1196&lt;'5-Year Monthly P&amp;L'!AN$2),3,IF(AND('Financing - Injection 2'!J1196&gt;='5-Year Monthly P&amp;L'!AN$2,'Financing - Injection 2'!J1196&lt;'5-Year Monthly P&amp;L'!AZ$2),4,IF('Financing - Injection 2'!J1196&gt;='5-Year Monthly P&amp;L'!AZ$2,5)))))</f>
        <v>1</v>
      </c>
      <c r="R1196" s="215">
        <f t="shared" si="180"/>
        <v>0</v>
      </c>
      <c r="S1196" s="215">
        <f t="shared" si="181"/>
        <v>0</v>
      </c>
    </row>
    <row r="1197" spans="2:19" x14ac:dyDescent="0.2">
      <c r="B1197" s="228"/>
      <c r="C1197" s="228"/>
      <c r="D1197" s="228"/>
      <c r="E1197" s="225"/>
      <c r="F1197" s="228"/>
      <c r="G1197" s="228"/>
      <c r="Q1197" s="11">
        <f>IF(J1197&lt;'5-Year Monthly P&amp;L'!P$2,1,IF(AND('Financing - Injection 2'!J1197&gt;='5-Year Monthly P&amp;L'!P$2,'Financing - Injection 2'!J1197&lt;'5-Year Monthly P&amp;L'!AB$2),2,IF(AND('Financing - Injection 2'!J1197&gt;='5-Year Monthly P&amp;L'!AB$2,'Financing - Injection 2'!J1197&lt;'5-Year Monthly P&amp;L'!AN$2),3,IF(AND('Financing - Injection 2'!J1197&gt;='5-Year Monthly P&amp;L'!AN$2,'Financing - Injection 2'!J1197&lt;'5-Year Monthly P&amp;L'!AZ$2),4,IF('Financing - Injection 2'!J1197&gt;='5-Year Monthly P&amp;L'!AZ$2,5)))))</f>
        <v>1</v>
      </c>
      <c r="R1197" s="215">
        <f t="shared" si="180"/>
        <v>0</v>
      </c>
      <c r="S1197" s="215">
        <f t="shared" si="181"/>
        <v>0</v>
      </c>
    </row>
    <row r="1198" spans="2:19" x14ac:dyDescent="0.2">
      <c r="B1198" s="228"/>
      <c r="C1198" s="228"/>
      <c r="D1198" s="228"/>
      <c r="E1198" s="225"/>
      <c r="F1198" s="228"/>
      <c r="G1198" s="228"/>
      <c r="Q1198" s="11">
        <f>IF(J1198&lt;'5-Year Monthly P&amp;L'!P$2,1,IF(AND('Financing - Injection 2'!J1198&gt;='5-Year Monthly P&amp;L'!P$2,'Financing - Injection 2'!J1198&lt;'5-Year Monthly P&amp;L'!AB$2),2,IF(AND('Financing - Injection 2'!J1198&gt;='5-Year Monthly P&amp;L'!AB$2,'Financing - Injection 2'!J1198&lt;'5-Year Monthly P&amp;L'!AN$2),3,IF(AND('Financing - Injection 2'!J1198&gt;='5-Year Monthly P&amp;L'!AN$2,'Financing - Injection 2'!J1198&lt;'5-Year Monthly P&amp;L'!AZ$2),4,IF('Financing - Injection 2'!J1198&gt;='5-Year Monthly P&amp;L'!AZ$2,5)))))</f>
        <v>1</v>
      </c>
      <c r="R1198" s="215">
        <f t="shared" si="180"/>
        <v>0</v>
      </c>
      <c r="S1198" s="215">
        <f t="shared" si="181"/>
        <v>0</v>
      </c>
    </row>
    <row r="1199" spans="2:19" x14ac:dyDescent="0.2">
      <c r="B1199" s="228"/>
      <c r="C1199" s="228"/>
      <c r="D1199" s="228"/>
      <c r="E1199" s="225"/>
      <c r="F1199" s="228"/>
      <c r="G1199" s="228"/>
      <c r="Q1199" s="11">
        <f>IF(J1199&lt;'5-Year Monthly P&amp;L'!P$2,1,IF(AND('Financing - Injection 2'!J1199&gt;='5-Year Monthly P&amp;L'!P$2,'Financing - Injection 2'!J1199&lt;'5-Year Monthly P&amp;L'!AB$2),2,IF(AND('Financing - Injection 2'!J1199&gt;='5-Year Monthly P&amp;L'!AB$2,'Financing - Injection 2'!J1199&lt;'5-Year Monthly P&amp;L'!AN$2),3,IF(AND('Financing - Injection 2'!J1199&gt;='5-Year Monthly P&amp;L'!AN$2,'Financing - Injection 2'!J1199&lt;'5-Year Monthly P&amp;L'!AZ$2),4,IF('Financing - Injection 2'!J1199&gt;='5-Year Monthly P&amp;L'!AZ$2,5)))))</f>
        <v>1</v>
      </c>
      <c r="R1199" s="215">
        <f t="shared" si="180"/>
        <v>0</v>
      </c>
      <c r="S1199" s="215">
        <f t="shared" si="181"/>
        <v>0</v>
      </c>
    </row>
    <row r="1200" spans="2:19" x14ac:dyDescent="0.2">
      <c r="B1200" s="228"/>
      <c r="C1200" s="228"/>
      <c r="D1200" s="228"/>
      <c r="E1200" s="225"/>
      <c r="F1200" s="228"/>
      <c r="G1200" s="228"/>
      <c r="Q1200" s="11">
        <f>IF(J1200&lt;'5-Year Monthly P&amp;L'!P$2,1,IF(AND('Financing - Injection 2'!J1200&gt;='5-Year Monthly P&amp;L'!P$2,'Financing - Injection 2'!J1200&lt;'5-Year Monthly P&amp;L'!AB$2),2,IF(AND('Financing - Injection 2'!J1200&gt;='5-Year Monthly P&amp;L'!AB$2,'Financing - Injection 2'!J1200&lt;'5-Year Monthly P&amp;L'!AN$2),3,IF(AND('Financing - Injection 2'!J1200&gt;='5-Year Monthly P&amp;L'!AN$2,'Financing - Injection 2'!J1200&lt;'5-Year Monthly P&amp;L'!AZ$2),4,IF('Financing - Injection 2'!J1200&gt;='5-Year Monthly P&amp;L'!AZ$2,5)))))</f>
        <v>1</v>
      </c>
      <c r="R1200" s="215">
        <f t="shared" si="180"/>
        <v>0</v>
      </c>
      <c r="S1200" s="215">
        <f t="shared" si="181"/>
        <v>0</v>
      </c>
    </row>
    <row r="1201" spans="2:19" x14ac:dyDescent="0.2">
      <c r="B1201" s="228"/>
      <c r="C1201" s="228"/>
      <c r="D1201" s="228"/>
      <c r="E1201" s="225"/>
      <c r="F1201" s="228"/>
      <c r="G1201" s="228"/>
      <c r="Q1201" s="11">
        <f>IF(J1201&lt;'5-Year Monthly P&amp;L'!P$2,1,IF(AND('Financing - Injection 2'!J1201&gt;='5-Year Monthly P&amp;L'!P$2,'Financing - Injection 2'!J1201&lt;'5-Year Monthly P&amp;L'!AB$2),2,IF(AND('Financing - Injection 2'!J1201&gt;='5-Year Monthly P&amp;L'!AB$2,'Financing - Injection 2'!J1201&lt;'5-Year Monthly P&amp;L'!AN$2),3,IF(AND('Financing - Injection 2'!J1201&gt;='5-Year Monthly P&amp;L'!AN$2,'Financing - Injection 2'!J1201&lt;'5-Year Monthly P&amp;L'!AZ$2),4,IF('Financing - Injection 2'!J1201&gt;='5-Year Monthly P&amp;L'!AZ$2,5)))))</f>
        <v>1</v>
      </c>
      <c r="R1201" s="215">
        <f t="shared" si="180"/>
        <v>0</v>
      </c>
      <c r="S1201" s="215">
        <f t="shared" si="181"/>
        <v>0</v>
      </c>
    </row>
    <row r="1202" spans="2:19" x14ac:dyDescent="0.2">
      <c r="B1202" s="228"/>
      <c r="C1202" s="228"/>
      <c r="D1202" s="228"/>
      <c r="E1202" s="225"/>
      <c r="F1202" s="228"/>
      <c r="G1202" s="228"/>
      <c r="Q1202" s="11">
        <f>IF(J1202&lt;'5-Year Monthly P&amp;L'!P$2,1,IF(AND('Financing - Injection 2'!J1202&gt;='5-Year Monthly P&amp;L'!P$2,'Financing - Injection 2'!J1202&lt;'5-Year Monthly P&amp;L'!AB$2),2,IF(AND('Financing - Injection 2'!J1202&gt;='5-Year Monthly P&amp;L'!AB$2,'Financing - Injection 2'!J1202&lt;'5-Year Monthly P&amp;L'!AN$2),3,IF(AND('Financing - Injection 2'!J1202&gt;='5-Year Monthly P&amp;L'!AN$2,'Financing - Injection 2'!J1202&lt;'5-Year Monthly P&amp;L'!AZ$2),4,IF('Financing - Injection 2'!J1202&gt;='5-Year Monthly P&amp;L'!AZ$2,5)))))</f>
        <v>1</v>
      </c>
      <c r="R1202" s="215">
        <f t="shared" si="180"/>
        <v>0</v>
      </c>
      <c r="S1202" s="215">
        <f t="shared" si="181"/>
        <v>0</v>
      </c>
    </row>
    <row r="1203" spans="2:19" x14ac:dyDescent="0.2">
      <c r="B1203" s="228"/>
      <c r="C1203" s="228"/>
      <c r="D1203" s="228"/>
      <c r="E1203" s="225"/>
      <c r="F1203" s="228"/>
      <c r="G1203" s="228"/>
      <c r="Q1203" s="11">
        <f>IF(J1203&lt;'5-Year Monthly P&amp;L'!P$2,1,IF(AND('Financing - Injection 2'!J1203&gt;='5-Year Monthly P&amp;L'!P$2,'Financing - Injection 2'!J1203&lt;'5-Year Monthly P&amp;L'!AB$2),2,IF(AND('Financing - Injection 2'!J1203&gt;='5-Year Monthly P&amp;L'!AB$2,'Financing - Injection 2'!J1203&lt;'5-Year Monthly P&amp;L'!AN$2),3,IF(AND('Financing - Injection 2'!J1203&gt;='5-Year Monthly P&amp;L'!AN$2,'Financing - Injection 2'!J1203&lt;'5-Year Monthly P&amp;L'!AZ$2),4,IF('Financing - Injection 2'!J1203&gt;='5-Year Monthly P&amp;L'!AZ$2,5)))))</f>
        <v>1</v>
      </c>
      <c r="R1203" s="215">
        <f t="shared" si="180"/>
        <v>0</v>
      </c>
      <c r="S1203" s="215">
        <f t="shared" si="181"/>
        <v>0</v>
      </c>
    </row>
    <row r="1204" spans="2:19" x14ac:dyDescent="0.2">
      <c r="B1204" s="228"/>
      <c r="C1204" s="228"/>
      <c r="D1204" s="228"/>
      <c r="E1204" s="225"/>
      <c r="F1204" s="228"/>
      <c r="G1204" s="228"/>
      <c r="Q1204" s="11">
        <f>IF(J1204&lt;'5-Year Monthly P&amp;L'!P$2,1,IF(AND('Financing - Injection 2'!J1204&gt;='5-Year Monthly P&amp;L'!P$2,'Financing - Injection 2'!J1204&lt;'5-Year Monthly P&amp;L'!AB$2),2,IF(AND('Financing - Injection 2'!J1204&gt;='5-Year Monthly P&amp;L'!AB$2,'Financing - Injection 2'!J1204&lt;'5-Year Monthly P&amp;L'!AN$2),3,IF(AND('Financing - Injection 2'!J1204&gt;='5-Year Monthly P&amp;L'!AN$2,'Financing - Injection 2'!J1204&lt;'5-Year Monthly P&amp;L'!AZ$2),4,IF('Financing - Injection 2'!J1204&gt;='5-Year Monthly P&amp;L'!AZ$2,5)))))</f>
        <v>1</v>
      </c>
      <c r="R1204" s="215">
        <f t="shared" si="180"/>
        <v>0</v>
      </c>
      <c r="S1204" s="215">
        <f t="shared" si="181"/>
        <v>0</v>
      </c>
    </row>
    <row r="1205" spans="2:19" x14ac:dyDescent="0.2">
      <c r="B1205" s="228"/>
      <c r="C1205" s="228"/>
      <c r="D1205" s="228"/>
      <c r="E1205" s="225"/>
      <c r="F1205" s="228"/>
      <c r="G1205" s="228"/>
      <c r="Q1205" s="11">
        <f>IF(J1205&lt;'5-Year Monthly P&amp;L'!P$2,1,IF(AND('Financing - Injection 2'!J1205&gt;='5-Year Monthly P&amp;L'!P$2,'Financing - Injection 2'!J1205&lt;'5-Year Monthly P&amp;L'!AB$2),2,IF(AND('Financing - Injection 2'!J1205&gt;='5-Year Monthly P&amp;L'!AB$2,'Financing - Injection 2'!J1205&lt;'5-Year Monthly P&amp;L'!AN$2),3,IF(AND('Financing - Injection 2'!J1205&gt;='5-Year Monthly P&amp;L'!AN$2,'Financing - Injection 2'!J1205&lt;'5-Year Monthly P&amp;L'!AZ$2),4,IF('Financing - Injection 2'!J1205&gt;='5-Year Monthly P&amp;L'!AZ$2,5)))))</f>
        <v>1</v>
      </c>
      <c r="R1205" s="215">
        <f t="shared" si="180"/>
        <v>0</v>
      </c>
      <c r="S1205" s="215">
        <f t="shared" si="181"/>
        <v>0</v>
      </c>
    </row>
    <row r="1206" spans="2:19" x14ac:dyDescent="0.2">
      <c r="B1206" s="228"/>
      <c r="C1206" s="228"/>
      <c r="D1206" s="228"/>
      <c r="E1206" s="225"/>
      <c r="F1206" s="228"/>
      <c r="G1206" s="228"/>
      <c r="Q1206" s="11">
        <f>IF(J1206&lt;'5-Year Monthly P&amp;L'!P$2,1,IF(AND('Financing - Injection 2'!J1206&gt;='5-Year Monthly P&amp;L'!P$2,'Financing - Injection 2'!J1206&lt;'5-Year Monthly P&amp;L'!AB$2),2,IF(AND('Financing - Injection 2'!J1206&gt;='5-Year Monthly P&amp;L'!AB$2,'Financing - Injection 2'!J1206&lt;'5-Year Monthly P&amp;L'!AN$2),3,IF(AND('Financing - Injection 2'!J1206&gt;='5-Year Monthly P&amp;L'!AN$2,'Financing - Injection 2'!J1206&lt;'5-Year Monthly P&amp;L'!AZ$2),4,IF('Financing - Injection 2'!J1206&gt;='5-Year Monthly P&amp;L'!AZ$2,5)))))</f>
        <v>1</v>
      </c>
      <c r="R1206" s="215">
        <f t="shared" si="180"/>
        <v>0</v>
      </c>
      <c r="S1206" s="215">
        <f t="shared" si="181"/>
        <v>0</v>
      </c>
    </row>
    <row r="1207" spans="2:19" x14ac:dyDescent="0.2">
      <c r="B1207" s="228"/>
      <c r="C1207" s="228"/>
      <c r="D1207" s="228"/>
      <c r="E1207" s="225"/>
      <c r="F1207" s="228"/>
      <c r="G1207" s="228"/>
      <c r="Q1207" s="11">
        <f>IF(J1207&lt;'5-Year Monthly P&amp;L'!P$2,1,IF(AND('Financing - Injection 2'!J1207&gt;='5-Year Monthly P&amp;L'!P$2,'Financing - Injection 2'!J1207&lt;'5-Year Monthly P&amp;L'!AB$2),2,IF(AND('Financing - Injection 2'!J1207&gt;='5-Year Monthly P&amp;L'!AB$2,'Financing - Injection 2'!J1207&lt;'5-Year Monthly P&amp;L'!AN$2),3,IF(AND('Financing - Injection 2'!J1207&gt;='5-Year Monthly P&amp;L'!AN$2,'Financing - Injection 2'!J1207&lt;'5-Year Monthly P&amp;L'!AZ$2),4,IF('Financing - Injection 2'!J1207&gt;='5-Year Monthly P&amp;L'!AZ$2,5)))))</f>
        <v>1</v>
      </c>
      <c r="R1207" s="215">
        <f t="shared" si="180"/>
        <v>0</v>
      </c>
      <c r="S1207" s="215">
        <f t="shared" si="181"/>
        <v>0</v>
      </c>
    </row>
    <row r="1208" spans="2:19" x14ac:dyDescent="0.2">
      <c r="B1208" s="228"/>
      <c r="C1208" s="228"/>
      <c r="D1208" s="228"/>
      <c r="E1208" s="225"/>
      <c r="F1208" s="228"/>
      <c r="G1208" s="228"/>
      <c r="Q1208" s="11">
        <f>IF(J1208&lt;'5-Year Monthly P&amp;L'!P$2,1,IF(AND('Financing - Injection 2'!J1208&gt;='5-Year Monthly P&amp;L'!P$2,'Financing - Injection 2'!J1208&lt;'5-Year Monthly P&amp;L'!AB$2),2,IF(AND('Financing - Injection 2'!J1208&gt;='5-Year Monthly P&amp;L'!AB$2,'Financing - Injection 2'!J1208&lt;'5-Year Monthly P&amp;L'!AN$2),3,IF(AND('Financing - Injection 2'!J1208&gt;='5-Year Monthly P&amp;L'!AN$2,'Financing - Injection 2'!J1208&lt;'5-Year Monthly P&amp;L'!AZ$2),4,IF('Financing - Injection 2'!J1208&gt;='5-Year Monthly P&amp;L'!AZ$2,5)))))</f>
        <v>1</v>
      </c>
      <c r="R1208" s="215">
        <f t="shared" si="180"/>
        <v>0</v>
      </c>
      <c r="S1208" s="215">
        <f t="shared" si="181"/>
        <v>0</v>
      </c>
    </row>
    <row r="1209" spans="2:19" x14ac:dyDescent="0.2">
      <c r="B1209" s="228"/>
      <c r="C1209" s="228"/>
      <c r="D1209" s="228"/>
      <c r="E1209" s="225"/>
      <c r="F1209" s="228"/>
      <c r="G1209" s="228"/>
      <c r="Q1209" s="11">
        <f>IF(J1209&lt;'5-Year Monthly P&amp;L'!P$2,1,IF(AND('Financing - Injection 2'!J1209&gt;='5-Year Monthly P&amp;L'!P$2,'Financing - Injection 2'!J1209&lt;'5-Year Monthly P&amp;L'!AB$2),2,IF(AND('Financing - Injection 2'!J1209&gt;='5-Year Monthly P&amp;L'!AB$2,'Financing - Injection 2'!J1209&lt;'5-Year Monthly P&amp;L'!AN$2),3,IF(AND('Financing - Injection 2'!J1209&gt;='5-Year Monthly P&amp;L'!AN$2,'Financing - Injection 2'!J1209&lt;'5-Year Monthly P&amp;L'!AZ$2),4,IF('Financing - Injection 2'!J1209&gt;='5-Year Monthly P&amp;L'!AZ$2,5)))))</f>
        <v>1</v>
      </c>
      <c r="R1209" s="215">
        <f t="shared" si="180"/>
        <v>0</v>
      </c>
      <c r="S1209" s="215">
        <f t="shared" si="181"/>
        <v>0</v>
      </c>
    </row>
    <row r="1210" spans="2:19" x14ac:dyDescent="0.2">
      <c r="B1210" s="228"/>
      <c r="C1210" s="228"/>
      <c r="D1210" s="228"/>
      <c r="E1210" s="225"/>
      <c r="F1210" s="228"/>
      <c r="G1210" s="228"/>
      <c r="Q1210" s="11">
        <f>IF(J1210&lt;'5-Year Monthly P&amp;L'!P$2,1,IF(AND('Financing - Injection 2'!J1210&gt;='5-Year Monthly P&amp;L'!P$2,'Financing - Injection 2'!J1210&lt;'5-Year Monthly P&amp;L'!AB$2),2,IF(AND('Financing - Injection 2'!J1210&gt;='5-Year Monthly P&amp;L'!AB$2,'Financing - Injection 2'!J1210&lt;'5-Year Monthly P&amp;L'!AN$2),3,IF(AND('Financing - Injection 2'!J1210&gt;='5-Year Monthly P&amp;L'!AN$2,'Financing - Injection 2'!J1210&lt;'5-Year Monthly P&amp;L'!AZ$2),4,IF('Financing - Injection 2'!J1210&gt;='5-Year Monthly P&amp;L'!AZ$2,5)))))</f>
        <v>1</v>
      </c>
      <c r="R1210" s="215">
        <f t="shared" si="180"/>
        <v>0</v>
      </c>
      <c r="S1210" s="215">
        <f t="shared" si="181"/>
        <v>0</v>
      </c>
    </row>
    <row r="1211" spans="2:19" x14ac:dyDescent="0.2">
      <c r="B1211" s="228"/>
      <c r="C1211" s="228"/>
      <c r="D1211" s="228"/>
      <c r="E1211" s="225"/>
      <c r="F1211" s="228"/>
      <c r="G1211" s="228"/>
      <c r="Q1211" s="11">
        <f>IF(J1211&lt;'5-Year Monthly P&amp;L'!P$2,1,IF(AND('Financing - Injection 2'!J1211&gt;='5-Year Monthly P&amp;L'!P$2,'Financing - Injection 2'!J1211&lt;'5-Year Monthly P&amp;L'!AB$2),2,IF(AND('Financing - Injection 2'!J1211&gt;='5-Year Monthly P&amp;L'!AB$2,'Financing - Injection 2'!J1211&lt;'5-Year Monthly P&amp;L'!AN$2),3,IF(AND('Financing - Injection 2'!J1211&gt;='5-Year Monthly P&amp;L'!AN$2,'Financing - Injection 2'!J1211&lt;'5-Year Monthly P&amp;L'!AZ$2),4,IF('Financing - Injection 2'!J1211&gt;='5-Year Monthly P&amp;L'!AZ$2,5)))))</f>
        <v>1</v>
      </c>
      <c r="R1211" s="215">
        <f t="shared" si="180"/>
        <v>0</v>
      </c>
      <c r="S1211" s="215">
        <f t="shared" si="181"/>
        <v>0</v>
      </c>
    </row>
    <row r="1212" spans="2:19" x14ac:dyDescent="0.2">
      <c r="B1212" s="228"/>
      <c r="C1212" s="228"/>
      <c r="D1212" s="228"/>
      <c r="E1212" s="225"/>
      <c r="F1212" s="228"/>
      <c r="G1212" s="228"/>
      <c r="Q1212" s="11">
        <f>IF(J1212&lt;'5-Year Monthly P&amp;L'!P$2,1,IF(AND('Financing - Injection 2'!J1212&gt;='5-Year Monthly P&amp;L'!P$2,'Financing - Injection 2'!J1212&lt;'5-Year Monthly P&amp;L'!AB$2),2,IF(AND('Financing - Injection 2'!J1212&gt;='5-Year Monthly P&amp;L'!AB$2,'Financing - Injection 2'!J1212&lt;'5-Year Monthly P&amp;L'!AN$2),3,IF(AND('Financing - Injection 2'!J1212&gt;='5-Year Monthly P&amp;L'!AN$2,'Financing - Injection 2'!J1212&lt;'5-Year Monthly P&amp;L'!AZ$2),4,IF('Financing - Injection 2'!J1212&gt;='5-Year Monthly P&amp;L'!AZ$2,5)))))</f>
        <v>1</v>
      </c>
      <c r="R1212" s="215">
        <f t="shared" si="180"/>
        <v>0</v>
      </c>
      <c r="S1212" s="215">
        <f t="shared" si="181"/>
        <v>0</v>
      </c>
    </row>
    <row r="1213" spans="2:19" x14ac:dyDescent="0.2">
      <c r="B1213" s="228"/>
      <c r="C1213" s="228"/>
      <c r="D1213" s="228"/>
      <c r="E1213" s="225"/>
      <c r="F1213" s="228"/>
      <c r="G1213" s="228"/>
      <c r="Q1213" s="11">
        <f>IF(J1213&lt;'5-Year Monthly P&amp;L'!P$2,1,IF(AND('Financing - Injection 2'!J1213&gt;='5-Year Monthly P&amp;L'!P$2,'Financing - Injection 2'!J1213&lt;'5-Year Monthly P&amp;L'!AB$2),2,IF(AND('Financing - Injection 2'!J1213&gt;='5-Year Monthly P&amp;L'!AB$2,'Financing - Injection 2'!J1213&lt;'5-Year Monthly P&amp;L'!AN$2),3,IF(AND('Financing - Injection 2'!J1213&gt;='5-Year Monthly P&amp;L'!AN$2,'Financing - Injection 2'!J1213&lt;'5-Year Monthly P&amp;L'!AZ$2),4,IF('Financing - Injection 2'!J1213&gt;='5-Year Monthly P&amp;L'!AZ$2,5)))))</f>
        <v>1</v>
      </c>
      <c r="R1213" s="215">
        <f t="shared" si="180"/>
        <v>0</v>
      </c>
      <c r="S1213" s="215">
        <f t="shared" si="181"/>
        <v>0</v>
      </c>
    </row>
    <row r="1214" spans="2:19" x14ac:dyDescent="0.2">
      <c r="B1214" s="228"/>
      <c r="C1214" s="228"/>
      <c r="D1214" s="228"/>
      <c r="E1214" s="225"/>
      <c r="F1214" s="228"/>
      <c r="G1214" s="228"/>
      <c r="Q1214" s="11">
        <f>IF(J1214&lt;'5-Year Monthly P&amp;L'!P$2,1,IF(AND('Financing - Injection 2'!J1214&gt;='5-Year Monthly P&amp;L'!P$2,'Financing - Injection 2'!J1214&lt;'5-Year Monthly P&amp;L'!AB$2),2,IF(AND('Financing - Injection 2'!J1214&gt;='5-Year Monthly P&amp;L'!AB$2,'Financing - Injection 2'!J1214&lt;'5-Year Monthly P&amp;L'!AN$2),3,IF(AND('Financing - Injection 2'!J1214&gt;='5-Year Monthly P&amp;L'!AN$2,'Financing - Injection 2'!J1214&lt;'5-Year Monthly P&amp;L'!AZ$2),4,IF('Financing - Injection 2'!J1214&gt;='5-Year Monthly P&amp;L'!AZ$2,5)))))</f>
        <v>1</v>
      </c>
      <c r="R1214" s="215">
        <f t="shared" si="180"/>
        <v>0</v>
      </c>
      <c r="S1214" s="215">
        <f t="shared" si="181"/>
        <v>0</v>
      </c>
    </row>
    <row r="1215" spans="2:19" x14ac:dyDescent="0.2">
      <c r="B1215" s="228"/>
      <c r="C1215" s="228"/>
      <c r="D1215" s="228"/>
      <c r="E1215" s="225"/>
      <c r="F1215" s="228"/>
      <c r="G1215" s="228"/>
      <c r="Q1215" s="11">
        <f>IF(J1215&lt;'5-Year Monthly P&amp;L'!P$2,1,IF(AND('Financing - Injection 2'!J1215&gt;='5-Year Monthly P&amp;L'!P$2,'Financing - Injection 2'!J1215&lt;'5-Year Monthly P&amp;L'!AB$2),2,IF(AND('Financing - Injection 2'!J1215&gt;='5-Year Monthly P&amp;L'!AB$2,'Financing - Injection 2'!J1215&lt;'5-Year Monthly P&amp;L'!AN$2),3,IF(AND('Financing - Injection 2'!J1215&gt;='5-Year Monthly P&amp;L'!AN$2,'Financing - Injection 2'!J1215&lt;'5-Year Monthly P&amp;L'!AZ$2),4,IF('Financing - Injection 2'!J1215&gt;='5-Year Monthly P&amp;L'!AZ$2,5)))))</f>
        <v>1</v>
      </c>
      <c r="R1215" s="215">
        <f t="shared" si="180"/>
        <v>0</v>
      </c>
      <c r="S1215" s="215">
        <f t="shared" si="181"/>
        <v>0</v>
      </c>
    </row>
    <row r="1216" spans="2:19" x14ac:dyDescent="0.2">
      <c r="B1216" s="228"/>
      <c r="C1216" s="228"/>
      <c r="D1216" s="228"/>
      <c r="E1216" s="225"/>
      <c r="F1216" s="228"/>
      <c r="G1216" s="228"/>
      <c r="Q1216" s="11">
        <f>IF(J1216&lt;'5-Year Monthly P&amp;L'!P$2,1,IF(AND('Financing - Injection 2'!J1216&gt;='5-Year Monthly P&amp;L'!P$2,'Financing - Injection 2'!J1216&lt;'5-Year Monthly P&amp;L'!AB$2),2,IF(AND('Financing - Injection 2'!J1216&gt;='5-Year Monthly P&amp;L'!AB$2,'Financing - Injection 2'!J1216&lt;'5-Year Monthly P&amp;L'!AN$2),3,IF(AND('Financing - Injection 2'!J1216&gt;='5-Year Monthly P&amp;L'!AN$2,'Financing - Injection 2'!J1216&lt;'5-Year Monthly P&amp;L'!AZ$2),4,IF('Financing - Injection 2'!J1216&gt;='5-Year Monthly P&amp;L'!AZ$2,5)))))</f>
        <v>1</v>
      </c>
      <c r="R1216" s="215">
        <f t="shared" si="180"/>
        <v>0</v>
      </c>
      <c r="S1216" s="215">
        <f t="shared" si="181"/>
        <v>0</v>
      </c>
    </row>
    <row r="1217" spans="2:19" x14ac:dyDescent="0.2">
      <c r="B1217" s="228"/>
      <c r="C1217" s="228"/>
      <c r="D1217" s="228"/>
      <c r="E1217" s="225"/>
      <c r="F1217" s="228"/>
      <c r="G1217" s="228"/>
      <c r="Q1217" s="11">
        <f>IF(J1217&lt;'5-Year Monthly P&amp;L'!P$2,1,IF(AND('Financing - Injection 2'!J1217&gt;='5-Year Monthly P&amp;L'!P$2,'Financing - Injection 2'!J1217&lt;'5-Year Monthly P&amp;L'!AB$2),2,IF(AND('Financing - Injection 2'!J1217&gt;='5-Year Monthly P&amp;L'!AB$2,'Financing - Injection 2'!J1217&lt;'5-Year Monthly P&amp;L'!AN$2),3,IF(AND('Financing - Injection 2'!J1217&gt;='5-Year Monthly P&amp;L'!AN$2,'Financing - Injection 2'!J1217&lt;'5-Year Monthly P&amp;L'!AZ$2),4,IF('Financing - Injection 2'!J1217&gt;='5-Year Monthly P&amp;L'!AZ$2,5)))))</f>
        <v>1</v>
      </c>
      <c r="R1217" s="215">
        <f t="shared" si="180"/>
        <v>0</v>
      </c>
      <c r="S1217" s="215">
        <f t="shared" si="181"/>
        <v>0</v>
      </c>
    </row>
    <row r="1218" spans="2:19" x14ac:dyDescent="0.2">
      <c r="B1218" s="228"/>
      <c r="C1218" s="228"/>
      <c r="D1218" s="228"/>
      <c r="E1218" s="225"/>
      <c r="F1218" s="228"/>
      <c r="G1218" s="228"/>
      <c r="Q1218" s="11">
        <f>IF(J1218&lt;'5-Year Monthly P&amp;L'!P$2,1,IF(AND('Financing - Injection 2'!J1218&gt;='5-Year Monthly P&amp;L'!P$2,'Financing - Injection 2'!J1218&lt;'5-Year Monthly P&amp;L'!AB$2),2,IF(AND('Financing - Injection 2'!J1218&gt;='5-Year Monthly P&amp;L'!AB$2,'Financing - Injection 2'!J1218&lt;'5-Year Monthly P&amp;L'!AN$2),3,IF(AND('Financing - Injection 2'!J1218&gt;='5-Year Monthly P&amp;L'!AN$2,'Financing - Injection 2'!J1218&lt;'5-Year Monthly P&amp;L'!AZ$2),4,IF('Financing - Injection 2'!J1218&gt;='5-Year Monthly P&amp;L'!AZ$2,5)))))</f>
        <v>1</v>
      </c>
      <c r="R1218" s="215">
        <f t="shared" si="180"/>
        <v>0</v>
      </c>
      <c r="S1218" s="215">
        <f t="shared" si="181"/>
        <v>0</v>
      </c>
    </row>
    <row r="1219" spans="2:19" x14ac:dyDescent="0.2">
      <c r="B1219" s="228"/>
      <c r="C1219" s="228"/>
      <c r="D1219" s="228"/>
      <c r="E1219" s="225"/>
      <c r="F1219" s="228"/>
      <c r="G1219" s="228"/>
      <c r="Q1219" s="11">
        <f>IF(J1219&lt;'5-Year Monthly P&amp;L'!P$2,1,IF(AND('Financing - Injection 2'!J1219&gt;='5-Year Monthly P&amp;L'!P$2,'Financing - Injection 2'!J1219&lt;'5-Year Monthly P&amp;L'!AB$2),2,IF(AND('Financing - Injection 2'!J1219&gt;='5-Year Monthly P&amp;L'!AB$2,'Financing - Injection 2'!J1219&lt;'5-Year Monthly P&amp;L'!AN$2),3,IF(AND('Financing - Injection 2'!J1219&gt;='5-Year Monthly P&amp;L'!AN$2,'Financing - Injection 2'!J1219&lt;'5-Year Monthly P&amp;L'!AZ$2),4,IF('Financing - Injection 2'!J1219&gt;='5-Year Monthly P&amp;L'!AZ$2,5)))))</f>
        <v>1</v>
      </c>
      <c r="R1219" s="215">
        <f t="shared" si="180"/>
        <v>0</v>
      </c>
      <c r="S1219" s="215">
        <f t="shared" si="181"/>
        <v>0</v>
      </c>
    </row>
    <row r="1220" spans="2:19" x14ac:dyDescent="0.2">
      <c r="B1220" s="228"/>
      <c r="C1220" s="228"/>
      <c r="D1220" s="228"/>
      <c r="E1220" s="225"/>
      <c r="F1220" s="228"/>
      <c r="G1220" s="228"/>
      <c r="Q1220" s="11">
        <f>IF(J1220&lt;'5-Year Monthly P&amp;L'!P$2,1,IF(AND('Financing - Injection 2'!J1220&gt;='5-Year Monthly P&amp;L'!P$2,'Financing - Injection 2'!J1220&lt;'5-Year Monthly P&amp;L'!AB$2),2,IF(AND('Financing - Injection 2'!J1220&gt;='5-Year Monthly P&amp;L'!AB$2,'Financing - Injection 2'!J1220&lt;'5-Year Monthly P&amp;L'!AN$2),3,IF(AND('Financing - Injection 2'!J1220&gt;='5-Year Monthly P&amp;L'!AN$2,'Financing - Injection 2'!J1220&lt;'5-Year Monthly P&amp;L'!AZ$2),4,IF('Financing - Injection 2'!J1220&gt;='5-Year Monthly P&amp;L'!AZ$2,5)))))</f>
        <v>1</v>
      </c>
      <c r="R1220" s="215">
        <f t="shared" si="180"/>
        <v>0</v>
      </c>
      <c r="S1220" s="215">
        <f t="shared" si="181"/>
        <v>0</v>
      </c>
    </row>
    <row r="1221" spans="2:19" x14ac:dyDescent="0.2">
      <c r="B1221" s="228"/>
      <c r="C1221" s="228"/>
      <c r="D1221" s="228"/>
      <c r="E1221" s="225"/>
      <c r="F1221" s="228"/>
      <c r="G1221" s="228"/>
      <c r="Q1221" s="11">
        <f>IF(J1221&lt;'5-Year Monthly P&amp;L'!P$2,1,IF(AND('Financing - Injection 2'!J1221&gt;='5-Year Monthly P&amp;L'!P$2,'Financing - Injection 2'!J1221&lt;'5-Year Monthly P&amp;L'!AB$2),2,IF(AND('Financing - Injection 2'!J1221&gt;='5-Year Monthly P&amp;L'!AB$2,'Financing - Injection 2'!J1221&lt;'5-Year Monthly P&amp;L'!AN$2),3,IF(AND('Financing - Injection 2'!J1221&gt;='5-Year Monthly P&amp;L'!AN$2,'Financing - Injection 2'!J1221&lt;'5-Year Monthly P&amp;L'!AZ$2),4,IF('Financing - Injection 2'!J1221&gt;='5-Year Monthly P&amp;L'!AZ$2,5)))))</f>
        <v>1</v>
      </c>
      <c r="R1221" s="215">
        <f t="shared" si="180"/>
        <v>0</v>
      </c>
      <c r="S1221" s="215">
        <f t="shared" si="181"/>
        <v>0</v>
      </c>
    </row>
    <row r="1222" spans="2:19" x14ac:dyDescent="0.2">
      <c r="B1222" s="228"/>
      <c r="C1222" s="228"/>
      <c r="D1222" s="228"/>
      <c r="E1222" s="225"/>
      <c r="F1222" s="228"/>
      <c r="G1222" s="228"/>
      <c r="Q1222" s="11">
        <f>IF(J1222&lt;'5-Year Monthly P&amp;L'!P$2,1,IF(AND('Financing - Injection 2'!J1222&gt;='5-Year Monthly P&amp;L'!P$2,'Financing - Injection 2'!J1222&lt;'5-Year Monthly P&amp;L'!AB$2),2,IF(AND('Financing - Injection 2'!J1222&gt;='5-Year Monthly P&amp;L'!AB$2,'Financing - Injection 2'!J1222&lt;'5-Year Monthly P&amp;L'!AN$2),3,IF(AND('Financing - Injection 2'!J1222&gt;='5-Year Monthly P&amp;L'!AN$2,'Financing - Injection 2'!J1222&lt;'5-Year Monthly P&amp;L'!AZ$2),4,IF('Financing - Injection 2'!J1222&gt;='5-Year Monthly P&amp;L'!AZ$2,5)))))</f>
        <v>1</v>
      </c>
      <c r="R1222" s="215">
        <f t="shared" si="180"/>
        <v>0</v>
      </c>
      <c r="S1222" s="215">
        <f t="shared" si="181"/>
        <v>0</v>
      </c>
    </row>
    <row r="1223" spans="2:19" x14ac:dyDescent="0.2">
      <c r="B1223" s="228"/>
      <c r="C1223" s="228"/>
      <c r="D1223" s="228"/>
      <c r="E1223" s="225"/>
      <c r="F1223" s="228"/>
      <c r="G1223" s="228"/>
      <c r="Q1223" s="11">
        <f>IF(J1223&lt;'5-Year Monthly P&amp;L'!P$2,1,IF(AND('Financing - Injection 2'!J1223&gt;='5-Year Monthly P&amp;L'!P$2,'Financing - Injection 2'!J1223&lt;'5-Year Monthly P&amp;L'!AB$2),2,IF(AND('Financing - Injection 2'!J1223&gt;='5-Year Monthly P&amp;L'!AB$2,'Financing - Injection 2'!J1223&lt;'5-Year Monthly P&amp;L'!AN$2),3,IF(AND('Financing - Injection 2'!J1223&gt;='5-Year Monthly P&amp;L'!AN$2,'Financing - Injection 2'!J1223&lt;'5-Year Monthly P&amp;L'!AZ$2),4,IF('Financing - Injection 2'!J1223&gt;='5-Year Monthly P&amp;L'!AZ$2,5)))))</f>
        <v>1</v>
      </c>
      <c r="R1223" s="215">
        <f t="shared" si="180"/>
        <v>0</v>
      </c>
      <c r="S1223" s="215">
        <f t="shared" si="181"/>
        <v>0</v>
      </c>
    </row>
    <row r="1224" spans="2:19" x14ac:dyDescent="0.2">
      <c r="B1224" s="228"/>
      <c r="C1224" s="228"/>
      <c r="D1224" s="228"/>
      <c r="E1224" s="225"/>
      <c r="F1224" s="228"/>
      <c r="G1224" s="228"/>
      <c r="Q1224" s="11">
        <f>IF(J1224&lt;'5-Year Monthly P&amp;L'!P$2,1,IF(AND('Financing - Injection 2'!J1224&gt;='5-Year Monthly P&amp;L'!P$2,'Financing - Injection 2'!J1224&lt;'5-Year Monthly P&amp;L'!AB$2),2,IF(AND('Financing - Injection 2'!J1224&gt;='5-Year Monthly P&amp;L'!AB$2,'Financing - Injection 2'!J1224&lt;'5-Year Monthly P&amp;L'!AN$2),3,IF(AND('Financing - Injection 2'!J1224&gt;='5-Year Monthly P&amp;L'!AN$2,'Financing - Injection 2'!J1224&lt;'5-Year Monthly P&amp;L'!AZ$2),4,IF('Financing - Injection 2'!J1224&gt;='5-Year Monthly P&amp;L'!AZ$2,5)))))</f>
        <v>1</v>
      </c>
      <c r="R1224" s="215">
        <f t="shared" si="180"/>
        <v>0</v>
      </c>
      <c r="S1224" s="215">
        <f t="shared" si="181"/>
        <v>0</v>
      </c>
    </row>
    <row r="1225" spans="2:19" x14ac:dyDescent="0.2">
      <c r="B1225" s="228"/>
      <c r="C1225" s="228"/>
      <c r="D1225" s="228"/>
      <c r="E1225" s="225"/>
      <c r="F1225" s="228"/>
      <c r="G1225" s="228"/>
      <c r="Q1225" s="11">
        <f>IF(J1225&lt;'5-Year Monthly P&amp;L'!P$2,1,IF(AND('Financing - Injection 2'!J1225&gt;='5-Year Monthly P&amp;L'!P$2,'Financing - Injection 2'!J1225&lt;'5-Year Monthly P&amp;L'!AB$2),2,IF(AND('Financing - Injection 2'!J1225&gt;='5-Year Monthly P&amp;L'!AB$2,'Financing - Injection 2'!J1225&lt;'5-Year Monthly P&amp;L'!AN$2),3,IF(AND('Financing - Injection 2'!J1225&gt;='5-Year Monthly P&amp;L'!AN$2,'Financing - Injection 2'!J1225&lt;'5-Year Monthly P&amp;L'!AZ$2),4,IF('Financing - Injection 2'!J1225&gt;='5-Year Monthly P&amp;L'!AZ$2,5)))))</f>
        <v>1</v>
      </c>
      <c r="R1225" s="215">
        <f t="shared" si="180"/>
        <v>0</v>
      </c>
      <c r="S1225" s="215">
        <f t="shared" si="181"/>
        <v>0</v>
      </c>
    </row>
    <row r="1226" spans="2:19" x14ac:dyDescent="0.2">
      <c r="B1226" s="228"/>
      <c r="C1226" s="228"/>
      <c r="D1226" s="228"/>
      <c r="E1226" s="225"/>
      <c r="F1226" s="234"/>
      <c r="G1226" s="228"/>
      <c r="Q1226" s="11">
        <f>IF(J1226&lt;'5-Year Monthly P&amp;L'!P$2,1,IF(AND('Financing - Injection 2'!J1226&gt;='5-Year Monthly P&amp;L'!P$2,'Financing - Injection 2'!J1226&lt;'5-Year Monthly P&amp;L'!AB$2),2,IF(AND('Financing - Injection 2'!J1226&gt;='5-Year Monthly P&amp;L'!AB$2,'Financing - Injection 2'!J1226&lt;'5-Year Monthly P&amp;L'!AN$2),3,IF(AND('Financing - Injection 2'!J1226&gt;='5-Year Monthly P&amp;L'!AN$2,'Financing - Injection 2'!J1226&lt;'5-Year Monthly P&amp;L'!AZ$2),4,IF('Financing - Injection 2'!J1226&gt;='5-Year Monthly P&amp;L'!AZ$2,5)))))</f>
        <v>1</v>
      </c>
      <c r="R1226" s="215">
        <f t="shared" si="180"/>
        <v>0</v>
      </c>
      <c r="S1226" s="215">
        <f t="shared" si="181"/>
        <v>0</v>
      </c>
    </row>
    <row r="1227" spans="2:19" x14ac:dyDescent="0.2">
      <c r="B1227" s="228"/>
      <c r="C1227" s="228"/>
      <c r="D1227" s="228"/>
      <c r="E1227" s="225"/>
      <c r="F1227" s="228"/>
      <c r="G1227" s="228"/>
      <c r="Q1227" s="11">
        <f>IF(J1227&lt;'5-Year Monthly P&amp;L'!P$2,1,IF(AND('Financing - Injection 2'!J1227&gt;='5-Year Monthly P&amp;L'!P$2,'Financing - Injection 2'!J1227&lt;'5-Year Monthly P&amp;L'!AB$2),2,IF(AND('Financing - Injection 2'!J1227&gt;='5-Year Monthly P&amp;L'!AB$2,'Financing - Injection 2'!J1227&lt;'5-Year Monthly P&amp;L'!AN$2),3,IF(AND('Financing - Injection 2'!J1227&gt;='5-Year Monthly P&amp;L'!AN$2,'Financing - Injection 2'!J1227&lt;'5-Year Monthly P&amp;L'!AZ$2),4,IF('Financing - Injection 2'!J1227&gt;='5-Year Monthly P&amp;L'!AZ$2,5)))))</f>
        <v>1</v>
      </c>
      <c r="R1227" s="215">
        <f t="shared" si="180"/>
        <v>0</v>
      </c>
      <c r="S1227" s="215">
        <f t="shared" si="181"/>
        <v>0</v>
      </c>
    </row>
    <row r="1228" spans="2:19" x14ac:dyDescent="0.2">
      <c r="B1228" s="228"/>
      <c r="C1228" s="228"/>
      <c r="D1228" s="228"/>
      <c r="E1228" s="225"/>
      <c r="F1228" s="228"/>
      <c r="G1228" s="228"/>
      <c r="Q1228" s="11">
        <f>IF(J1228&lt;'5-Year Monthly P&amp;L'!P$2,1,IF(AND('Financing - Injection 2'!J1228&gt;='5-Year Monthly P&amp;L'!P$2,'Financing - Injection 2'!J1228&lt;'5-Year Monthly P&amp;L'!AB$2),2,IF(AND('Financing - Injection 2'!J1228&gt;='5-Year Monthly P&amp;L'!AB$2,'Financing - Injection 2'!J1228&lt;'5-Year Monthly P&amp;L'!AN$2),3,IF(AND('Financing - Injection 2'!J1228&gt;='5-Year Monthly P&amp;L'!AN$2,'Financing - Injection 2'!J1228&lt;'5-Year Monthly P&amp;L'!AZ$2),4,IF('Financing - Injection 2'!J1228&gt;='5-Year Monthly P&amp;L'!AZ$2,5)))))</f>
        <v>1</v>
      </c>
      <c r="R1228" s="215">
        <f t="shared" si="180"/>
        <v>0</v>
      </c>
      <c r="S1228" s="215">
        <f t="shared" si="181"/>
        <v>0</v>
      </c>
    </row>
    <row r="1229" spans="2:19" x14ac:dyDescent="0.2">
      <c r="B1229" s="228"/>
      <c r="C1229" s="228"/>
      <c r="D1229" s="228"/>
      <c r="E1229" s="225"/>
      <c r="F1229" s="228"/>
      <c r="G1229" s="228"/>
      <c r="Q1229" s="11">
        <f>IF(J1229&lt;'5-Year Monthly P&amp;L'!P$2,1,IF(AND('Financing - Injection 2'!J1229&gt;='5-Year Monthly P&amp;L'!P$2,'Financing - Injection 2'!J1229&lt;'5-Year Monthly P&amp;L'!AB$2),2,IF(AND('Financing - Injection 2'!J1229&gt;='5-Year Monthly P&amp;L'!AB$2,'Financing - Injection 2'!J1229&lt;'5-Year Monthly P&amp;L'!AN$2),3,IF(AND('Financing - Injection 2'!J1229&gt;='5-Year Monthly P&amp;L'!AN$2,'Financing - Injection 2'!J1229&lt;'5-Year Monthly P&amp;L'!AZ$2),4,IF('Financing - Injection 2'!J1229&gt;='5-Year Monthly P&amp;L'!AZ$2,5)))))</f>
        <v>1</v>
      </c>
      <c r="R1229" s="215">
        <f t="shared" ref="R1229:R1234" si="182">D1229</f>
        <v>0</v>
      </c>
      <c r="S1229" s="215">
        <f t="shared" ref="S1229:S1234" si="183">B1229</f>
        <v>0</v>
      </c>
    </row>
    <row r="1230" spans="2:19" x14ac:dyDescent="0.2">
      <c r="B1230" s="228"/>
      <c r="C1230" s="228"/>
      <c r="D1230" s="228"/>
      <c r="E1230" s="225"/>
      <c r="F1230" s="228"/>
      <c r="G1230" s="228"/>
      <c r="Q1230" s="11">
        <f>IF(J1230&lt;'5-Year Monthly P&amp;L'!P$2,1,IF(AND('Financing - Injection 2'!J1230&gt;='5-Year Monthly P&amp;L'!P$2,'Financing - Injection 2'!J1230&lt;'5-Year Monthly P&amp;L'!AB$2),2,IF(AND('Financing - Injection 2'!J1230&gt;='5-Year Monthly P&amp;L'!AB$2,'Financing - Injection 2'!J1230&lt;'5-Year Monthly P&amp;L'!AN$2),3,IF(AND('Financing - Injection 2'!J1230&gt;='5-Year Monthly P&amp;L'!AN$2,'Financing - Injection 2'!J1230&lt;'5-Year Monthly P&amp;L'!AZ$2),4,IF('Financing - Injection 2'!J1230&gt;='5-Year Monthly P&amp;L'!AZ$2,5)))))</f>
        <v>1</v>
      </c>
      <c r="R1230" s="215">
        <f t="shared" si="182"/>
        <v>0</v>
      </c>
      <c r="S1230" s="215">
        <f t="shared" si="183"/>
        <v>0</v>
      </c>
    </row>
    <row r="1231" spans="2:19" x14ac:dyDescent="0.2">
      <c r="B1231" s="228"/>
      <c r="C1231" s="228"/>
      <c r="D1231" s="228"/>
      <c r="E1231" s="225"/>
      <c r="F1231" s="228"/>
      <c r="G1231" s="228"/>
      <c r="Q1231" s="11">
        <f>IF(J1231&lt;'5-Year Monthly P&amp;L'!P$2,1,IF(AND('Financing - Injection 2'!J1231&gt;='5-Year Monthly P&amp;L'!P$2,'Financing - Injection 2'!J1231&lt;'5-Year Monthly P&amp;L'!AB$2),2,IF(AND('Financing - Injection 2'!J1231&gt;='5-Year Monthly P&amp;L'!AB$2,'Financing - Injection 2'!J1231&lt;'5-Year Monthly P&amp;L'!AN$2),3,IF(AND('Financing - Injection 2'!J1231&gt;='5-Year Monthly P&amp;L'!AN$2,'Financing - Injection 2'!J1231&lt;'5-Year Monthly P&amp;L'!AZ$2),4,IF('Financing - Injection 2'!J1231&gt;='5-Year Monthly P&amp;L'!AZ$2,5)))))</f>
        <v>1</v>
      </c>
      <c r="R1231" s="215">
        <f t="shared" si="182"/>
        <v>0</v>
      </c>
      <c r="S1231" s="215">
        <f t="shared" si="183"/>
        <v>0</v>
      </c>
    </row>
    <row r="1232" spans="2:19" x14ac:dyDescent="0.2">
      <c r="B1232" s="228"/>
      <c r="C1232" s="228"/>
      <c r="D1232" s="228"/>
      <c r="E1232" s="225"/>
      <c r="F1232" s="228"/>
      <c r="G1232" s="228"/>
      <c r="Q1232" s="11">
        <f>IF(J1232&lt;'5-Year Monthly P&amp;L'!P$2,1,IF(AND('Financing - Injection 2'!J1232&gt;='5-Year Monthly P&amp;L'!P$2,'Financing - Injection 2'!J1232&lt;'5-Year Monthly P&amp;L'!AB$2),2,IF(AND('Financing - Injection 2'!J1232&gt;='5-Year Monthly P&amp;L'!AB$2,'Financing - Injection 2'!J1232&lt;'5-Year Monthly P&amp;L'!AN$2),3,IF(AND('Financing - Injection 2'!J1232&gt;='5-Year Monthly P&amp;L'!AN$2,'Financing - Injection 2'!J1232&lt;'5-Year Monthly P&amp;L'!AZ$2),4,IF('Financing - Injection 2'!J1232&gt;='5-Year Monthly P&amp;L'!AZ$2,5)))))</f>
        <v>1</v>
      </c>
      <c r="R1232" s="215">
        <f t="shared" si="182"/>
        <v>0</v>
      </c>
      <c r="S1232" s="215">
        <f t="shared" si="183"/>
        <v>0</v>
      </c>
    </row>
    <row r="1233" spans="2:19" x14ac:dyDescent="0.2">
      <c r="B1233" s="228"/>
      <c r="C1233" s="228"/>
      <c r="D1233" s="228"/>
      <c r="E1233" s="225"/>
      <c r="F1233" s="228"/>
      <c r="G1233" s="228"/>
      <c r="Q1233" s="11">
        <f>IF(J1233&lt;'5-Year Monthly P&amp;L'!P$2,1,IF(AND('Financing - Injection 2'!J1233&gt;='5-Year Monthly P&amp;L'!P$2,'Financing - Injection 2'!J1233&lt;'5-Year Monthly P&amp;L'!AB$2),2,IF(AND('Financing - Injection 2'!J1233&gt;='5-Year Monthly P&amp;L'!AB$2,'Financing - Injection 2'!J1233&lt;'5-Year Monthly P&amp;L'!AN$2),3,IF(AND('Financing - Injection 2'!J1233&gt;='5-Year Monthly P&amp;L'!AN$2,'Financing - Injection 2'!J1233&lt;'5-Year Monthly P&amp;L'!AZ$2),4,IF('Financing - Injection 2'!J1233&gt;='5-Year Monthly P&amp;L'!AZ$2,5)))))</f>
        <v>1</v>
      </c>
      <c r="R1233" s="215">
        <f t="shared" si="182"/>
        <v>0</v>
      </c>
      <c r="S1233" s="215">
        <f t="shared" si="183"/>
        <v>0</v>
      </c>
    </row>
    <row r="1234" spans="2:19" x14ac:dyDescent="0.2">
      <c r="B1234" s="228"/>
      <c r="C1234" s="228"/>
      <c r="D1234" s="228"/>
      <c r="E1234" s="225"/>
      <c r="F1234" s="228"/>
      <c r="G1234" s="228"/>
      <c r="Q1234" s="11">
        <f>IF(J1234&lt;'5-Year Monthly P&amp;L'!P$2,1,IF(AND('Financing - Injection 2'!J1234&gt;='5-Year Monthly P&amp;L'!P$2,'Financing - Injection 2'!J1234&lt;'5-Year Monthly P&amp;L'!AB$2),2,IF(AND('Financing - Injection 2'!J1234&gt;='5-Year Monthly P&amp;L'!AB$2,'Financing - Injection 2'!J1234&lt;'5-Year Monthly P&amp;L'!AN$2),3,IF(AND('Financing - Injection 2'!J1234&gt;='5-Year Monthly P&amp;L'!AN$2,'Financing - Injection 2'!J1234&lt;'5-Year Monthly P&amp;L'!AZ$2),4,IF('Financing - Injection 2'!J1234&gt;='5-Year Monthly P&amp;L'!AZ$2,5)))))</f>
        <v>1</v>
      </c>
      <c r="R1234" s="215">
        <f t="shared" si="182"/>
        <v>0</v>
      </c>
      <c r="S1234" s="215">
        <f t="shared" si="183"/>
        <v>0</v>
      </c>
    </row>
    <row r="1235" spans="2:19" x14ac:dyDescent="0.2">
      <c r="B1235" s="228"/>
      <c r="C1235" s="228"/>
      <c r="D1235" s="228"/>
      <c r="E1235" s="225"/>
      <c r="F1235" s="228"/>
      <c r="G1235" s="228"/>
    </row>
    <row r="1236" spans="2:19" x14ac:dyDescent="0.2">
      <c r="B1236" s="228"/>
      <c r="C1236" s="228"/>
      <c r="D1236" s="228"/>
      <c r="E1236" s="225"/>
      <c r="F1236" s="228"/>
      <c r="G1236" s="228"/>
    </row>
    <row r="1237" spans="2:19" x14ac:dyDescent="0.2">
      <c r="B1237" s="228"/>
      <c r="C1237" s="228"/>
      <c r="D1237" s="228"/>
      <c r="E1237" s="225"/>
      <c r="F1237" s="228"/>
      <c r="G1237" s="228"/>
    </row>
    <row r="1238" spans="2:19" x14ac:dyDescent="0.2">
      <c r="B1238" s="228"/>
      <c r="C1238" s="228"/>
      <c r="D1238" s="228"/>
      <c r="E1238" s="225"/>
      <c r="F1238" s="228"/>
      <c r="G1238" s="228"/>
    </row>
    <row r="1239" spans="2:19" x14ac:dyDescent="0.2">
      <c r="B1239" s="228"/>
      <c r="C1239" s="228"/>
      <c r="D1239" s="228"/>
      <c r="E1239" s="225"/>
      <c r="F1239" s="228"/>
      <c r="G1239" s="228"/>
    </row>
    <row r="1240" spans="2:19" x14ac:dyDescent="0.2">
      <c r="B1240" s="228"/>
      <c r="C1240" s="228"/>
      <c r="D1240" s="228"/>
      <c r="E1240" s="225"/>
      <c r="F1240" s="228"/>
      <c r="G1240" s="228"/>
    </row>
    <row r="1241" spans="2:19" x14ac:dyDescent="0.2">
      <c r="B1241" s="228"/>
      <c r="C1241" s="228"/>
      <c r="D1241" s="228"/>
      <c r="E1241" s="225"/>
      <c r="F1241" s="228"/>
      <c r="G1241" s="228"/>
    </row>
    <row r="1242" spans="2:19" x14ac:dyDescent="0.2">
      <c r="B1242" s="228"/>
      <c r="C1242" s="228"/>
      <c r="D1242" s="228"/>
      <c r="E1242" s="225"/>
      <c r="F1242" s="228"/>
      <c r="G1242" s="228"/>
    </row>
    <row r="1243" spans="2:19" x14ac:dyDescent="0.2">
      <c r="B1243" s="228"/>
      <c r="C1243" s="228"/>
      <c r="D1243" s="228"/>
      <c r="E1243" s="225"/>
      <c r="F1243" s="228"/>
      <c r="G1243" s="228"/>
    </row>
    <row r="1244" spans="2:19" x14ac:dyDescent="0.2">
      <c r="B1244" s="228"/>
      <c r="C1244" s="228"/>
      <c r="D1244" s="228"/>
      <c r="E1244" s="225"/>
      <c r="F1244" s="228"/>
      <c r="G1244" s="228"/>
    </row>
    <row r="1245" spans="2:19" x14ac:dyDescent="0.2">
      <c r="B1245" s="228"/>
      <c r="C1245" s="228"/>
      <c r="D1245" s="228"/>
      <c r="E1245" s="225"/>
      <c r="F1245" s="228"/>
      <c r="G1245" s="228"/>
    </row>
    <row r="1246" spans="2:19" x14ac:dyDescent="0.2">
      <c r="B1246" s="228"/>
      <c r="C1246" s="228"/>
      <c r="D1246" s="228"/>
      <c r="E1246" s="225"/>
      <c r="F1246" s="228"/>
      <c r="G1246" s="228"/>
    </row>
    <row r="1247" spans="2:19" x14ac:dyDescent="0.2">
      <c r="B1247" s="228"/>
      <c r="C1247" s="228"/>
      <c r="D1247" s="228"/>
      <c r="E1247" s="225"/>
      <c r="F1247" s="228"/>
      <c r="G1247" s="228"/>
    </row>
    <row r="1248" spans="2:19" x14ac:dyDescent="0.2">
      <c r="B1248" s="228"/>
      <c r="C1248" s="228"/>
      <c r="D1248" s="228"/>
      <c r="E1248" s="225"/>
      <c r="F1248" s="228"/>
      <c r="G1248" s="228"/>
    </row>
    <row r="1249" spans="2:7" x14ac:dyDescent="0.2">
      <c r="B1249" s="228"/>
      <c r="C1249" s="228"/>
      <c r="D1249" s="228"/>
      <c r="E1249" s="225"/>
      <c r="F1249" s="228"/>
      <c r="G1249" s="228"/>
    </row>
    <row r="1250" spans="2:7" x14ac:dyDescent="0.2">
      <c r="B1250" s="228"/>
      <c r="C1250" s="228"/>
      <c r="D1250" s="228"/>
      <c r="E1250" s="225"/>
      <c r="F1250" s="228"/>
      <c r="G1250" s="228"/>
    </row>
    <row r="1251" spans="2:7" x14ac:dyDescent="0.2">
      <c r="B1251" s="228"/>
      <c r="C1251" s="228"/>
      <c r="D1251" s="228"/>
      <c r="E1251" s="225"/>
      <c r="F1251" s="228"/>
      <c r="G1251" s="228"/>
    </row>
    <row r="1252" spans="2:7" x14ac:dyDescent="0.2">
      <c r="B1252" s="228"/>
      <c r="C1252" s="228"/>
      <c r="D1252" s="228"/>
      <c r="E1252" s="225"/>
      <c r="F1252" s="228"/>
      <c r="G1252" s="228"/>
    </row>
    <row r="1253" spans="2:7" x14ac:dyDescent="0.2">
      <c r="B1253" s="228"/>
      <c r="C1253" s="228"/>
      <c r="D1253" s="228"/>
      <c r="E1253" s="225"/>
      <c r="F1253" s="228"/>
      <c r="G1253" s="228"/>
    </row>
    <row r="1254" spans="2:7" x14ac:dyDescent="0.2">
      <c r="B1254" s="228"/>
      <c r="C1254" s="228"/>
      <c r="D1254" s="228"/>
      <c r="E1254" s="225"/>
      <c r="F1254" s="228"/>
      <c r="G1254" s="228"/>
    </row>
    <row r="1255" spans="2:7" x14ac:dyDescent="0.2">
      <c r="B1255" s="228"/>
      <c r="C1255" s="228"/>
      <c r="D1255" s="228"/>
      <c r="E1255" s="225"/>
      <c r="F1255" s="228"/>
      <c r="G1255" s="228"/>
    </row>
    <row r="1256" spans="2:7" x14ac:dyDescent="0.2">
      <c r="B1256" s="228"/>
      <c r="C1256" s="228"/>
      <c r="D1256" s="228"/>
      <c r="E1256" s="225"/>
      <c r="F1256" s="228"/>
      <c r="G1256" s="228"/>
    </row>
    <row r="1257" spans="2:7" x14ac:dyDescent="0.2">
      <c r="B1257" s="228"/>
      <c r="C1257" s="228"/>
      <c r="D1257" s="228"/>
      <c r="E1257" s="225"/>
      <c r="F1257" s="228"/>
      <c r="G1257" s="228"/>
    </row>
    <row r="1258" spans="2:7" x14ac:dyDescent="0.2">
      <c r="B1258" s="228"/>
      <c r="C1258" s="228"/>
      <c r="D1258" s="228"/>
      <c r="E1258" s="225"/>
      <c r="F1258" s="228"/>
      <c r="G1258" s="228"/>
    </row>
    <row r="1259" spans="2:7" x14ac:dyDescent="0.2">
      <c r="B1259" s="228"/>
      <c r="C1259" s="228"/>
      <c r="D1259" s="228"/>
      <c r="E1259" s="225"/>
      <c r="F1259" s="228"/>
      <c r="G1259" s="228"/>
    </row>
    <row r="1260" spans="2:7" x14ac:dyDescent="0.2">
      <c r="B1260" s="228"/>
      <c r="C1260" s="228"/>
      <c r="D1260" s="228"/>
      <c r="E1260" s="225"/>
      <c r="F1260" s="228"/>
      <c r="G1260" s="228"/>
    </row>
    <row r="1261" spans="2:7" x14ac:dyDescent="0.2">
      <c r="B1261" s="228"/>
      <c r="C1261" s="228"/>
      <c r="D1261" s="228"/>
      <c r="E1261" s="225"/>
      <c r="F1261" s="228"/>
      <c r="G1261" s="228"/>
    </row>
    <row r="1262" spans="2:7" x14ac:dyDescent="0.2">
      <c r="B1262" s="228"/>
      <c r="C1262" s="228"/>
      <c r="D1262" s="228"/>
      <c r="E1262" s="225"/>
      <c r="F1262" s="228"/>
      <c r="G1262" s="228"/>
    </row>
    <row r="1263" spans="2:7" x14ac:dyDescent="0.2">
      <c r="B1263" s="228"/>
      <c r="C1263" s="228"/>
      <c r="D1263" s="228"/>
      <c r="E1263" s="225"/>
      <c r="F1263" s="228"/>
      <c r="G1263" s="228"/>
    </row>
    <row r="1264" spans="2:7" x14ac:dyDescent="0.2">
      <c r="B1264" s="228"/>
      <c r="C1264" s="228"/>
      <c r="D1264" s="228"/>
      <c r="E1264" s="225"/>
      <c r="F1264" s="228"/>
      <c r="G1264" s="228"/>
    </row>
    <row r="1265" spans="2:7" x14ac:dyDescent="0.2">
      <c r="B1265" s="228"/>
      <c r="C1265" s="228"/>
      <c r="D1265" s="228"/>
      <c r="E1265" s="225"/>
      <c r="F1265" s="228"/>
      <c r="G1265" s="228"/>
    </row>
    <row r="1266" spans="2:7" x14ac:dyDescent="0.2">
      <c r="B1266" s="228"/>
      <c r="C1266" s="228"/>
      <c r="D1266" s="228"/>
      <c r="E1266" s="225"/>
      <c r="F1266" s="228"/>
      <c r="G1266" s="228"/>
    </row>
    <row r="1267" spans="2:7" x14ac:dyDescent="0.2">
      <c r="B1267" s="228"/>
      <c r="C1267" s="228"/>
      <c r="D1267" s="228"/>
      <c r="E1267" s="225"/>
      <c r="F1267" s="228"/>
      <c r="G1267" s="228"/>
    </row>
    <row r="1268" spans="2:7" x14ac:dyDescent="0.2">
      <c r="B1268" s="228"/>
      <c r="C1268" s="228"/>
      <c r="D1268" s="228"/>
      <c r="E1268" s="225"/>
      <c r="F1268" s="228"/>
      <c r="G1268" s="228"/>
    </row>
    <row r="1269" spans="2:7" x14ac:dyDescent="0.2">
      <c r="B1269" s="228"/>
      <c r="C1269" s="228"/>
      <c r="D1269" s="228"/>
      <c r="E1269" s="225"/>
      <c r="F1269" s="228"/>
      <c r="G1269" s="228"/>
    </row>
    <row r="1270" spans="2:7" x14ac:dyDescent="0.2">
      <c r="B1270" s="228"/>
      <c r="C1270" s="228"/>
      <c r="D1270" s="228"/>
      <c r="E1270" s="225"/>
      <c r="F1270" s="228"/>
      <c r="G1270" s="228"/>
    </row>
    <row r="1271" spans="2:7" x14ac:dyDescent="0.2">
      <c r="B1271" s="228"/>
      <c r="C1271" s="228"/>
      <c r="D1271" s="228"/>
      <c r="E1271" s="225"/>
      <c r="F1271" s="228"/>
      <c r="G1271" s="228"/>
    </row>
    <row r="1272" spans="2:7" x14ac:dyDescent="0.2">
      <c r="B1272" s="228"/>
      <c r="C1272" s="228"/>
      <c r="D1272" s="228"/>
      <c r="E1272" s="225"/>
      <c r="F1272" s="228"/>
      <c r="G1272" s="228"/>
    </row>
    <row r="1273" spans="2:7" x14ac:dyDescent="0.2">
      <c r="B1273" s="228"/>
      <c r="C1273" s="228"/>
      <c r="D1273" s="228"/>
      <c r="E1273" s="225"/>
      <c r="F1273" s="228"/>
      <c r="G1273" s="228"/>
    </row>
    <row r="1274" spans="2:7" x14ac:dyDescent="0.2">
      <c r="B1274" s="228"/>
      <c r="C1274" s="228"/>
      <c r="D1274" s="228"/>
      <c r="E1274" s="225"/>
      <c r="F1274" s="228"/>
      <c r="G1274" s="228"/>
    </row>
    <row r="1275" spans="2:7" x14ac:dyDescent="0.2">
      <c r="B1275" s="228"/>
      <c r="C1275" s="228"/>
      <c r="D1275" s="228"/>
      <c r="E1275" s="225"/>
      <c r="F1275" s="228"/>
      <c r="G1275" s="228"/>
    </row>
    <row r="1276" spans="2:7" x14ac:dyDescent="0.2">
      <c r="B1276" s="228"/>
      <c r="C1276" s="228"/>
      <c r="D1276" s="228"/>
      <c r="E1276" s="225"/>
      <c r="F1276" s="228"/>
      <c r="G1276" s="228"/>
    </row>
    <row r="1277" spans="2:7" x14ac:dyDescent="0.2">
      <c r="B1277" s="228"/>
      <c r="C1277" s="228"/>
      <c r="D1277" s="228"/>
      <c r="E1277" s="225"/>
      <c r="F1277" s="228"/>
      <c r="G1277" s="228"/>
    </row>
    <row r="1278" spans="2:7" x14ac:dyDescent="0.2">
      <c r="B1278" s="228"/>
      <c r="C1278" s="228"/>
      <c r="D1278" s="228"/>
      <c r="E1278" s="225"/>
      <c r="F1278" s="228"/>
      <c r="G1278" s="228"/>
    </row>
    <row r="1279" spans="2:7" x14ac:dyDescent="0.2">
      <c r="B1279" s="228"/>
      <c r="C1279" s="228"/>
      <c r="D1279" s="228"/>
      <c r="E1279" s="225"/>
      <c r="F1279" s="228"/>
      <c r="G1279" s="228"/>
    </row>
    <row r="1280" spans="2:7" x14ac:dyDescent="0.2">
      <c r="B1280" s="228"/>
      <c r="C1280" s="228"/>
      <c r="D1280" s="228"/>
      <c r="E1280" s="225"/>
      <c r="F1280" s="228"/>
      <c r="G1280" s="228"/>
    </row>
    <row r="1281" spans="2:7" x14ac:dyDescent="0.2">
      <c r="B1281" s="228"/>
      <c r="C1281" s="228"/>
      <c r="D1281" s="228"/>
      <c r="E1281" s="225"/>
      <c r="F1281" s="228"/>
      <c r="G1281" s="228"/>
    </row>
    <row r="1282" spans="2:7" x14ac:dyDescent="0.2">
      <c r="B1282" s="228"/>
      <c r="C1282" s="228"/>
      <c r="D1282" s="228"/>
      <c r="E1282" s="225"/>
      <c r="F1282" s="228"/>
      <c r="G1282" s="228"/>
    </row>
    <row r="1283" spans="2:7" x14ac:dyDescent="0.2">
      <c r="B1283" s="228"/>
      <c r="C1283" s="228"/>
      <c r="D1283" s="228"/>
      <c r="E1283" s="225"/>
      <c r="F1283" s="228"/>
      <c r="G1283" s="228"/>
    </row>
    <row r="1284" spans="2:7" x14ac:dyDescent="0.2">
      <c r="B1284" s="228"/>
      <c r="C1284" s="228"/>
      <c r="D1284" s="228"/>
      <c r="E1284" s="225"/>
      <c r="F1284" s="228"/>
      <c r="G1284" s="228"/>
    </row>
    <row r="1285" spans="2:7" x14ac:dyDescent="0.2">
      <c r="B1285" s="228"/>
      <c r="C1285" s="228"/>
      <c r="D1285" s="228"/>
      <c r="E1285" s="225"/>
      <c r="F1285" s="228"/>
      <c r="G1285" s="228"/>
    </row>
    <row r="1286" spans="2:7" x14ac:dyDescent="0.2">
      <c r="B1286" s="228"/>
      <c r="C1286" s="228"/>
      <c r="D1286" s="228"/>
      <c r="E1286" s="225"/>
      <c r="F1286" s="234"/>
      <c r="G1286" s="228"/>
    </row>
    <row r="1287" spans="2:7" x14ac:dyDescent="0.2">
      <c r="B1287" s="228"/>
      <c r="C1287" s="228"/>
      <c r="D1287" s="228"/>
      <c r="E1287" s="225"/>
      <c r="F1287" s="228"/>
      <c r="G1287" s="228"/>
    </row>
    <row r="1288" spans="2:7" x14ac:dyDescent="0.2">
      <c r="B1288" s="228"/>
      <c r="C1288" s="228"/>
      <c r="D1288" s="228"/>
      <c r="E1288" s="225"/>
      <c r="F1288" s="228"/>
      <c r="G1288" s="228"/>
    </row>
    <row r="1289" spans="2:7" x14ac:dyDescent="0.2">
      <c r="B1289" s="228"/>
      <c r="C1289" s="228"/>
      <c r="D1289" s="228"/>
      <c r="E1289" s="225"/>
      <c r="F1289" s="228"/>
      <c r="G1289" s="228"/>
    </row>
    <row r="1290" spans="2:7" x14ac:dyDescent="0.2">
      <c r="B1290" s="228"/>
      <c r="C1290" s="228"/>
      <c r="D1290" s="228"/>
      <c r="E1290" s="225"/>
      <c r="F1290" s="228"/>
      <c r="G1290" s="228"/>
    </row>
    <row r="1291" spans="2:7" x14ac:dyDescent="0.2">
      <c r="B1291" s="228"/>
      <c r="C1291" s="228"/>
      <c r="D1291" s="228"/>
      <c r="E1291" s="225"/>
      <c r="F1291" s="228"/>
      <c r="G1291" s="228"/>
    </row>
    <row r="1292" spans="2:7" x14ac:dyDescent="0.2">
      <c r="B1292" s="228"/>
      <c r="C1292" s="228"/>
      <c r="D1292" s="228"/>
      <c r="E1292" s="225"/>
      <c r="F1292" s="228"/>
      <c r="G1292" s="228"/>
    </row>
    <row r="1293" spans="2:7" x14ac:dyDescent="0.2">
      <c r="B1293" s="228"/>
      <c r="C1293" s="228"/>
      <c r="D1293" s="228"/>
      <c r="E1293" s="225"/>
      <c r="F1293" s="228"/>
      <c r="G1293" s="228"/>
    </row>
    <row r="1294" spans="2:7" x14ac:dyDescent="0.2">
      <c r="B1294" s="228"/>
      <c r="C1294" s="228"/>
      <c r="D1294" s="228"/>
      <c r="E1294" s="225"/>
      <c r="F1294" s="228"/>
      <c r="G1294" s="228"/>
    </row>
    <row r="1295" spans="2:7" x14ac:dyDescent="0.2">
      <c r="B1295" s="228"/>
      <c r="C1295" s="228"/>
      <c r="D1295" s="228"/>
      <c r="E1295" s="225"/>
      <c r="F1295" s="228"/>
      <c r="G1295" s="228"/>
    </row>
    <row r="1296" spans="2:7" x14ac:dyDescent="0.2">
      <c r="B1296" s="228"/>
      <c r="C1296" s="228"/>
      <c r="D1296" s="228"/>
      <c r="E1296" s="225"/>
      <c r="F1296" s="228"/>
      <c r="G1296" s="228"/>
    </row>
    <row r="1297" spans="2:7" x14ac:dyDescent="0.2">
      <c r="B1297" s="228"/>
      <c r="C1297" s="228"/>
      <c r="D1297" s="228"/>
      <c r="E1297" s="225"/>
      <c r="F1297" s="228"/>
      <c r="G1297" s="228"/>
    </row>
    <row r="1298" spans="2:7" x14ac:dyDescent="0.2">
      <c r="B1298" s="228"/>
      <c r="C1298" s="228"/>
      <c r="D1298" s="228"/>
      <c r="E1298" s="225"/>
      <c r="F1298" s="228"/>
      <c r="G1298" s="228"/>
    </row>
    <row r="1299" spans="2:7" x14ac:dyDescent="0.2">
      <c r="B1299" s="228"/>
      <c r="C1299" s="228"/>
      <c r="D1299" s="228"/>
      <c r="E1299" s="225"/>
      <c r="F1299" s="228"/>
      <c r="G1299" s="228"/>
    </row>
    <row r="1300" spans="2:7" x14ac:dyDescent="0.2">
      <c r="B1300" s="228"/>
      <c r="C1300" s="228"/>
      <c r="D1300" s="228"/>
      <c r="E1300" s="225"/>
      <c r="F1300" s="228"/>
      <c r="G1300" s="228"/>
    </row>
    <row r="1301" spans="2:7" x14ac:dyDescent="0.2">
      <c r="B1301" s="228"/>
      <c r="C1301" s="228"/>
      <c r="D1301" s="228"/>
      <c r="E1301" s="225"/>
      <c r="F1301" s="228"/>
      <c r="G1301" s="228"/>
    </row>
    <row r="1302" spans="2:7" x14ac:dyDescent="0.2">
      <c r="B1302" s="228"/>
      <c r="C1302" s="228"/>
      <c r="D1302" s="228"/>
      <c r="E1302" s="225"/>
      <c r="F1302" s="228"/>
      <c r="G1302" s="228"/>
    </row>
    <row r="1303" spans="2:7" x14ac:dyDescent="0.2">
      <c r="B1303" s="228"/>
      <c r="C1303" s="228"/>
      <c r="D1303" s="228"/>
      <c r="E1303" s="225"/>
      <c r="F1303" s="228"/>
      <c r="G1303" s="228"/>
    </row>
    <row r="1304" spans="2:7" x14ac:dyDescent="0.2">
      <c r="B1304" s="228"/>
      <c r="C1304" s="228"/>
      <c r="D1304" s="228"/>
      <c r="E1304" s="225"/>
      <c r="F1304" s="228"/>
      <c r="G1304" s="228"/>
    </row>
    <row r="1305" spans="2:7" x14ac:dyDescent="0.2">
      <c r="B1305" s="228"/>
      <c r="C1305" s="228"/>
      <c r="D1305" s="228"/>
      <c r="E1305" s="225"/>
      <c r="F1305" s="228"/>
      <c r="G1305" s="228"/>
    </row>
    <row r="1306" spans="2:7" x14ac:dyDescent="0.2">
      <c r="B1306" s="228"/>
      <c r="C1306" s="228"/>
      <c r="D1306" s="228"/>
      <c r="E1306" s="225"/>
      <c r="F1306" s="228"/>
      <c r="G1306" s="228"/>
    </row>
    <row r="1307" spans="2:7" x14ac:dyDescent="0.2">
      <c r="B1307" s="228"/>
      <c r="C1307" s="228"/>
      <c r="D1307" s="228"/>
      <c r="E1307" s="225"/>
      <c r="F1307" s="228"/>
      <c r="G1307" s="228"/>
    </row>
    <row r="1308" spans="2:7" x14ac:dyDescent="0.2">
      <c r="B1308" s="228"/>
      <c r="C1308" s="228"/>
      <c r="D1308" s="228"/>
      <c r="E1308" s="225"/>
      <c r="F1308" s="228"/>
      <c r="G1308" s="228"/>
    </row>
    <row r="1309" spans="2:7" x14ac:dyDescent="0.2">
      <c r="B1309" s="228"/>
      <c r="C1309" s="228"/>
      <c r="D1309" s="228"/>
      <c r="E1309" s="225"/>
      <c r="F1309" s="228"/>
      <c r="G1309" s="228"/>
    </row>
    <row r="1310" spans="2:7" x14ac:dyDescent="0.2">
      <c r="B1310" s="228"/>
      <c r="C1310" s="228"/>
      <c r="D1310" s="228"/>
      <c r="E1310" s="225"/>
      <c r="F1310" s="228"/>
      <c r="G1310" s="228"/>
    </row>
    <row r="1311" spans="2:7" x14ac:dyDescent="0.2">
      <c r="B1311" s="228"/>
      <c r="C1311" s="228"/>
      <c r="D1311" s="228"/>
      <c r="E1311" s="225"/>
      <c r="F1311" s="228"/>
      <c r="G1311" s="228"/>
    </row>
    <row r="1312" spans="2:7" x14ac:dyDescent="0.2">
      <c r="B1312" s="228"/>
      <c r="C1312" s="228"/>
      <c r="D1312" s="228"/>
      <c r="E1312" s="225"/>
      <c r="F1312" s="228"/>
      <c r="G1312" s="228"/>
    </row>
    <row r="1313" spans="2:7" x14ac:dyDescent="0.2">
      <c r="B1313" s="228"/>
      <c r="C1313" s="228"/>
      <c r="D1313" s="228"/>
      <c r="E1313" s="225"/>
      <c r="F1313" s="228"/>
      <c r="G1313" s="228"/>
    </row>
    <row r="1314" spans="2:7" x14ac:dyDescent="0.2">
      <c r="B1314" s="228"/>
      <c r="C1314" s="228"/>
      <c r="D1314" s="228"/>
      <c r="E1314" s="225"/>
      <c r="F1314" s="228"/>
      <c r="G1314" s="228"/>
    </row>
    <row r="1315" spans="2:7" x14ac:dyDescent="0.2">
      <c r="B1315" s="228"/>
      <c r="C1315" s="228"/>
      <c r="D1315" s="228"/>
      <c r="E1315" s="225"/>
      <c r="F1315" s="228"/>
      <c r="G1315" s="228"/>
    </row>
    <row r="1316" spans="2:7" x14ac:dyDescent="0.2">
      <c r="B1316" s="228"/>
      <c r="C1316" s="228"/>
      <c r="D1316" s="228"/>
      <c r="E1316" s="225"/>
      <c r="F1316" s="228"/>
      <c r="G1316" s="228"/>
    </row>
    <row r="1317" spans="2:7" x14ac:dyDescent="0.2">
      <c r="B1317" s="228"/>
      <c r="C1317" s="228"/>
      <c r="D1317" s="228"/>
      <c r="E1317" s="225"/>
      <c r="F1317" s="228"/>
      <c r="G1317" s="228"/>
    </row>
    <row r="1318" spans="2:7" x14ac:dyDescent="0.2">
      <c r="B1318" s="228"/>
      <c r="C1318" s="228"/>
      <c r="D1318" s="228"/>
      <c r="E1318" s="225"/>
      <c r="F1318" s="228"/>
      <c r="G1318" s="228"/>
    </row>
    <row r="1319" spans="2:7" x14ac:dyDescent="0.2">
      <c r="B1319" s="228"/>
      <c r="C1319" s="228"/>
      <c r="D1319" s="228"/>
      <c r="E1319" s="225"/>
      <c r="F1319" s="228"/>
      <c r="G1319" s="228"/>
    </row>
    <row r="1320" spans="2:7" x14ac:dyDescent="0.2">
      <c r="B1320" s="228"/>
      <c r="C1320" s="228"/>
      <c r="D1320" s="228"/>
      <c r="E1320" s="225"/>
      <c r="F1320" s="228"/>
      <c r="G1320" s="228"/>
    </row>
    <row r="1321" spans="2:7" x14ac:dyDescent="0.2">
      <c r="B1321" s="228"/>
      <c r="C1321" s="228"/>
      <c r="D1321" s="228"/>
      <c r="E1321" s="225"/>
      <c r="F1321" s="228"/>
      <c r="G1321" s="228"/>
    </row>
    <row r="1322" spans="2:7" x14ac:dyDescent="0.2">
      <c r="B1322" s="228"/>
      <c r="C1322" s="228"/>
      <c r="D1322" s="228"/>
      <c r="E1322" s="225"/>
      <c r="F1322" s="228"/>
      <c r="G1322" s="228"/>
    </row>
    <row r="1323" spans="2:7" x14ac:dyDescent="0.2">
      <c r="B1323" s="228"/>
      <c r="C1323" s="228"/>
      <c r="D1323" s="228"/>
      <c r="E1323" s="225"/>
      <c r="F1323" s="228"/>
      <c r="G1323" s="228"/>
    </row>
    <row r="1324" spans="2:7" x14ac:dyDescent="0.2">
      <c r="B1324" s="228"/>
      <c r="C1324" s="228"/>
      <c r="D1324" s="228"/>
      <c r="E1324" s="225"/>
      <c r="F1324" s="228"/>
      <c r="G1324" s="228"/>
    </row>
    <row r="1325" spans="2:7" x14ac:dyDescent="0.2">
      <c r="B1325" s="228"/>
      <c r="C1325" s="228"/>
      <c r="D1325" s="228"/>
      <c r="E1325" s="225"/>
      <c r="F1325" s="228"/>
      <c r="G1325" s="228"/>
    </row>
    <row r="1326" spans="2:7" x14ac:dyDescent="0.2">
      <c r="B1326" s="228"/>
      <c r="C1326" s="228"/>
      <c r="D1326" s="228"/>
      <c r="E1326" s="225"/>
      <c r="F1326" s="228"/>
      <c r="G1326" s="228"/>
    </row>
    <row r="1327" spans="2:7" x14ac:dyDescent="0.2">
      <c r="B1327" s="228"/>
      <c r="C1327" s="228"/>
      <c r="D1327" s="228"/>
      <c r="E1327" s="225"/>
      <c r="F1327" s="228"/>
      <c r="G1327" s="228"/>
    </row>
    <row r="1328" spans="2:7" x14ac:dyDescent="0.2">
      <c r="B1328" s="228"/>
      <c r="C1328" s="228"/>
      <c r="D1328" s="228"/>
      <c r="E1328" s="225"/>
      <c r="F1328" s="228"/>
      <c r="G1328" s="228"/>
    </row>
    <row r="1329" spans="2:7" x14ac:dyDescent="0.2">
      <c r="B1329" s="228"/>
      <c r="C1329" s="228"/>
      <c r="D1329" s="228"/>
      <c r="E1329" s="225"/>
      <c r="F1329" s="228"/>
      <c r="G1329" s="228"/>
    </row>
    <row r="1330" spans="2:7" x14ac:dyDescent="0.2">
      <c r="B1330" s="228"/>
      <c r="C1330" s="228"/>
      <c r="D1330" s="228"/>
      <c r="E1330" s="225"/>
      <c r="F1330" s="228"/>
      <c r="G1330" s="228"/>
    </row>
    <row r="1331" spans="2:7" x14ac:dyDescent="0.2">
      <c r="B1331" s="228"/>
      <c r="C1331" s="228"/>
      <c r="D1331" s="228"/>
      <c r="E1331" s="225"/>
      <c r="F1331" s="228"/>
      <c r="G1331" s="228"/>
    </row>
    <row r="1332" spans="2:7" x14ac:dyDescent="0.2">
      <c r="B1332" s="228"/>
      <c r="C1332" s="228"/>
      <c r="D1332" s="228"/>
      <c r="E1332" s="225"/>
      <c r="F1332" s="228"/>
      <c r="G1332" s="228"/>
    </row>
    <row r="1333" spans="2:7" x14ac:dyDescent="0.2">
      <c r="B1333" s="228"/>
      <c r="C1333" s="228"/>
      <c r="D1333" s="228"/>
      <c r="E1333" s="225"/>
      <c r="F1333" s="228"/>
      <c r="G1333" s="228"/>
    </row>
    <row r="1334" spans="2:7" x14ac:dyDescent="0.2">
      <c r="B1334" s="228"/>
      <c r="C1334" s="228"/>
      <c r="D1334" s="228"/>
      <c r="E1334" s="225"/>
      <c r="F1334" s="228"/>
      <c r="G1334" s="228"/>
    </row>
    <row r="1335" spans="2:7" x14ac:dyDescent="0.2">
      <c r="B1335" s="228"/>
      <c r="C1335" s="228"/>
      <c r="D1335" s="228"/>
      <c r="E1335" s="225"/>
      <c r="F1335" s="228"/>
      <c r="G1335" s="228"/>
    </row>
    <row r="1336" spans="2:7" x14ac:dyDescent="0.2">
      <c r="B1336" s="228"/>
      <c r="C1336" s="228"/>
      <c r="D1336" s="228"/>
      <c r="E1336" s="225"/>
      <c r="F1336" s="228"/>
      <c r="G1336" s="228"/>
    </row>
    <row r="1337" spans="2:7" x14ac:dyDescent="0.2">
      <c r="B1337" s="228"/>
      <c r="C1337" s="228"/>
      <c r="D1337" s="228"/>
      <c r="E1337" s="225"/>
      <c r="F1337" s="228"/>
      <c r="G1337" s="228"/>
    </row>
    <row r="1338" spans="2:7" x14ac:dyDescent="0.2">
      <c r="B1338" s="228"/>
      <c r="C1338" s="228"/>
      <c r="D1338" s="228"/>
      <c r="E1338" s="225"/>
      <c r="F1338" s="228"/>
      <c r="G1338" s="228"/>
    </row>
    <row r="1339" spans="2:7" x14ac:dyDescent="0.2">
      <c r="B1339" s="228"/>
      <c r="C1339" s="228"/>
      <c r="D1339" s="228"/>
      <c r="E1339" s="225"/>
      <c r="F1339" s="228"/>
      <c r="G1339" s="228"/>
    </row>
    <row r="1340" spans="2:7" x14ac:dyDescent="0.2">
      <c r="B1340" s="228"/>
      <c r="C1340" s="228"/>
      <c r="D1340" s="228"/>
      <c r="E1340" s="225"/>
      <c r="F1340" s="228"/>
      <c r="G1340" s="228"/>
    </row>
    <row r="1341" spans="2:7" x14ac:dyDescent="0.2">
      <c r="B1341" s="228"/>
      <c r="C1341" s="228"/>
      <c r="D1341" s="228"/>
      <c r="E1341" s="225"/>
      <c r="F1341" s="228"/>
      <c r="G1341" s="228"/>
    </row>
    <row r="1342" spans="2:7" x14ac:dyDescent="0.2">
      <c r="B1342" s="228"/>
      <c r="C1342" s="228"/>
      <c r="D1342" s="228"/>
      <c r="E1342" s="225"/>
      <c r="F1342" s="228"/>
      <c r="G1342" s="228"/>
    </row>
    <row r="1343" spans="2:7" x14ac:dyDescent="0.2">
      <c r="B1343" s="228"/>
      <c r="C1343" s="228"/>
      <c r="D1343" s="228"/>
      <c r="E1343" s="225"/>
      <c r="F1343" s="228"/>
      <c r="G1343" s="228"/>
    </row>
    <row r="1344" spans="2:7" x14ac:dyDescent="0.2">
      <c r="B1344" s="228"/>
      <c r="C1344" s="228"/>
      <c r="D1344" s="228"/>
      <c r="E1344" s="225"/>
      <c r="F1344" s="228"/>
      <c r="G1344" s="228"/>
    </row>
    <row r="1345" spans="2:7" x14ac:dyDescent="0.2">
      <c r="B1345" s="228"/>
      <c r="C1345" s="228"/>
      <c r="D1345" s="228"/>
      <c r="E1345" s="225"/>
      <c r="F1345" s="228"/>
      <c r="G1345" s="228"/>
    </row>
    <row r="1346" spans="2:7" x14ac:dyDescent="0.2">
      <c r="B1346" s="228"/>
      <c r="C1346" s="228"/>
      <c r="D1346" s="228"/>
      <c r="E1346" s="225"/>
      <c r="F1346" s="228"/>
      <c r="G1346" s="228"/>
    </row>
    <row r="1347" spans="2:7" x14ac:dyDescent="0.2">
      <c r="B1347" s="228"/>
      <c r="C1347" s="228"/>
      <c r="D1347" s="228"/>
      <c r="E1347" s="225"/>
      <c r="F1347" s="228"/>
      <c r="G1347" s="228"/>
    </row>
    <row r="1348" spans="2:7" x14ac:dyDescent="0.2">
      <c r="B1348" s="228"/>
      <c r="C1348" s="228"/>
      <c r="D1348" s="228"/>
      <c r="E1348" s="225"/>
      <c r="F1348" s="228"/>
      <c r="G1348" s="228"/>
    </row>
    <row r="1349" spans="2:7" x14ac:dyDescent="0.2">
      <c r="B1349" s="228"/>
      <c r="C1349" s="228"/>
      <c r="D1349" s="228"/>
      <c r="E1349" s="225"/>
      <c r="F1349" s="228"/>
      <c r="G1349" s="228"/>
    </row>
    <row r="1350" spans="2:7" x14ac:dyDescent="0.2">
      <c r="B1350" s="228"/>
      <c r="C1350" s="228"/>
      <c r="D1350" s="228"/>
      <c r="E1350" s="225"/>
      <c r="F1350" s="228"/>
      <c r="G1350" s="228"/>
    </row>
    <row r="1351" spans="2:7" x14ac:dyDescent="0.2">
      <c r="B1351" s="228"/>
      <c r="C1351" s="228"/>
      <c r="D1351" s="228"/>
      <c r="E1351" s="225"/>
      <c r="F1351" s="228"/>
      <c r="G1351" s="228"/>
    </row>
    <row r="1352" spans="2:7" x14ac:dyDescent="0.2">
      <c r="B1352" s="228"/>
      <c r="C1352" s="228"/>
      <c r="D1352" s="228"/>
      <c r="E1352" s="225"/>
      <c r="F1352" s="228"/>
      <c r="G1352" s="228"/>
    </row>
    <row r="1353" spans="2:7" x14ac:dyDescent="0.2">
      <c r="B1353" s="228"/>
      <c r="C1353" s="228"/>
      <c r="D1353" s="228"/>
      <c r="E1353" s="225"/>
      <c r="F1353" s="228"/>
      <c r="G1353" s="228"/>
    </row>
    <row r="1354" spans="2:7" x14ac:dyDescent="0.2">
      <c r="B1354" s="228"/>
      <c r="C1354" s="228"/>
      <c r="D1354" s="228"/>
      <c r="E1354" s="225"/>
      <c r="F1354" s="228"/>
      <c r="G1354" s="228"/>
    </row>
    <row r="1355" spans="2:7" x14ac:dyDescent="0.2">
      <c r="B1355" s="228"/>
      <c r="C1355" s="228"/>
      <c r="D1355" s="228"/>
      <c r="E1355" s="225"/>
      <c r="F1355" s="228"/>
      <c r="G1355" s="228"/>
    </row>
    <row r="1356" spans="2:7" x14ac:dyDescent="0.2">
      <c r="B1356" s="228"/>
      <c r="C1356" s="228"/>
      <c r="D1356" s="228"/>
      <c r="E1356" s="225"/>
      <c r="F1356" s="228"/>
      <c r="G1356" s="228"/>
    </row>
    <row r="1357" spans="2:7" x14ac:dyDescent="0.2">
      <c r="B1357" s="228"/>
      <c r="C1357" s="228"/>
      <c r="D1357" s="228"/>
      <c r="E1357" s="225"/>
      <c r="F1357" s="228"/>
      <c r="G1357" s="228"/>
    </row>
    <row r="1358" spans="2:7" x14ac:dyDescent="0.2">
      <c r="B1358" s="228"/>
      <c r="C1358" s="228"/>
      <c r="D1358" s="228"/>
      <c r="E1358" s="225"/>
      <c r="F1358" s="228"/>
      <c r="G1358" s="228"/>
    </row>
    <row r="1359" spans="2:7" x14ac:dyDescent="0.2">
      <c r="B1359" s="228"/>
      <c r="C1359" s="228"/>
      <c r="D1359" s="228"/>
      <c r="E1359" s="225"/>
      <c r="F1359" s="228"/>
      <c r="G1359" s="228"/>
    </row>
    <row r="1360" spans="2:7" x14ac:dyDescent="0.2">
      <c r="B1360" s="228"/>
      <c r="C1360" s="228"/>
      <c r="D1360" s="228"/>
      <c r="E1360" s="225"/>
      <c r="F1360" s="228"/>
      <c r="G1360" s="228"/>
    </row>
    <row r="1361" spans="2:7" x14ac:dyDescent="0.2">
      <c r="B1361" s="228"/>
      <c r="C1361" s="228"/>
      <c r="D1361" s="228"/>
      <c r="E1361" s="225"/>
      <c r="F1361" s="228"/>
      <c r="G1361" s="228"/>
    </row>
    <row r="1362" spans="2:7" x14ac:dyDescent="0.2">
      <c r="B1362" s="228"/>
      <c r="C1362" s="228"/>
      <c r="D1362" s="228"/>
      <c r="E1362" s="225"/>
      <c r="F1362" s="228"/>
      <c r="G1362" s="228"/>
    </row>
    <row r="1363" spans="2:7" x14ac:dyDescent="0.2">
      <c r="B1363" s="228"/>
      <c r="C1363" s="228"/>
      <c r="D1363" s="228"/>
      <c r="E1363" s="225"/>
      <c r="F1363" s="228"/>
      <c r="G1363" s="228"/>
    </row>
    <row r="1364" spans="2:7" x14ac:dyDescent="0.2">
      <c r="B1364" s="228"/>
      <c r="C1364" s="228"/>
      <c r="D1364" s="228"/>
      <c r="E1364" s="225"/>
      <c r="F1364" s="228"/>
      <c r="G1364" s="228"/>
    </row>
    <row r="1365" spans="2:7" x14ac:dyDescent="0.2">
      <c r="B1365" s="228"/>
      <c r="C1365" s="228"/>
      <c r="D1365" s="228"/>
      <c r="E1365" s="225"/>
      <c r="F1365" s="228"/>
      <c r="G1365" s="228"/>
    </row>
    <row r="1366" spans="2:7" x14ac:dyDescent="0.2">
      <c r="B1366" s="228"/>
      <c r="C1366" s="228"/>
      <c r="D1366" s="228"/>
      <c r="E1366" s="225"/>
      <c r="F1366" s="228"/>
      <c r="G1366" s="228"/>
    </row>
    <row r="1367" spans="2:7" x14ac:dyDescent="0.2">
      <c r="B1367" s="228"/>
      <c r="C1367" s="228"/>
      <c r="D1367" s="228"/>
      <c r="E1367" s="225"/>
      <c r="F1367" s="228"/>
      <c r="G1367" s="228"/>
    </row>
    <row r="1368" spans="2:7" x14ac:dyDescent="0.2">
      <c r="B1368" s="228"/>
      <c r="C1368" s="228"/>
      <c r="D1368" s="228"/>
      <c r="E1368" s="225"/>
      <c r="F1368" s="228"/>
      <c r="G1368" s="228"/>
    </row>
    <row r="1369" spans="2:7" x14ac:dyDescent="0.2">
      <c r="B1369" s="228"/>
      <c r="C1369" s="228"/>
      <c r="D1369" s="228"/>
      <c r="E1369" s="225"/>
      <c r="F1369" s="228"/>
      <c r="G1369" s="228"/>
    </row>
    <row r="1370" spans="2:7" x14ac:dyDescent="0.2">
      <c r="B1370" s="228"/>
      <c r="C1370" s="228"/>
      <c r="D1370" s="228"/>
      <c r="E1370" s="225"/>
      <c r="F1370" s="228"/>
      <c r="G1370" s="228"/>
    </row>
    <row r="1371" spans="2:7" x14ac:dyDescent="0.2">
      <c r="B1371" s="228"/>
      <c r="C1371" s="228"/>
      <c r="D1371" s="228"/>
      <c r="E1371" s="225"/>
      <c r="F1371" s="228"/>
      <c r="G1371" s="228"/>
    </row>
    <row r="1372" spans="2:7" x14ac:dyDescent="0.2">
      <c r="B1372" s="228"/>
      <c r="C1372" s="228"/>
      <c r="D1372" s="228"/>
      <c r="E1372" s="225"/>
      <c r="F1372" s="228"/>
      <c r="G1372" s="228"/>
    </row>
    <row r="1373" spans="2:7" x14ac:dyDescent="0.2">
      <c r="B1373" s="228"/>
      <c r="C1373" s="228"/>
      <c r="D1373" s="228"/>
      <c r="E1373" s="225"/>
      <c r="F1373" s="228"/>
      <c r="G1373" s="228"/>
    </row>
    <row r="1374" spans="2:7" x14ac:dyDescent="0.2">
      <c r="B1374" s="228"/>
      <c r="C1374" s="228"/>
      <c r="D1374" s="228"/>
      <c r="E1374" s="225"/>
      <c r="F1374" s="228"/>
      <c r="G1374" s="228"/>
    </row>
    <row r="1375" spans="2:7" x14ac:dyDescent="0.2">
      <c r="B1375" s="228"/>
      <c r="C1375" s="228"/>
      <c r="D1375" s="228"/>
      <c r="E1375" s="225"/>
      <c r="F1375" s="228"/>
      <c r="G1375" s="228"/>
    </row>
    <row r="1376" spans="2:7" x14ac:dyDescent="0.2">
      <c r="B1376" s="228"/>
      <c r="C1376" s="228"/>
      <c r="D1376" s="228"/>
      <c r="E1376" s="225"/>
      <c r="F1376" s="228"/>
      <c r="G1376" s="228"/>
    </row>
    <row r="1377" spans="2:7" x14ac:dyDescent="0.2">
      <c r="B1377" s="228"/>
      <c r="C1377" s="228"/>
      <c r="D1377" s="228"/>
      <c r="E1377" s="225"/>
      <c r="F1377" s="228"/>
      <c r="G1377" s="228"/>
    </row>
    <row r="1378" spans="2:7" x14ac:dyDescent="0.2">
      <c r="B1378" s="228"/>
      <c r="C1378" s="228"/>
      <c r="D1378" s="228"/>
      <c r="E1378" s="225"/>
      <c r="F1378" s="228"/>
      <c r="G1378" s="228"/>
    </row>
    <row r="1379" spans="2:7" x14ac:dyDescent="0.2">
      <c r="B1379" s="228"/>
      <c r="C1379" s="228"/>
      <c r="D1379" s="228"/>
      <c r="E1379" s="225"/>
      <c r="F1379" s="228"/>
      <c r="G1379" s="228"/>
    </row>
    <row r="1380" spans="2:7" x14ac:dyDescent="0.2">
      <c r="B1380" s="228"/>
      <c r="C1380" s="228"/>
      <c r="D1380" s="228"/>
      <c r="E1380" s="225"/>
      <c r="F1380" s="228"/>
      <c r="G1380" s="228"/>
    </row>
    <row r="1381" spans="2:7" x14ac:dyDescent="0.2">
      <c r="B1381" s="228"/>
      <c r="C1381" s="228"/>
      <c r="D1381" s="228"/>
      <c r="E1381" s="225"/>
      <c r="F1381" s="228"/>
      <c r="G1381" s="228"/>
    </row>
    <row r="1382" spans="2:7" x14ac:dyDescent="0.2">
      <c r="B1382" s="228"/>
      <c r="C1382" s="228"/>
      <c r="D1382" s="228"/>
      <c r="E1382" s="225"/>
      <c r="F1382" s="228"/>
      <c r="G1382" s="228"/>
    </row>
    <row r="1383" spans="2:7" x14ac:dyDescent="0.2">
      <c r="B1383" s="228"/>
      <c r="C1383" s="228"/>
      <c r="D1383" s="228"/>
      <c r="E1383" s="225"/>
      <c r="F1383" s="228"/>
      <c r="G1383" s="228"/>
    </row>
    <row r="1384" spans="2:7" x14ac:dyDescent="0.2">
      <c r="B1384" s="228"/>
      <c r="C1384" s="228"/>
      <c r="D1384" s="228"/>
      <c r="E1384" s="225"/>
      <c r="F1384" s="228"/>
      <c r="G1384" s="228"/>
    </row>
    <row r="1385" spans="2:7" x14ac:dyDescent="0.2">
      <c r="B1385" s="228"/>
      <c r="C1385" s="228"/>
      <c r="D1385" s="228"/>
      <c r="E1385" s="225"/>
      <c r="F1385" s="228"/>
      <c r="G1385" s="228"/>
    </row>
    <row r="1386" spans="2:7" x14ac:dyDescent="0.2">
      <c r="B1386" s="228"/>
      <c r="C1386" s="228"/>
      <c r="D1386" s="228"/>
      <c r="E1386" s="225"/>
      <c r="F1386" s="228"/>
      <c r="G1386" s="228"/>
    </row>
    <row r="1387" spans="2:7" x14ac:dyDescent="0.2">
      <c r="B1387" s="228"/>
      <c r="C1387" s="228"/>
      <c r="D1387" s="228"/>
      <c r="E1387" s="225"/>
      <c r="F1387" s="228"/>
      <c r="G1387" s="228"/>
    </row>
    <row r="1388" spans="2:7" x14ac:dyDescent="0.2">
      <c r="B1388" s="228"/>
      <c r="C1388" s="228"/>
      <c r="D1388" s="228"/>
      <c r="E1388" s="225"/>
      <c r="F1388" s="228"/>
      <c r="G1388" s="228"/>
    </row>
    <row r="1389" spans="2:7" x14ac:dyDescent="0.2">
      <c r="B1389" s="228"/>
      <c r="C1389" s="228"/>
      <c r="D1389" s="228"/>
      <c r="E1389" s="225"/>
      <c r="F1389" s="228"/>
      <c r="G1389" s="228"/>
    </row>
    <row r="1390" spans="2:7" x14ac:dyDescent="0.2">
      <c r="B1390" s="228"/>
      <c r="C1390" s="228"/>
      <c r="D1390" s="228"/>
      <c r="E1390" s="225"/>
      <c r="F1390" s="228"/>
      <c r="G1390" s="228"/>
    </row>
    <row r="1391" spans="2:7" x14ac:dyDescent="0.2">
      <c r="B1391" s="228"/>
      <c r="C1391" s="228"/>
      <c r="D1391" s="228"/>
      <c r="E1391" s="225"/>
      <c r="F1391" s="228"/>
      <c r="G1391" s="228"/>
    </row>
    <row r="1392" spans="2:7" x14ac:dyDescent="0.2">
      <c r="B1392" s="228"/>
      <c r="C1392" s="228"/>
      <c r="D1392" s="228"/>
      <c r="E1392" s="225"/>
      <c r="F1392" s="228"/>
      <c r="G1392" s="228"/>
    </row>
    <row r="1393" spans="2:7" x14ac:dyDescent="0.2">
      <c r="B1393" s="228"/>
      <c r="C1393" s="228"/>
      <c r="D1393" s="228"/>
      <c r="E1393" s="225"/>
      <c r="F1393" s="228"/>
      <c r="G1393" s="228"/>
    </row>
    <row r="1394" spans="2:7" x14ac:dyDescent="0.2">
      <c r="B1394" s="228"/>
      <c r="C1394" s="228"/>
      <c r="D1394" s="228"/>
      <c r="E1394" s="225"/>
      <c r="F1394" s="228"/>
      <c r="G1394" s="228"/>
    </row>
    <row r="1395" spans="2:7" x14ac:dyDescent="0.2">
      <c r="B1395" s="228"/>
      <c r="C1395" s="228"/>
      <c r="D1395" s="228"/>
      <c r="E1395" s="225"/>
      <c r="F1395" s="228"/>
      <c r="G1395" s="228"/>
    </row>
    <row r="1396" spans="2:7" x14ac:dyDescent="0.2">
      <c r="B1396" s="228"/>
      <c r="C1396" s="228"/>
      <c r="D1396" s="228"/>
      <c r="E1396" s="225"/>
      <c r="F1396" s="228"/>
      <c r="G1396" s="228"/>
    </row>
    <row r="1397" spans="2:7" x14ac:dyDescent="0.2">
      <c r="B1397" s="228"/>
      <c r="C1397" s="228"/>
      <c r="D1397" s="228"/>
      <c r="E1397" s="225"/>
      <c r="F1397" s="228"/>
      <c r="G1397" s="228"/>
    </row>
    <row r="1398" spans="2:7" x14ac:dyDescent="0.2">
      <c r="B1398" s="228"/>
      <c r="C1398" s="228"/>
      <c r="D1398" s="228"/>
      <c r="E1398" s="225"/>
      <c r="F1398" s="228"/>
      <c r="G1398" s="228"/>
    </row>
    <row r="1399" spans="2:7" x14ac:dyDescent="0.2">
      <c r="B1399" s="228"/>
      <c r="C1399" s="228"/>
      <c r="D1399" s="228"/>
      <c r="E1399" s="225"/>
      <c r="F1399" s="228"/>
      <c r="G1399" s="228"/>
    </row>
    <row r="1400" spans="2:7" x14ac:dyDescent="0.2">
      <c r="B1400" s="228"/>
      <c r="C1400" s="228"/>
      <c r="D1400" s="228"/>
      <c r="E1400" s="225"/>
      <c r="F1400" s="228"/>
      <c r="G1400" s="228"/>
    </row>
    <row r="1401" spans="2:7" x14ac:dyDescent="0.2">
      <c r="B1401" s="228"/>
      <c r="C1401" s="228"/>
      <c r="D1401" s="228"/>
      <c r="E1401" s="225"/>
      <c r="F1401" s="228"/>
      <c r="G1401" s="228"/>
    </row>
    <row r="1402" spans="2:7" x14ac:dyDescent="0.2">
      <c r="B1402" s="228"/>
      <c r="C1402" s="228"/>
      <c r="D1402" s="228"/>
      <c r="E1402" s="225"/>
      <c r="F1402" s="228"/>
      <c r="G1402" s="228"/>
    </row>
    <row r="1403" spans="2:7" x14ac:dyDescent="0.2">
      <c r="B1403" s="228"/>
      <c r="C1403" s="228"/>
      <c r="D1403" s="228"/>
      <c r="E1403" s="225"/>
      <c r="F1403" s="228"/>
      <c r="G1403" s="228"/>
    </row>
    <row r="1404" spans="2:7" x14ac:dyDescent="0.2">
      <c r="B1404" s="228"/>
      <c r="C1404" s="228"/>
      <c r="D1404" s="228"/>
      <c r="E1404" s="225"/>
      <c r="F1404" s="228"/>
      <c r="G1404" s="228"/>
    </row>
    <row r="1405" spans="2:7" x14ac:dyDescent="0.2">
      <c r="B1405" s="228"/>
      <c r="C1405" s="228"/>
      <c r="D1405" s="228"/>
      <c r="E1405" s="225"/>
      <c r="F1405" s="228"/>
      <c r="G1405" s="228"/>
    </row>
    <row r="1406" spans="2:7" x14ac:dyDescent="0.2">
      <c r="B1406" s="228"/>
      <c r="C1406" s="228"/>
      <c r="D1406" s="228"/>
      <c r="E1406" s="225"/>
      <c r="F1406" s="228"/>
      <c r="G1406" s="228"/>
    </row>
    <row r="1407" spans="2:7" x14ac:dyDescent="0.2">
      <c r="B1407" s="228"/>
      <c r="C1407" s="228"/>
      <c r="D1407" s="228"/>
      <c r="E1407" s="225"/>
      <c r="F1407" s="228"/>
      <c r="G1407" s="228"/>
    </row>
    <row r="1408" spans="2:7" x14ac:dyDescent="0.2">
      <c r="B1408" s="228"/>
      <c r="C1408" s="228"/>
      <c r="D1408" s="228"/>
      <c r="E1408" s="225"/>
      <c r="F1408" s="228"/>
      <c r="G1408" s="228"/>
    </row>
    <row r="1409" spans="2:7" x14ac:dyDescent="0.2">
      <c r="B1409" s="228"/>
      <c r="C1409" s="228"/>
      <c r="D1409" s="228"/>
      <c r="E1409" s="225"/>
      <c r="F1409" s="228"/>
      <c r="G1409" s="228"/>
    </row>
    <row r="1410" spans="2:7" x14ac:dyDescent="0.2">
      <c r="B1410" s="228"/>
      <c r="C1410" s="228"/>
      <c r="D1410" s="228"/>
      <c r="E1410" s="225"/>
      <c r="F1410" s="228"/>
      <c r="G1410" s="228"/>
    </row>
    <row r="1411" spans="2:7" x14ac:dyDescent="0.2">
      <c r="B1411" s="228"/>
      <c r="C1411" s="228"/>
      <c r="D1411" s="228"/>
      <c r="E1411" s="225"/>
      <c r="F1411" s="228"/>
      <c r="G1411" s="228"/>
    </row>
    <row r="1412" spans="2:7" x14ac:dyDescent="0.2">
      <c r="B1412" s="228"/>
      <c r="C1412" s="228"/>
      <c r="D1412" s="228"/>
      <c r="E1412" s="225"/>
      <c r="F1412" s="228"/>
      <c r="G1412" s="228"/>
    </row>
    <row r="1413" spans="2:7" x14ac:dyDescent="0.2">
      <c r="B1413" s="228"/>
      <c r="C1413" s="228"/>
      <c r="D1413" s="228"/>
      <c r="E1413" s="225"/>
      <c r="F1413" s="228"/>
      <c r="G1413" s="228"/>
    </row>
    <row r="1414" spans="2:7" x14ac:dyDescent="0.2">
      <c r="B1414" s="228"/>
      <c r="C1414" s="228"/>
      <c r="D1414" s="228"/>
      <c r="E1414" s="225"/>
      <c r="F1414" s="228"/>
      <c r="G1414" s="228"/>
    </row>
    <row r="1415" spans="2:7" x14ac:dyDescent="0.2">
      <c r="B1415" s="228"/>
      <c r="C1415" s="228"/>
      <c r="D1415" s="228"/>
      <c r="E1415" s="225"/>
      <c r="F1415" s="228"/>
      <c r="G1415" s="228"/>
    </row>
    <row r="1416" spans="2:7" x14ac:dyDescent="0.2">
      <c r="B1416" s="228"/>
      <c r="C1416" s="228"/>
      <c r="D1416" s="228"/>
      <c r="E1416" s="225"/>
      <c r="F1416" s="228"/>
      <c r="G1416" s="228"/>
    </row>
    <row r="1417" spans="2:7" x14ac:dyDescent="0.2">
      <c r="B1417" s="228"/>
      <c r="C1417" s="228"/>
      <c r="D1417" s="228"/>
      <c r="E1417" s="225"/>
      <c r="F1417" s="228"/>
      <c r="G1417" s="228"/>
    </row>
    <row r="1418" spans="2:7" x14ac:dyDescent="0.2">
      <c r="B1418" s="228"/>
      <c r="C1418" s="228"/>
      <c r="D1418" s="228"/>
      <c r="E1418" s="225"/>
      <c r="F1418" s="228"/>
      <c r="G1418" s="228"/>
    </row>
    <row r="1419" spans="2:7" x14ac:dyDescent="0.2">
      <c r="B1419" s="228"/>
      <c r="C1419" s="228"/>
      <c r="D1419" s="228"/>
      <c r="E1419" s="225"/>
      <c r="F1419" s="228"/>
      <c r="G1419" s="228"/>
    </row>
    <row r="1420" spans="2:7" x14ac:dyDescent="0.2">
      <c r="B1420" s="228"/>
      <c r="C1420" s="228"/>
      <c r="D1420" s="228"/>
      <c r="E1420" s="225"/>
      <c r="F1420" s="228"/>
      <c r="G1420" s="228"/>
    </row>
    <row r="1421" spans="2:7" x14ac:dyDescent="0.2">
      <c r="B1421" s="228"/>
      <c r="C1421" s="228"/>
      <c r="D1421" s="228"/>
      <c r="E1421" s="225"/>
      <c r="F1421" s="228"/>
      <c r="G1421" s="228"/>
    </row>
    <row r="1422" spans="2:7" x14ac:dyDescent="0.2">
      <c r="B1422" s="228"/>
      <c r="C1422" s="228"/>
      <c r="D1422" s="228"/>
      <c r="E1422" s="225"/>
      <c r="F1422" s="228"/>
      <c r="G1422" s="228"/>
    </row>
    <row r="1423" spans="2:7" x14ac:dyDescent="0.2">
      <c r="B1423" s="228"/>
      <c r="C1423" s="228"/>
      <c r="D1423" s="228"/>
      <c r="E1423" s="225"/>
      <c r="F1423" s="228"/>
      <c r="G1423" s="228"/>
    </row>
    <row r="1424" spans="2:7" x14ac:dyDescent="0.2">
      <c r="B1424" s="228"/>
      <c r="C1424" s="228"/>
      <c r="D1424" s="228"/>
      <c r="E1424" s="225"/>
      <c r="F1424" s="228"/>
      <c r="G1424" s="228"/>
    </row>
    <row r="1425" spans="2:7" x14ac:dyDescent="0.2">
      <c r="B1425" s="228"/>
      <c r="C1425" s="228"/>
      <c r="D1425" s="228"/>
      <c r="E1425" s="225"/>
      <c r="F1425" s="228"/>
      <c r="G1425" s="228"/>
    </row>
    <row r="1426" spans="2:7" x14ac:dyDescent="0.2">
      <c r="B1426" s="228"/>
      <c r="C1426" s="228"/>
      <c r="D1426" s="228"/>
      <c r="E1426" s="225"/>
      <c r="F1426" s="228"/>
      <c r="G1426" s="228"/>
    </row>
    <row r="1427" spans="2:7" x14ac:dyDescent="0.2">
      <c r="B1427" s="228"/>
      <c r="C1427" s="228"/>
      <c r="D1427" s="228"/>
      <c r="E1427" s="225"/>
      <c r="F1427" s="228"/>
      <c r="G1427" s="228"/>
    </row>
    <row r="1428" spans="2:7" x14ac:dyDescent="0.2">
      <c r="B1428" s="228"/>
      <c r="C1428" s="228"/>
      <c r="D1428" s="228"/>
      <c r="E1428" s="225"/>
      <c r="F1428" s="228"/>
      <c r="G1428" s="228"/>
    </row>
    <row r="1429" spans="2:7" x14ac:dyDescent="0.2">
      <c r="B1429" s="228"/>
      <c r="C1429" s="228"/>
      <c r="D1429" s="228"/>
      <c r="E1429" s="225"/>
      <c r="F1429" s="228"/>
      <c r="G1429" s="228"/>
    </row>
    <row r="1430" spans="2:7" x14ac:dyDescent="0.2">
      <c r="B1430" s="228"/>
      <c r="C1430" s="228"/>
      <c r="D1430" s="228"/>
      <c r="E1430" s="225"/>
      <c r="F1430" s="228"/>
      <c r="G1430" s="228"/>
    </row>
    <row r="1431" spans="2:7" x14ac:dyDescent="0.2">
      <c r="B1431" s="228"/>
      <c r="C1431" s="228"/>
      <c r="D1431" s="228"/>
      <c r="E1431" s="225"/>
      <c r="F1431" s="228"/>
      <c r="G1431" s="228"/>
    </row>
    <row r="1432" spans="2:7" x14ac:dyDescent="0.2">
      <c r="B1432" s="228"/>
      <c r="C1432" s="228"/>
      <c r="D1432" s="228"/>
      <c r="E1432" s="225"/>
      <c r="F1432" s="228"/>
      <c r="G1432" s="228"/>
    </row>
    <row r="1433" spans="2:7" x14ac:dyDescent="0.2">
      <c r="B1433" s="228"/>
      <c r="C1433" s="228"/>
      <c r="D1433" s="228"/>
      <c r="E1433" s="225"/>
      <c r="F1433" s="228"/>
      <c r="G1433" s="228"/>
    </row>
    <row r="1434" spans="2:7" x14ac:dyDescent="0.2">
      <c r="B1434" s="228"/>
      <c r="C1434" s="228"/>
      <c r="D1434" s="228"/>
      <c r="E1434" s="225"/>
      <c r="F1434" s="228"/>
      <c r="G1434" s="228"/>
    </row>
    <row r="1435" spans="2:7" x14ac:dyDescent="0.2">
      <c r="B1435" s="228"/>
      <c r="C1435" s="228"/>
      <c r="D1435" s="228"/>
      <c r="E1435" s="225"/>
      <c r="F1435" s="228"/>
      <c r="G1435" s="228"/>
    </row>
    <row r="1436" spans="2:7" x14ac:dyDescent="0.2">
      <c r="B1436" s="228"/>
      <c r="C1436" s="228"/>
      <c r="D1436" s="228"/>
      <c r="E1436" s="225"/>
      <c r="F1436" s="228"/>
      <c r="G1436" s="228"/>
    </row>
    <row r="1437" spans="2:7" x14ac:dyDescent="0.2">
      <c r="B1437" s="228"/>
      <c r="C1437" s="228"/>
      <c r="D1437" s="228"/>
      <c r="E1437" s="225"/>
      <c r="F1437" s="228"/>
      <c r="G1437" s="228"/>
    </row>
    <row r="1438" spans="2:7" x14ac:dyDescent="0.2">
      <c r="B1438" s="228"/>
      <c r="C1438" s="228"/>
      <c r="D1438" s="228"/>
      <c r="E1438" s="225"/>
      <c r="F1438" s="228"/>
      <c r="G1438" s="228"/>
    </row>
    <row r="1439" spans="2:7" x14ac:dyDescent="0.2">
      <c r="B1439" s="228"/>
      <c r="C1439" s="228"/>
      <c r="D1439" s="228"/>
      <c r="E1439" s="225"/>
      <c r="F1439" s="228"/>
      <c r="G1439" s="228"/>
    </row>
    <row r="1440" spans="2:7" x14ac:dyDescent="0.2">
      <c r="B1440" s="228"/>
      <c r="C1440" s="228"/>
      <c r="D1440" s="228"/>
      <c r="E1440" s="225"/>
      <c r="F1440" s="228"/>
      <c r="G1440" s="228"/>
    </row>
    <row r="1441" spans="2:7" x14ac:dyDescent="0.2">
      <c r="B1441" s="228"/>
      <c r="C1441" s="228"/>
      <c r="D1441" s="228"/>
      <c r="E1441" s="225"/>
      <c r="F1441" s="228"/>
      <c r="G1441" s="228"/>
    </row>
    <row r="1442" spans="2:7" x14ac:dyDescent="0.2">
      <c r="B1442" s="228"/>
      <c r="C1442" s="228"/>
      <c r="D1442" s="228"/>
      <c r="E1442" s="225"/>
      <c r="F1442" s="228"/>
      <c r="G1442" s="228"/>
    </row>
    <row r="1443" spans="2:7" x14ac:dyDescent="0.2">
      <c r="B1443" s="228"/>
      <c r="C1443" s="228"/>
      <c r="D1443" s="228"/>
      <c r="E1443" s="225"/>
      <c r="F1443" s="228"/>
      <c r="G1443" s="228"/>
    </row>
    <row r="1444" spans="2:7" x14ac:dyDescent="0.2">
      <c r="B1444" s="228"/>
      <c r="C1444" s="228"/>
      <c r="D1444" s="228"/>
      <c r="E1444" s="225"/>
      <c r="F1444" s="228"/>
      <c r="G1444" s="228"/>
    </row>
    <row r="1445" spans="2:7" x14ac:dyDescent="0.2">
      <c r="B1445" s="228"/>
      <c r="C1445" s="228"/>
      <c r="D1445" s="228"/>
      <c r="E1445" s="225"/>
      <c r="F1445" s="228"/>
      <c r="G1445" s="228"/>
    </row>
    <row r="1446" spans="2:7" x14ac:dyDescent="0.2">
      <c r="B1446" s="228"/>
      <c r="C1446" s="228"/>
      <c r="D1446" s="228"/>
      <c r="E1446" s="225"/>
      <c r="F1446" s="228"/>
      <c r="G1446" s="228"/>
    </row>
    <row r="1447" spans="2:7" x14ac:dyDescent="0.2">
      <c r="B1447" s="228"/>
      <c r="C1447" s="228"/>
      <c r="D1447" s="228"/>
      <c r="E1447" s="225"/>
      <c r="F1447" s="228"/>
      <c r="G1447" s="228"/>
    </row>
    <row r="1448" spans="2:7" x14ac:dyDescent="0.2">
      <c r="B1448" s="228"/>
      <c r="C1448" s="228"/>
      <c r="D1448" s="228"/>
      <c r="E1448" s="225"/>
      <c r="F1448" s="228"/>
      <c r="G1448" s="228"/>
    </row>
    <row r="1449" spans="2:7" x14ac:dyDescent="0.2">
      <c r="B1449" s="228"/>
      <c r="C1449" s="228"/>
      <c r="D1449" s="228"/>
      <c r="E1449" s="225"/>
      <c r="F1449" s="228"/>
      <c r="G1449" s="228"/>
    </row>
    <row r="1450" spans="2:7" x14ac:dyDescent="0.2">
      <c r="B1450" s="228"/>
      <c r="C1450" s="228"/>
      <c r="D1450" s="228"/>
      <c r="E1450" s="225"/>
      <c r="F1450" s="228"/>
      <c r="G1450" s="228"/>
    </row>
    <row r="1451" spans="2:7" x14ac:dyDescent="0.2">
      <c r="B1451" s="228"/>
      <c r="C1451" s="228"/>
      <c r="D1451" s="228"/>
      <c r="E1451" s="225"/>
      <c r="F1451" s="228"/>
      <c r="G1451" s="228"/>
    </row>
    <row r="1452" spans="2:7" x14ac:dyDescent="0.2">
      <c r="B1452" s="228"/>
      <c r="C1452" s="228"/>
      <c r="D1452" s="228"/>
      <c r="E1452" s="225"/>
      <c r="F1452" s="228"/>
      <c r="G1452" s="228"/>
    </row>
    <row r="1453" spans="2:7" x14ac:dyDescent="0.2">
      <c r="B1453" s="228"/>
      <c r="C1453" s="228"/>
      <c r="D1453" s="228"/>
      <c r="E1453" s="225"/>
      <c r="F1453" s="228"/>
      <c r="G1453" s="228"/>
    </row>
    <row r="1454" spans="2:7" x14ac:dyDescent="0.2">
      <c r="B1454" s="228"/>
      <c r="C1454" s="228"/>
      <c r="D1454" s="228"/>
      <c r="E1454" s="225"/>
      <c r="F1454" s="228"/>
      <c r="G1454" s="228"/>
    </row>
    <row r="1455" spans="2:7" x14ac:dyDescent="0.2">
      <c r="B1455" s="228"/>
      <c r="C1455" s="228"/>
      <c r="D1455" s="228"/>
      <c r="E1455" s="225"/>
      <c r="F1455" s="228"/>
      <c r="G1455" s="228"/>
    </row>
    <row r="1456" spans="2:7" x14ac:dyDescent="0.2">
      <c r="B1456" s="228"/>
      <c r="C1456" s="228"/>
      <c r="D1456" s="228"/>
      <c r="E1456" s="225"/>
      <c r="F1456" s="228"/>
      <c r="G1456" s="228"/>
    </row>
    <row r="1457" spans="2:7" x14ac:dyDescent="0.2">
      <c r="B1457" s="228"/>
      <c r="C1457" s="228"/>
      <c r="D1457" s="228"/>
      <c r="E1457" s="225"/>
      <c r="F1457" s="228"/>
      <c r="G1457" s="228"/>
    </row>
    <row r="1458" spans="2:7" x14ac:dyDescent="0.2">
      <c r="B1458" s="228"/>
      <c r="C1458" s="228"/>
      <c r="D1458" s="228"/>
      <c r="E1458" s="225"/>
      <c r="F1458" s="228"/>
      <c r="G1458" s="228"/>
    </row>
    <row r="1459" spans="2:7" x14ac:dyDescent="0.2">
      <c r="B1459" s="228"/>
      <c r="C1459" s="228"/>
      <c r="D1459" s="228"/>
      <c r="E1459" s="225"/>
      <c r="F1459" s="228"/>
      <c r="G1459" s="228"/>
    </row>
    <row r="1460" spans="2:7" x14ac:dyDescent="0.2">
      <c r="B1460" s="228"/>
      <c r="C1460" s="228"/>
      <c r="D1460" s="228"/>
      <c r="E1460" s="225"/>
      <c r="F1460" s="228"/>
      <c r="G1460" s="228"/>
    </row>
    <row r="1461" spans="2:7" x14ac:dyDescent="0.2">
      <c r="B1461" s="228"/>
      <c r="C1461" s="228"/>
      <c r="D1461" s="228"/>
      <c r="E1461" s="225"/>
      <c r="F1461" s="228"/>
      <c r="G1461" s="228"/>
    </row>
    <row r="1462" spans="2:7" x14ac:dyDescent="0.2">
      <c r="B1462" s="228"/>
      <c r="C1462" s="228"/>
      <c r="D1462" s="228"/>
      <c r="E1462" s="225"/>
      <c r="F1462" s="228"/>
      <c r="G1462" s="228"/>
    </row>
    <row r="1463" spans="2:7" x14ac:dyDescent="0.2">
      <c r="B1463" s="228"/>
      <c r="C1463" s="228"/>
      <c r="D1463" s="228"/>
      <c r="E1463" s="225"/>
      <c r="F1463" s="228"/>
      <c r="G1463" s="228"/>
    </row>
    <row r="1464" spans="2:7" x14ac:dyDescent="0.2">
      <c r="B1464" s="228"/>
      <c r="C1464" s="228"/>
      <c r="D1464" s="228"/>
      <c r="E1464" s="225"/>
      <c r="F1464" s="228"/>
      <c r="G1464" s="228"/>
    </row>
    <row r="1465" spans="2:7" x14ac:dyDescent="0.2">
      <c r="B1465" s="228"/>
      <c r="C1465" s="228"/>
      <c r="D1465" s="228"/>
      <c r="E1465" s="225"/>
      <c r="F1465" s="228"/>
      <c r="G1465" s="228"/>
    </row>
    <row r="1466" spans="2:7" x14ac:dyDescent="0.2">
      <c r="B1466" s="228"/>
      <c r="C1466" s="228"/>
      <c r="D1466" s="228"/>
      <c r="E1466" s="225"/>
      <c r="F1466" s="228"/>
      <c r="G1466" s="228"/>
    </row>
    <row r="1467" spans="2:7" x14ac:dyDescent="0.2">
      <c r="C1467" s="229"/>
    </row>
  </sheetData>
  <mergeCells count="3">
    <mergeCell ref="C3:D3"/>
    <mergeCell ref="C4:D4"/>
    <mergeCell ref="C5:D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A28B3D-930C-064C-B669-8027C0520025}">
          <x14:formula1>
            <xm:f>'5-Year Monthly P&amp;L'!$D$2:$BK$2</xm:f>
          </x14:formula1>
          <xm:sqref>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User Assumptions</vt:lpstr>
      <vt:lpstr>Cost Assumptions</vt:lpstr>
      <vt:lpstr>Visualize</vt:lpstr>
      <vt:lpstr>Executive Summary</vt:lpstr>
      <vt:lpstr>5-Year Annual P&amp;L</vt:lpstr>
      <vt:lpstr>5-Year Monthly P&amp;L</vt:lpstr>
      <vt:lpstr>Valuations</vt:lpstr>
      <vt:lpstr>Financing - Injection 1</vt:lpstr>
      <vt:lpstr>Financing - Injection 2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Varner</dc:creator>
  <cp:lastModifiedBy>Microsoft Office User</cp:lastModifiedBy>
  <dcterms:created xsi:type="dcterms:W3CDTF">2016-08-24T13:24:22Z</dcterms:created>
  <dcterms:modified xsi:type="dcterms:W3CDTF">2022-03-22T23:56:45Z</dcterms:modified>
</cp:coreProperties>
</file>