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anasolano1/Desktop/probabilisticModels/data/"/>
    </mc:Choice>
  </mc:AlternateContent>
  <bookViews>
    <workbookView xWindow="0" yWindow="460" windowWidth="11500" windowHeight="12100" tabRatio="500" activeTab="1"/>
  </bookViews>
  <sheets>
    <sheet name="Fase 4" sheetId="1" r:id="rId1"/>
    <sheet name="Hoja2" sheetId="2" r:id="rId2"/>
  </sheets>
  <definedNames>
    <definedName name="solver_adj" localSheetId="0" hidden="1">'Fase 4'!$K$62:$K$70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'Fase 4'!$F$62:$F$97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'Fase 4'!$K$72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'Fase 4'!$H$62:$H$97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5" i="1" l="1"/>
  <c r="D4" i="1"/>
  <c r="H62" i="1"/>
  <c r="F62" i="1"/>
  <c r="P4" i="1"/>
  <c r="L4" i="1"/>
  <c r="K5" i="1"/>
  <c r="K4" i="1"/>
  <c r="J6" i="1"/>
  <c r="J5" i="1"/>
  <c r="J4" i="1"/>
  <c r="I7" i="1"/>
  <c r="I4" i="1"/>
  <c r="H8" i="1"/>
  <c r="H7" i="1"/>
  <c r="H5" i="1"/>
  <c r="H4" i="1"/>
  <c r="G9" i="1"/>
  <c r="G8" i="1"/>
  <c r="G7" i="1"/>
  <c r="G6" i="1"/>
  <c r="G5" i="1"/>
  <c r="G4" i="1"/>
  <c r="F10" i="1"/>
  <c r="F7" i="1"/>
  <c r="F4" i="1"/>
  <c r="E11" i="1"/>
  <c r="E10" i="1"/>
  <c r="E8" i="1"/>
  <c r="E7" i="1"/>
  <c r="E5" i="1"/>
  <c r="E4" i="1"/>
  <c r="D12" i="1"/>
  <c r="D11" i="1"/>
  <c r="D10" i="1"/>
  <c r="D9" i="1"/>
  <c r="D8" i="1"/>
  <c r="D7" i="1"/>
  <c r="D6" i="1"/>
  <c r="D5" i="1"/>
  <c r="D20" i="1"/>
  <c r="R32" i="1"/>
  <c r="E20" i="1"/>
  <c r="S32" i="1"/>
  <c r="H63" i="1"/>
  <c r="B32" i="2"/>
  <c r="B33" i="2"/>
  <c r="B34" i="2"/>
  <c r="B35" i="2"/>
  <c r="B36" i="2"/>
  <c r="B37" i="2"/>
  <c r="B38" i="2"/>
  <c r="B39" i="2"/>
  <c r="B40" i="2"/>
  <c r="B27" i="2"/>
  <c r="B21" i="2"/>
  <c r="B22" i="2"/>
  <c r="B23" i="2"/>
  <c r="B24" i="2"/>
  <c r="B25" i="2"/>
  <c r="B26" i="2"/>
  <c r="B20" i="2"/>
  <c r="C12" i="2"/>
  <c r="C11" i="2"/>
  <c r="C10" i="2"/>
  <c r="C8" i="2"/>
  <c r="D22" i="1"/>
  <c r="B8" i="2"/>
  <c r="B9" i="2"/>
  <c r="B10" i="2"/>
  <c r="B11" i="2"/>
  <c r="B12" i="2"/>
  <c r="B13" i="2"/>
  <c r="B7" i="2"/>
  <c r="F63" i="1"/>
  <c r="I63" i="1"/>
  <c r="E21" i="1"/>
  <c r="S42" i="1"/>
  <c r="F21" i="1"/>
  <c r="T42" i="1"/>
  <c r="D21" i="1"/>
  <c r="R42" i="1"/>
  <c r="H64" i="1"/>
  <c r="F64" i="1"/>
  <c r="I64" i="1"/>
  <c r="O4" i="1"/>
  <c r="D32" i="1"/>
  <c r="G22" i="1"/>
  <c r="G32" i="1"/>
  <c r="H65" i="1"/>
  <c r="F65" i="1"/>
  <c r="I65" i="1"/>
  <c r="D23" i="1"/>
  <c r="D49" i="1"/>
  <c r="E23" i="1"/>
  <c r="E49" i="1"/>
  <c r="G23" i="1"/>
  <c r="G49" i="1"/>
  <c r="H23" i="1"/>
  <c r="H49" i="1"/>
  <c r="H66" i="1"/>
  <c r="F66" i="1"/>
  <c r="I66" i="1"/>
  <c r="D24" i="1"/>
  <c r="R49" i="1"/>
  <c r="E24" i="1"/>
  <c r="S49" i="1"/>
  <c r="F24" i="1"/>
  <c r="T49" i="1"/>
  <c r="G24" i="1"/>
  <c r="U49" i="1"/>
  <c r="H24" i="1"/>
  <c r="V49" i="1"/>
  <c r="I24" i="1"/>
  <c r="W49" i="1"/>
  <c r="H67" i="1"/>
  <c r="F67" i="1"/>
  <c r="I67" i="1"/>
  <c r="G25" i="1"/>
  <c r="G42" i="1"/>
  <c r="J25" i="1"/>
  <c r="J42" i="1"/>
  <c r="D25" i="1"/>
  <c r="D42" i="1"/>
  <c r="H68" i="1"/>
  <c r="F68" i="1"/>
  <c r="I68" i="1"/>
  <c r="G26" i="1"/>
  <c r="G57" i="1"/>
  <c r="H26" i="1"/>
  <c r="H57" i="1"/>
  <c r="J26" i="1"/>
  <c r="J57" i="1"/>
  <c r="K26" i="1"/>
  <c r="K57" i="1"/>
  <c r="D26" i="1"/>
  <c r="D57" i="1"/>
  <c r="E26" i="1"/>
  <c r="E57" i="1"/>
  <c r="H69" i="1"/>
  <c r="F69" i="1"/>
  <c r="I69" i="1"/>
  <c r="G27" i="1"/>
  <c r="U57" i="1"/>
  <c r="H27" i="1"/>
  <c r="V57" i="1"/>
  <c r="I27" i="1"/>
  <c r="W57" i="1"/>
  <c r="J27" i="1"/>
  <c r="X57" i="1"/>
  <c r="K27" i="1"/>
  <c r="Y57" i="1"/>
  <c r="L27" i="1"/>
  <c r="Z57" i="1"/>
  <c r="E27" i="1"/>
  <c r="S57" i="1"/>
  <c r="F27" i="1"/>
  <c r="T57" i="1"/>
  <c r="D27" i="1"/>
  <c r="R57" i="1"/>
  <c r="H70" i="1"/>
  <c r="F70" i="1"/>
  <c r="I70" i="1"/>
  <c r="H71" i="1"/>
  <c r="F71" i="1"/>
  <c r="I71" i="1"/>
  <c r="S33" i="1"/>
  <c r="T33" i="1"/>
  <c r="R33" i="1"/>
  <c r="H72" i="1"/>
  <c r="F72" i="1"/>
  <c r="I72" i="1"/>
  <c r="D33" i="1"/>
  <c r="E33" i="1"/>
  <c r="G33" i="1"/>
  <c r="H33" i="1"/>
  <c r="H73" i="1"/>
  <c r="F73" i="1"/>
  <c r="I73" i="1"/>
  <c r="D50" i="1"/>
  <c r="E50" i="1"/>
  <c r="F50" i="1"/>
  <c r="G50" i="1"/>
  <c r="H50" i="1"/>
  <c r="I50" i="1"/>
  <c r="H74" i="1"/>
  <c r="F74" i="1"/>
  <c r="I74" i="1"/>
  <c r="G43" i="1"/>
  <c r="H43" i="1"/>
  <c r="J43" i="1"/>
  <c r="K43" i="1"/>
  <c r="D43" i="1"/>
  <c r="E43" i="1"/>
  <c r="H75" i="1"/>
  <c r="F75" i="1"/>
  <c r="I75" i="1"/>
  <c r="G58" i="1"/>
  <c r="H58" i="1"/>
  <c r="I58" i="1"/>
  <c r="J58" i="1"/>
  <c r="K58" i="1"/>
  <c r="L58" i="1"/>
  <c r="E58" i="1"/>
  <c r="F58" i="1"/>
  <c r="D58" i="1"/>
  <c r="H76" i="1"/>
  <c r="F76" i="1"/>
  <c r="I76" i="1"/>
  <c r="D34" i="1"/>
  <c r="E34" i="1"/>
  <c r="F34" i="1"/>
  <c r="G34" i="1"/>
  <c r="H34" i="1"/>
  <c r="I34" i="1"/>
  <c r="H77" i="1"/>
  <c r="F77" i="1"/>
  <c r="I77" i="1"/>
  <c r="H78" i="1"/>
  <c r="F78" i="1"/>
  <c r="I78" i="1"/>
  <c r="G44" i="1"/>
  <c r="H44" i="1"/>
  <c r="I44" i="1"/>
  <c r="J44" i="1"/>
  <c r="K44" i="1"/>
  <c r="L44" i="1"/>
  <c r="E44" i="1"/>
  <c r="F44" i="1"/>
  <c r="D44" i="1"/>
  <c r="H79" i="1"/>
  <c r="F79" i="1"/>
  <c r="I79" i="1"/>
  <c r="H80" i="1"/>
  <c r="F80" i="1"/>
  <c r="I80" i="1"/>
  <c r="R34" i="1"/>
  <c r="S34" i="1"/>
  <c r="U34" i="1"/>
  <c r="V34" i="1"/>
  <c r="H81" i="1"/>
  <c r="F81" i="1"/>
  <c r="I81" i="1"/>
  <c r="R43" i="1"/>
  <c r="S43" i="1"/>
  <c r="T43" i="1"/>
  <c r="U43" i="1"/>
  <c r="V43" i="1"/>
  <c r="W43" i="1"/>
  <c r="H82" i="1"/>
  <c r="F82" i="1"/>
  <c r="I82" i="1"/>
  <c r="G35" i="1"/>
  <c r="J35" i="1"/>
  <c r="D35" i="1"/>
  <c r="H83" i="1"/>
  <c r="F83" i="1"/>
  <c r="I83" i="1"/>
  <c r="G51" i="1"/>
  <c r="J51" i="1"/>
  <c r="D51" i="1"/>
  <c r="H84" i="1"/>
  <c r="F84" i="1"/>
  <c r="I84" i="1"/>
  <c r="U50" i="1"/>
  <c r="V50" i="1"/>
  <c r="W50" i="1"/>
  <c r="X50" i="1"/>
  <c r="Y50" i="1"/>
  <c r="Z50" i="1"/>
  <c r="S50" i="1"/>
  <c r="T50" i="1"/>
  <c r="R50" i="1"/>
  <c r="H85" i="1"/>
  <c r="F85" i="1"/>
  <c r="I85" i="1"/>
  <c r="H86" i="1"/>
  <c r="F86" i="1"/>
  <c r="I86" i="1"/>
  <c r="R35" i="1"/>
  <c r="S35" i="1"/>
  <c r="T35" i="1"/>
  <c r="U35" i="1"/>
  <c r="V35" i="1"/>
  <c r="W35" i="1"/>
  <c r="H87" i="1"/>
  <c r="F87" i="1"/>
  <c r="I87" i="1"/>
  <c r="G36" i="1"/>
  <c r="H36" i="1"/>
  <c r="J36" i="1"/>
  <c r="K36" i="1"/>
  <c r="D36" i="1"/>
  <c r="E36" i="1"/>
  <c r="H88" i="1"/>
  <c r="F88" i="1"/>
  <c r="I88" i="1"/>
  <c r="G52" i="1"/>
  <c r="H52" i="1"/>
  <c r="I52" i="1"/>
  <c r="J52" i="1"/>
  <c r="K52" i="1"/>
  <c r="L52" i="1"/>
  <c r="E52" i="1"/>
  <c r="F52" i="1"/>
  <c r="D52" i="1"/>
  <c r="H89" i="1"/>
  <c r="F89" i="1"/>
  <c r="I89" i="1"/>
  <c r="H90" i="1"/>
  <c r="F90" i="1"/>
  <c r="I90" i="1"/>
  <c r="H91" i="1"/>
  <c r="F91" i="1"/>
  <c r="I91" i="1"/>
  <c r="H92" i="1"/>
  <c r="F92" i="1"/>
  <c r="I92" i="1"/>
  <c r="U36" i="1"/>
  <c r="V36" i="1"/>
  <c r="X36" i="1"/>
  <c r="Y36" i="1"/>
  <c r="R36" i="1"/>
  <c r="S36" i="1"/>
  <c r="H93" i="1"/>
  <c r="F93" i="1"/>
  <c r="I93" i="1"/>
  <c r="U44" i="1"/>
  <c r="V44" i="1"/>
  <c r="W44" i="1"/>
  <c r="X44" i="1"/>
  <c r="Y44" i="1"/>
  <c r="Z44" i="1"/>
  <c r="S44" i="1"/>
  <c r="T44" i="1"/>
  <c r="R44" i="1"/>
  <c r="H94" i="1"/>
  <c r="F94" i="1"/>
  <c r="I94" i="1"/>
  <c r="H95" i="1"/>
  <c r="F95" i="1"/>
  <c r="I95" i="1"/>
  <c r="U37" i="1"/>
  <c r="V37" i="1"/>
  <c r="W37" i="1"/>
  <c r="X37" i="1"/>
  <c r="Y37" i="1"/>
  <c r="Z37" i="1"/>
  <c r="S37" i="1"/>
  <c r="T37" i="1"/>
  <c r="R37" i="1"/>
  <c r="H96" i="1"/>
  <c r="F96" i="1"/>
  <c r="I96" i="1"/>
  <c r="H97" i="1"/>
  <c r="F97" i="1"/>
  <c r="I97" i="1"/>
  <c r="I62" i="1"/>
  <c r="J79" i="1"/>
  <c r="J80" i="1"/>
  <c r="J81" i="1"/>
  <c r="J82" i="1"/>
  <c r="J83" i="1"/>
  <c r="J84" i="1"/>
  <c r="J85" i="1"/>
  <c r="J86" i="1"/>
  <c r="J78" i="1"/>
  <c r="L87" i="1"/>
  <c r="L88" i="1"/>
  <c r="P89" i="1" a="1"/>
  <c r="P89" i="1"/>
  <c r="Q89" i="1"/>
  <c r="R89" i="1"/>
  <c r="S89" i="1"/>
  <c r="T89" i="1"/>
  <c r="U89" i="1"/>
  <c r="V89" i="1"/>
  <c r="W89" i="1"/>
  <c r="X89" i="1"/>
  <c r="P90" i="1"/>
  <c r="Q90" i="1"/>
  <c r="R90" i="1"/>
  <c r="S90" i="1"/>
  <c r="T90" i="1"/>
  <c r="U90" i="1"/>
  <c r="V90" i="1"/>
  <c r="W90" i="1"/>
  <c r="X90" i="1"/>
  <c r="P91" i="1"/>
  <c r="Q91" i="1"/>
  <c r="R91" i="1"/>
  <c r="S91" i="1"/>
  <c r="T91" i="1"/>
  <c r="U91" i="1"/>
  <c r="V91" i="1"/>
  <c r="W91" i="1"/>
  <c r="X91" i="1"/>
  <c r="P92" i="1"/>
  <c r="Q92" i="1"/>
  <c r="R92" i="1"/>
  <c r="S92" i="1"/>
  <c r="T92" i="1"/>
  <c r="U92" i="1"/>
  <c r="V92" i="1"/>
  <c r="W92" i="1"/>
  <c r="X92" i="1"/>
  <c r="P93" i="1"/>
  <c r="Q93" i="1"/>
  <c r="R93" i="1"/>
  <c r="S93" i="1"/>
  <c r="T93" i="1"/>
  <c r="U93" i="1"/>
  <c r="V93" i="1"/>
  <c r="W93" i="1"/>
  <c r="X93" i="1"/>
  <c r="P94" i="1"/>
  <c r="Q94" i="1"/>
  <c r="R94" i="1"/>
  <c r="S94" i="1"/>
  <c r="T94" i="1"/>
  <c r="U94" i="1"/>
  <c r="V94" i="1"/>
  <c r="W94" i="1"/>
  <c r="X94" i="1"/>
  <c r="P95" i="1"/>
  <c r="Q95" i="1"/>
  <c r="R95" i="1"/>
  <c r="S95" i="1"/>
  <c r="T95" i="1"/>
  <c r="U95" i="1"/>
  <c r="V95" i="1"/>
  <c r="W95" i="1"/>
  <c r="X95" i="1"/>
  <c r="P96" i="1"/>
  <c r="Q96" i="1"/>
  <c r="R96" i="1"/>
  <c r="S96" i="1"/>
  <c r="T96" i="1"/>
  <c r="U96" i="1"/>
  <c r="V96" i="1"/>
  <c r="W96" i="1"/>
  <c r="X96" i="1"/>
  <c r="P97" i="1"/>
  <c r="Q97" i="1"/>
  <c r="R97" i="1"/>
  <c r="S97" i="1"/>
  <c r="T97" i="1"/>
  <c r="U97" i="1"/>
  <c r="V97" i="1"/>
  <c r="W97" i="1"/>
  <c r="X97" i="1"/>
  <c r="Y64" i="1"/>
  <c r="Y65" i="1"/>
  <c r="Y66" i="1"/>
  <c r="Y67" i="1"/>
  <c r="Y68" i="1"/>
  <c r="Y69" i="1"/>
  <c r="Y70" i="1"/>
  <c r="Y71" i="1"/>
  <c r="Y63" i="1"/>
  <c r="K72" i="1"/>
  <c r="M22" i="1"/>
  <c r="AA57" i="1"/>
  <c r="F57" i="1"/>
  <c r="I57" i="1"/>
  <c r="L57" i="1"/>
  <c r="M58" i="1"/>
  <c r="M57" i="1"/>
  <c r="X49" i="1"/>
  <c r="Y49" i="1"/>
  <c r="Z49" i="1"/>
  <c r="AA50" i="1"/>
  <c r="AA49" i="1"/>
  <c r="E51" i="1"/>
  <c r="F51" i="1"/>
  <c r="H51" i="1"/>
  <c r="I51" i="1"/>
  <c r="K51" i="1"/>
  <c r="L51" i="1"/>
  <c r="J50" i="1"/>
  <c r="K50" i="1"/>
  <c r="L50" i="1"/>
  <c r="F49" i="1"/>
  <c r="I49" i="1"/>
  <c r="J49" i="1"/>
  <c r="K49" i="1"/>
  <c r="L49" i="1"/>
  <c r="M52" i="1"/>
  <c r="M51" i="1"/>
  <c r="M50" i="1"/>
  <c r="M49" i="1"/>
  <c r="X43" i="1"/>
  <c r="Y43" i="1"/>
  <c r="Z43" i="1"/>
  <c r="G21" i="1"/>
  <c r="U42" i="1"/>
  <c r="H21" i="1"/>
  <c r="V42" i="1"/>
  <c r="W42" i="1"/>
  <c r="X42" i="1"/>
  <c r="Y42" i="1"/>
  <c r="Z42" i="1"/>
  <c r="AA44" i="1"/>
  <c r="AA43" i="1"/>
  <c r="AA42" i="1"/>
  <c r="T36" i="1"/>
  <c r="W36" i="1"/>
  <c r="Z36" i="1"/>
  <c r="X35" i="1"/>
  <c r="Y35" i="1"/>
  <c r="Z35" i="1"/>
  <c r="T34" i="1"/>
  <c r="W34" i="1"/>
  <c r="X34" i="1"/>
  <c r="Y34" i="1"/>
  <c r="Z34" i="1"/>
  <c r="U33" i="1"/>
  <c r="V33" i="1"/>
  <c r="W33" i="1"/>
  <c r="X33" i="1"/>
  <c r="Y33" i="1"/>
  <c r="Z33" i="1"/>
  <c r="T32" i="1"/>
  <c r="G20" i="1"/>
  <c r="U32" i="1"/>
  <c r="V32" i="1"/>
  <c r="W32" i="1"/>
  <c r="X32" i="1"/>
  <c r="Y32" i="1"/>
  <c r="Z32" i="1"/>
  <c r="AA37" i="1"/>
  <c r="AA36" i="1"/>
  <c r="AA35" i="1"/>
  <c r="AA34" i="1"/>
  <c r="AA33" i="1"/>
  <c r="AA32" i="1"/>
  <c r="M44" i="1"/>
  <c r="F43" i="1"/>
  <c r="I43" i="1"/>
  <c r="L43" i="1"/>
  <c r="M43" i="1"/>
  <c r="E42" i="1"/>
  <c r="F42" i="1"/>
  <c r="H42" i="1"/>
  <c r="I42" i="1"/>
  <c r="K42" i="1"/>
  <c r="L42" i="1"/>
  <c r="M42" i="1"/>
  <c r="F36" i="1"/>
  <c r="I36" i="1"/>
  <c r="L36" i="1"/>
  <c r="E35" i="1"/>
  <c r="F35" i="1"/>
  <c r="H35" i="1"/>
  <c r="I35" i="1"/>
  <c r="K35" i="1"/>
  <c r="L35" i="1"/>
  <c r="J34" i="1"/>
  <c r="K34" i="1"/>
  <c r="L34" i="1"/>
  <c r="E32" i="1"/>
  <c r="F32" i="1"/>
  <c r="H32" i="1"/>
  <c r="I32" i="1"/>
  <c r="J32" i="1"/>
  <c r="K32" i="1"/>
  <c r="L32" i="1"/>
  <c r="F33" i="1"/>
  <c r="I33" i="1"/>
  <c r="J33" i="1"/>
  <c r="K33" i="1"/>
  <c r="L33" i="1"/>
  <c r="M37" i="1"/>
  <c r="M36" i="1"/>
  <c r="M35" i="1"/>
  <c r="M34" i="1"/>
  <c r="M33" i="1"/>
  <c r="M32" i="1"/>
  <c r="M23" i="1"/>
  <c r="M24" i="1"/>
  <c r="M25" i="1"/>
  <c r="M26" i="1"/>
  <c r="M27" i="1"/>
  <c r="M20" i="1"/>
  <c r="M21" i="1"/>
  <c r="M19" i="1"/>
  <c r="P102" i="1" a="1"/>
  <c r="P102" i="1"/>
  <c r="Q102" i="1"/>
  <c r="R102" i="1"/>
  <c r="S102" i="1"/>
  <c r="T102" i="1"/>
  <c r="U102" i="1"/>
  <c r="V102" i="1"/>
  <c r="W102" i="1"/>
  <c r="X102" i="1"/>
  <c r="P103" i="1"/>
  <c r="Q103" i="1"/>
  <c r="R103" i="1"/>
  <c r="S103" i="1"/>
  <c r="T103" i="1"/>
  <c r="U103" i="1"/>
  <c r="V103" i="1"/>
  <c r="W103" i="1"/>
  <c r="X103" i="1"/>
  <c r="P104" i="1"/>
  <c r="Q104" i="1"/>
  <c r="R104" i="1"/>
  <c r="S104" i="1"/>
  <c r="T104" i="1"/>
  <c r="U104" i="1"/>
  <c r="V104" i="1"/>
  <c r="W104" i="1"/>
  <c r="X104" i="1"/>
  <c r="P105" i="1"/>
  <c r="Q105" i="1"/>
  <c r="R105" i="1"/>
  <c r="S105" i="1"/>
  <c r="T105" i="1"/>
  <c r="U105" i="1"/>
  <c r="V105" i="1"/>
  <c r="W105" i="1"/>
  <c r="X105" i="1"/>
  <c r="P106" i="1"/>
  <c r="Q106" i="1"/>
  <c r="R106" i="1"/>
  <c r="S106" i="1"/>
  <c r="T106" i="1"/>
  <c r="U106" i="1"/>
  <c r="V106" i="1"/>
  <c r="W106" i="1"/>
  <c r="X106" i="1"/>
  <c r="P107" i="1"/>
  <c r="Q107" i="1"/>
  <c r="R107" i="1"/>
  <c r="S107" i="1"/>
  <c r="T107" i="1"/>
  <c r="U107" i="1"/>
  <c r="V107" i="1"/>
  <c r="W107" i="1"/>
  <c r="X107" i="1"/>
  <c r="P108" i="1"/>
  <c r="Q108" i="1"/>
  <c r="R108" i="1"/>
  <c r="S108" i="1"/>
  <c r="T108" i="1"/>
  <c r="U108" i="1"/>
  <c r="V108" i="1"/>
  <c r="W108" i="1"/>
  <c r="X108" i="1"/>
  <c r="P109" i="1"/>
  <c r="Q109" i="1"/>
  <c r="R109" i="1"/>
  <c r="S109" i="1"/>
  <c r="T109" i="1"/>
  <c r="U109" i="1"/>
  <c r="V109" i="1"/>
  <c r="W109" i="1"/>
  <c r="X109" i="1"/>
  <c r="P110" i="1"/>
  <c r="Q110" i="1"/>
  <c r="R110" i="1"/>
  <c r="S110" i="1"/>
  <c r="T110" i="1"/>
  <c r="U110" i="1"/>
  <c r="V110" i="1"/>
  <c r="W110" i="1"/>
  <c r="X110" i="1"/>
  <c r="P115" i="1" a="1"/>
  <c r="P115" i="1"/>
  <c r="Q115" i="1"/>
  <c r="R115" i="1"/>
  <c r="S115" i="1"/>
  <c r="T115" i="1"/>
  <c r="U115" i="1"/>
  <c r="V115" i="1"/>
  <c r="W115" i="1"/>
  <c r="X115" i="1"/>
  <c r="P116" i="1"/>
  <c r="Q116" i="1"/>
  <c r="R116" i="1"/>
  <c r="S116" i="1"/>
  <c r="T116" i="1"/>
  <c r="U116" i="1"/>
  <c r="V116" i="1"/>
  <c r="W116" i="1"/>
  <c r="X116" i="1"/>
  <c r="P117" i="1"/>
  <c r="Q117" i="1"/>
  <c r="R117" i="1"/>
  <c r="S117" i="1"/>
  <c r="T117" i="1"/>
  <c r="U117" i="1"/>
  <c r="V117" i="1"/>
  <c r="W117" i="1"/>
  <c r="X117" i="1"/>
  <c r="P118" i="1"/>
  <c r="Q118" i="1"/>
  <c r="R118" i="1"/>
  <c r="S118" i="1"/>
  <c r="T118" i="1"/>
  <c r="U118" i="1"/>
  <c r="V118" i="1"/>
  <c r="W118" i="1"/>
  <c r="X118" i="1"/>
  <c r="P119" i="1"/>
  <c r="Q119" i="1"/>
  <c r="R119" i="1"/>
  <c r="S119" i="1"/>
  <c r="T119" i="1"/>
  <c r="U119" i="1"/>
  <c r="V119" i="1"/>
  <c r="W119" i="1"/>
  <c r="X119" i="1"/>
  <c r="P120" i="1"/>
  <c r="Q120" i="1"/>
  <c r="R120" i="1"/>
  <c r="S120" i="1"/>
  <c r="T120" i="1"/>
  <c r="U120" i="1"/>
  <c r="V120" i="1"/>
  <c r="W120" i="1"/>
  <c r="X120" i="1"/>
  <c r="P121" i="1"/>
  <c r="Q121" i="1"/>
  <c r="R121" i="1"/>
  <c r="S121" i="1"/>
  <c r="T121" i="1"/>
  <c r="U121" i="1"/>
  <c r="V121" i="1"/>
  <c r="W121" i="1"/>
  <c r="X121" i="1"/>
  <c r="P122" i="1"/>
  <c r="Q122" i="1"/>
  <c r="R122" i="1"/>
  <c r="S122" i="1"/>
  <c r="T122" i="1"/>
  <c r="U122" i="1"/>
  <c r="V122" i="1"/>
  <c r="W122" i="1"/>
  <c r="X122" i="1"/>
  <c r="P123" i="1"/>
  <c r="Q123" i="1"/>
  <c r="R123" i="1"/>
  <c r="S123" i="1"/>
  <c r="T123" i="1"/>
  <c r="U123" i="1"/>
  <c r="V123" i="1"/>
  <c r="W123" i="1"/>
  <c r="X123" i="1"/>
  <c r="P128" i="1" a="1"/>
  <c r="P128" i="1"/>
  <c r="Q128" i="1"/>
  <c r="R128" i="1"/>
  <c r="S128" i="1"/>
  <c r="T128" i="1"/>
  <c r="U128" i="1"/>
  <c r="V128" i="1"/>
  <c r="W128" i="1"/>
  <c r="X128" i="1"/>
  <c r="P129" i="1"/>
  <c r="Q129" i="1"/>
  <c r="R129" i="1"/>
  <c r="S129" i="1"/>
  <c r="T129" i="1"/>
  <c r="U129" i="1"/>
  <c r="V129" i="1"/>
  <c r="W129" i="1"/>
  <c r="X129" i="1"/>
  <c r="P130" i="1"/>
  <c r="Q130" i="1"/>
  <c r="R130" i="1"/>
  <c r="S130" i="1"/>
  <c r="T130" i="1"/>
  <c r="U130" i="1"/>
  <c r="V130" i="1"/>
  <c r="W130" i="1"/>
  <c r="X130" i="1"/>
  <c r="P131" i="1"/>
  <c r="Q131" i="1"/>
  <c r="R131" i="1"/>
  <c r="S131" i="1"/>
  <c r="T131" i="1"/>
  <c r="U131" i="1"/>
  <c r="V131" i="1"/>
  <c r="W131" i="1"/>
  <c r="X131" i="1"/>
  <c r="P132" i="1"/>
  <c r="Q132" i="1"/>
  <c r="R132" i="1"/>
  <c r="S132" i="1"/>
  <c r="T132" i="1"/>
  <c r="U132" i="1"/>
  <c r="V132" i="1"/>
  <c r="W132" i="1"/>
  <c r="X132" i="1"/>
  <c r="P133" i="1"/>
  <c r="Q133" i="1"/>
  <c r="R133" i="1"/>
  <c r="S133" i="1"/>
  <c r="T133" i="1"/>
  <c r="U133" i="1"/>
  <c r="V133" i="1"/>
  <c r="W133" i="1"/>
  <c r="X133" i="1"/>
  <c r="P134" i="1"/>
  <c r="Q134" i="1"/>
  <c r="R134" i="1"/>
  <c r="S134" i="1"/>
  <c r="T134" i="1"/>
  <c r="U134" i="1"/>
  <c r="V134" i="1"/>
  <c r="W134" i="1"/>
  <c r="X134" i="1"/>
  <c r="P135" i="1"/>
  <c r="Q135" i="1"/>
  <c r="R135" i="1"/>
  <c r="S135" i="1"/>
  <c r="T135" i="1"/>
  <c r="U135" i="1"/>
  <c r="V135" i="1"/>
  <c r="W135" i="1"/>
  <c r="X135" i="1"/>
  <c r="P136" i="1"/>
  <c r="Q136" i="1"/>
  <c r="R136" i="1"/>
  <c r="S136" i="1"/>
  <c r="T136" i="1"/>
  <c r="U136" i="1"/>
  <c r="V136" i="1"/>
  <c r="W136" i="1"/>
  <c r="X136" i="1"/>
  <c r="P141" i="1" a="1"/>
  <c r="P141" i="1"/>
  <c r="Q141" i="1"/>
  <c r="R141" i="1"/>
  <c r="S141" i="1"/>
  <c r="T141" i="1"/>
  <c r="U141" i="1"/>
  <c r="V141" i="1"/>
  <c r="W141" i="1"/>
  <c r="X141" i="1"/>
  <c r="P142" i="1"/>
  <c r="Q142" i="1"/>
  <c r="R142" i="1"/>
  <c r="S142" i="1"/>
  <c r="T142" i="1"/>
  <c r="U142" i="1"/>
  <c r="V142" i="1"/>
  <c r="W142" i="1"/>
  <c r="X142" i="1"/>
  <c r="P143" i="1"/>
  <c r="Q143" i="1"/>
  <c r="R143" i="1"/>
  <c r="S143" i="1"/>
  <c r="T143" i="1"/>
  <c r="U143" i="1"/>
  <c r="V143" i="1"/>
  <c r="W143" i="1"/>
  <c r="X143" i="1"/>
  <c r="P144" i="1"/>
  <c r="Q144" i="1"/>
  <c r="R144" i="1"/>
  <c r="S144" i="1"/>
  <c r="T144" i="1"/>
  <c r="U144" i="1"/>
  <c r="V144" i="1"/>
  <c r="W144" i="1"/>
  <c r="X144" i="1"/>
  <c r="P145" i="1"/>
  <c r="Q145" i="1"/>
  <c r="R145" i="1"/>
  <c r="S145" i="1"/>
  <c r="T145" i="1"/>
  <c r="U145" i="1"/>
  <c r="V145" i="1"/>
  <c r="W145" i="1"/>
  <c r="X145" i="1"/>
  <c r="P146" i="1"/>
  <c r="Q146" i="1"/>
  <c r="R146" i="1"/>
  <c r="S146" i="1"/>
  <c r="T146" i="1"/>
  <c r="U146" i="1"/>
  <c r="V146" i="1"/>
  <c r="W146" i="1"/>
  <c r="X146" i="1"/>
  <c r="P147" i="1"/>
  <c r="Q147" i="1"/>
  <c r="R147" i="1"/>
  <c r="S147" i="1"/>
  <c r="T147" i="1"/>
  <c r="U147" i="1"/>
  <c r="V147" i="1"/>
  <c r="W147" i="1"/>
  <c r="X147" i="1"/>
  <c r="P148" i="1"/>
  <c r="Q148" i="1"/>
  <c r="R148" i="1"/>
  <c r="S148" i="1"/>
  <c r="T148" i="1"/>
  <c r="U148" i="1"/>
  <c r="V148" i="1"/>
  <c r="W148" i="1"/>
  <c r="X148" i="1"/>
  <c r="P149" i="1"/>
  <c r="Q149" i="1"/>
  <c r="R149" i="1"/>
  <c r="S149" i="1"/>
  <c r="T149" i="1"/>
  <c r="U149" i="1"/>
  <c r="V149" i="1"/>
  <c r="W149" i="1"/>
  <c r="X149" i="1"/>
  <c r="P154" i="1" a="1"/>
  <c r="P154" i="1"/>
  <c r="Q154" i="1"/>
  <c r="R154" i="1"/>
  <c r="S154" i="1"/>
  <c r="T154" i="1"/>
  <c r="U154" i="1"/>
  <c r="V154" i="1"/>
  <c r="W154" i="1"/>
  <c r="X154" i="1"/>
  <c r="P155" i="1"/>
  <c r="Q155" i="1"/>
  <c r="R155" i="1"/>
  <c r="S155" i="1"/>
  <c r="T155" i="1"/>
  <c r="U155" i="1"/>
  <c r="V155" i="1"/>
  <c r="W155" i="1"/>
  <c r="X155" i="1"/>
  <c r="P156" i="1"/>
  <c r="Q156" i="1"/>
  <c r="R156" i="1"/>
  <c r="S156" i="1"/>
  <c r="T156" i="1"/>
  <c r="U156" i="1"/>
  <c r="V156" i="1"/>
  <c r="W156" i="1"/>
  <c r="X156" i="1"/>
  <c r="P157" i="1"/>
  <c r="Q157" i="1"/>
  <c r="R157" i="1"/>
  <c r="S157" i="1"/>
  <c r="T157" i="1"/>
  <c r="U157" i="1"/>
  <c r="V157" i="1"/>
  <c r="W157" i="1"/>
  <c r="X157" i="1"/>
  <c r="P158" i="1"/>
  <c r="Q158" i="1"/>
  <c r="R158" i="1"/>
  <c r="S158" i="1"/>
  <c r="T158" i="1"/>
  <c r="U158" i="1"/>
  <c r="V158" i="1"/>
  <c r="W158" i="1"/>
  <c r="X158" i="1"/>
  <c r="P159" i="1"/>
  <c r="Q159" i="1"/>
  <c r="R159" i="1"/>
  <c r="S159" i="1"/>
  <c r="T159" i="1"/>
  <c r="U159" i="1"/>
  <c r="V159" i="1"/>
  <c r="W159" i="1"/>
  <c r="X159" i="1"/>
  <c r="P160" i="1"/>
  <c r="Q160" i="1"/>
  <c r="R160" i="1"/>
  <c r="S160" i="1"/>
  <c r="T160" i="1"/>
  <c r="U160" i="1"/>
  <c r="V160" i="1"/>
  <c r="W160" i="1"/>
  <c r="X160" i="1"/>
  <c r="P161" i="1"/>
  <c r="Q161" i="1"/>
  <c r="R161" i="1"/>
  <c r="S161" i="1"/>
  <c r="T161" i="1"/>
  <c r="U161" i="1"/>
  <c r="V161" i="1"/>
  <c r="W161" i="1"/>
  <c r="X161" i="1"/>
  <c r="P162" i="1"/>
  <c r="Q162" i="1"/>
  <c r="R162" i="1"/>
  <c r="S162" i="1"/>
  <c r="T162" i="1"/>
  <c r="U162" i="1"/>
  <c r="V162" i="1"/>
  <c r="W162" i="1"/>
  <c r="X162" i="1"/>
  <c r="P167" i="1" a="1"/>
  <c r="P167" i="1"/>
  <c r="Q167" i="1"/>
  <c r="R167" i="1"/>
  <c r="S167" i="1"/>
  <c r="T167" i="1"/>
  <c r="U167" i="1"/>
  <c r="V167" i="1"/>
  <c r="W167" i="1"/>
  <c r="X167" i="1"/>
  <c r="P168" i="1"/>
  <c r="Q168" i="1"/>
  <c r="R168" i="1"/>
  <c r="S168" i="1"/>
  <c r="T168" i="1"/>
  <c r="U168" i="1"/>
  <c r="V168" i="1"/>
  <c r="W168" i="1"/>
  <c r="X168" i="1"/>
  <c r="P169" i="1"/>
  <c r="Q169" i="1"/>
  <c r="R169" i="1"/>
  <c r="S169" i="1"/>
  <c r="T169" i="1"/>
  <c r="U169" i="1"/>
  <c r="V169" i="1"/>
  <c r="W169" i="1"/>
  <c r="X169" i="1"/>
  <c r="P170" i="1"/>
  <c r="Q170" i="1"/>
  <c r="R170" i="1"/>
  <c r="S170" i="1"/>
  <c r="T170" i="1"/>
  <c r="U170" i="1"/>
  <c r="V170" i="1"/>
  <c r="W170" i="1"/>
  <c r="X170" i="1"/>
  <c r="P171" i="1"/>
  <c r="Q171" i="1"/>
  <c r="R171" i="1"/>
  <c r="S171" i="1"/>
  <c r="T171" i="1"/>
  <c r="U171" i="1"/>
  <c r="V171" i="1"/>
  <c r="W171" i="1"/>
  <c r="X171" i="1"/>
  <c r="P172" i="1"/>
  <c r="Q172" i="1"/>
  <c r="R172" i="1"/>
  <c r="S172" i="1"/>
  <c r="T172" i="1"/>
  <c r="U172" i="1"/>
  <c r="V172" i="1"/>
  <c r="W172" i="1"/>
  <c r="X172" i="1"/>
  <c r="P173" i="1"/>
  <c r="Q173" i="1"/>
  <c r="R173" i="1"/>
  <c r="S173" i="1"/>
  <c r="T173" i="1"/>
  <c r="U173" i="1"/>
  <c r="V173" i="1"/>
  <c r="W173" i="1"/>
  <c r="X173" i="1"/>
  <c r="P174" i="1"/>
  <c r="Q174" i="1"/>
  <c r="R174" i="1"/>
  <c r="S174" i="1"/>
  <c r="T174" i="1"/>
  <c r="U174" i="1"/>
  <c r="V174" i="1"/>
  <c r="W174" i="1"/>
  <c r="X174" i="1"/>
  <c r="P175" i="1"/>
  <c r="Q175" i="1"/>
  <c r="R175" i="1"/>
  <c r="S175" i="1"/>
  <c r="T175" i="1"/>
  <c r="U175" i="1"/>
  <c r="V175" i="1"/>
  <c r="W175" i="1"/>
  <c r="X175" i="1"/>
  <c r="P180" i="1" a="1"/>
  <c r="P180" i="1"/>
  <c r="Q180" i="1"/>
  <c r="R180" i="1"/>
  <c r="S180" i="1"/>
  <c r="T180" i="1"/>
  <c r="U180" i="1"/>
  <c r="V180" i="1"/>
  <c r="W180" i="1"/>
  <c r="X180" i="1"/>
  <c r="P181" i="1"/>
  <c r="Q181" i="1"/>
  <c r="R181" i="1"/>
  <c r="S181" i="1"/>
  <c r="T181" i="1"/>
  <c r="U181" i="1"/>
  <c r="V181" i="1"/>
  <c r="W181" i="1"/>
  <c r="X181" i="1"/>
  <c r="P182" i="1"/>
  <c r="Q182" i="1"/>
  <c r="R182" i="1"/>
  <c r="S182" i="1"/>
  <c r="T182" i="1"/>
  <c r="U182" i="1"/>
  <c r="V182" i="1"/>
  <c r="W182" i="1"/>
  <c r="X182" i="1"/>
  <c r="P183" i="1"/>
  <c r="Q183" i="1"/>
  <c r="R183" i="1"/>
  <c r="S183" i="1"/>
  <c r="T183" i="1"/>
  <c r="U183" i="1"/>
  <c r="V183" i="1"/>
  <c r="W183" i="1"/>
  <c r="X183" i="1"/>
  <c r="P184" i="1"/>
  <c r="Q184" i="1"/>
  <c r="R184" i="1"/>
  <c r="S184" i="1"/>
  <c r="T184" i="1"/>
  <c r="U184" i="1"/>
  <c r="V184" i="1"/>
  <c r="W184" i="1"/>
  <c r="X184" i="1"/>
  <c r="P185" i="1"/>
  <c r="Q185" i="1"/>
  <c r="R185" i="1"/>
  <c r="S185" i="1"/>
  <c r="T185" i="1"/>
  <c r="U185" i="1"/>
  <c r="V185" i="1"/>
  <c r="W185" i="1"/>
  <c r="X185" i="1"/>
  <c r="P186" i="1"/>
  <c r="Q186" i="1"/>
  <c r="R186" i="1"/>
  <c r="S186" i="1"/>
  <c r="T186" i="1"/>
  <c r="U186" i="1"/>
  <c r="V186" i="1"/>
  <c r="W186" i="1"/>
  <c r="X186" i="1"/>
  <c r="P187" i="1"/>
  <c r="Q187" i="1"/>
  <c r="R187" i="1"/>
  <c r="S187" i="1"/>
  <c r="T187" i="1"/>
  <c r="U187" i="1"/>
  <c r="V187" i="1"/>
  <c r="W187" i="1"/>
  <c r="X187" i="1"/>
  <c r="P188" i="1"/>
  <c r="Q188" i="1"/>
  <c r="R188" i="1"/>
  <c r="S188" i="1"/>
  <c r="T188" i="1"/>
  <c r="U188" i="1"/>
  <c r="V188" i="1"/>
  <c r="W188" i="1"/>
  <c r="X188" i="1"/>
  <c r="K87" i="1"/>
  <c r="K88" i="1"/>
</calcChain>
</file>

<file path=xl/sharedStrings.xml><?xml version="1.0" encoding="utf-8"?>
<sst xmlns="http://schemas.openxmlformats.org/spreadsheetml/2006/main" count="264" uniqueCount="51">
  <si>
    <t>Costo fijo de enviar inventario desde la fábrica</t>
  </si>
  <si>
    <t>Costo inventario quincenal por prenda (variable)</t>
  </si>
  <si>
    <t>Costo de oportunidad por venta perdida (faltante por prenda)</t>
  </si>
  <si>
    <t>LL</t>
  </si>
  <si>
    <t>Matriz C</t>
  </si>
  <si>
    <t>P_LL0;0</t>
  </si>
  <si>
    <t>P</t>
  </si>
  <si>
    <t>Principal</t>
  </si>
  <si>
    <t>Secundaria</t>
  </si>
  <si>
    <t>P Demanda 0</t>
  </si>
  <si>
    <t>S/S</t>
  </si>
  <si>
    <t>P_LL1;0</t>
  </si>
  <si>
    <t>P_LL2;0</t>
  </si>
  <si>
    <t>P_LL0;1</t>
  </si>
  <si>
    <t>P_LL0;2</t>
  </si>
  <si>
    <t>P_LL1;1</t>
  </si>
  <si>
    <t>P_LL1;2</t>
  </si>
  <si>
    <t>P_LL2;1</t>
  </si>
  <si>
    <t>P_LL2;2</t>
  </si>
  <si>
    <t>Costo fijo envío</t>
  </si>
  <si>
    <t>Costo inv por prenda</t>
  </si>
  <si>
    <t>Costo faltante</t>
  </si>
  <si>
    <t>P Demanda 1</t>
  </si>
  <si>
    <t>P Demanda 2</t>
  </si>
  <si>
    <t>NA</t>
  </si>
  <si>
    <t>V(00)</t>
  </si>
  <si>
    <t>V(01)</t>
  </si>
  <si>
    <t>V(02)</t>
  </si>
  <si>
    <t>V(10)</t>
  </si>
  <si>
    <t>V(11)</t>
  </si>
  <si>
    <t>V(12)</t>
  </si>
  <si>
    <t>V(20)</t>
  </si>
  <si>
    <t>V(21)</t>
  </si>
  <si>
    <t>V(22)</t>
  </si>
  <si>
    <t>LL(00)</t>
  </si>
  <si>
    <t>LL(01)</t>
  </si>
  <si>
    <t>LL(02)</t>
  </si>
  <si>
    <t>LL(10)</t>
  </si>
  <si>
    <t>LL(11)</t>
  </si>
  <si>
    <t>LL(12)</t>
  </si>
  <si>
    <t>LL(20)</t>
  </si>
  <si>
    <t>LL(21)</t>
  </si>
  <si>
    <t>LL(22)</t>
  </si>
  <si>
    <t>BETA</t>
  </si>
  <si>
    <t>MAX</t>
  </si>
  <si>
    <t>Costos</t>
  </si>
  <si>
    <t>Probabilidad demanda 1 trío</t>
  </si>
  <si>
    <t>Costo total</t>
  </si>
  <si>
    <t>Costo inventario</t>
  </si>
  <si>
    <t>Ganacia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</si>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</sst>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_-* #.##0.00_-;\-* #.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41" fontId="0" fillId="0" borderId="0" xfId="1" applyFon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1" fontId="0" fillId="0" borderId="0" xfId="0" applyNumberFormat="1"/>
    <xf numFmtId="2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43" fontId="0" fillId="0" borderId="0" xfId="10" applyFont="1"/>
    <xf numFmtId="43" fontId="0" fillId="3" borderId="0" xfId="10" applyFont="1" applyFill="1"/>
    <xf numFmtId="41" fontId="0" fillId="0" borderId="3" xfId="1" applyFont="1" applyBorder="1"/>
    <xf numFmtId="41" fontId="0" fillId="0" borderId="5" xfId="1" applyFont="1" applyBorder="1"/>
    <xf numFmtId="41" fontId="0" fillId="0" borderId="8" xfId="1" applyFont="1" applyBorder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0" borderId="0" xfId="0" applyFill="1" applyBorder="1"/>
    <xf numFmtId="41" fontId="0" fillId="0" borderId="0" xfId="1" applyFont="1" applyFill="1" applyBorder="1"/>
    <xf numFmtId="43" fontId="0" fillId="0" borderId="1" xfId="10" applyFont="1" applyBorder="1"/>
    <xf numFmtId="43" fontId="0" fillId="0" borderId="2" xfId="10" applyFont="1" applyBorder="1"/>
    <xf numFmtId="43" fontId="0" fillId="0" borderId="3" xfId="10" applyFont="1" applyBorder="1"/>
    <xf numFmtId="43" fontId="0" fillId="0" borderId="4" xfId="10" applyFont="1" applyBorder="1"/>
    <xf numFmtId="43" fontId="0" fillId="0" borderId="0" xfId="10" applyFont="1" applyBorder="1"/>
    <xf numFmtId="43" fontId="0" fillId="0" borderId="5" xfId="10" applyFont="1" applyBorder="1"/>
    <xf numFmtId="43" fontId="0" fillId="0" borderId="6" xfId="10" applyFont="1" applyBorder="1"/>
    <xf numFmtId="43" fontId="0" fillId="0" borderId="7" xfId="10" applyFont="1" applyBorder="1"/>
    <xf numFmtId="43" fontId="0" fillId="0" borderId="8" xfId="10" applyFont="1" applyBorder="1"/>
    <xf numFmtId="0" fontId="0" fillId="0" borderId="0" xfId="0" applyAlignment="1">
      <alignment horizontal="center"/>
    </xf>
  </cellXfs>
  <cellStyles count="11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Millares" xfId="10" builtinId="3"/>
    <cellStyle name="Millares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Costo total vs probabilidad demanda 3 acolchadas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Hoja2!$C$5</c:f>
              <c:strCache>
                <c:ptCount val="1"/>
                <c:pt idx="0">
                  <c:v>Costo total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xVal>
            <c:numRef>
              <c:f>Hoja2!$B$6:$B$13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xVal>
          <c:yVal>
            <c:numRef>
              <c:f>Hoja2!$C$6:$C$13</c:f>
              <c:numCache>
                <c:formatCode>General</c:formatCode>
                <c:ptCount val="8"/>
                <c:pt idx="0">
                  <c:v>985243.0</c:v>
                </c:pt>
                <c:pt idx="1">
                  <c:v>995391.3207953906</c:v>
                </c:pt>
                <c:pt idx="2">
                  <c:v>1.00752432079539E6</c:v>
                </c:pt>
                <c:pt idx="3">
                  <c:v>1.15434671911618E6</c:v>
                </c:pt>
                <c:pt idx="4">
                  <c:v>1.38453871911618E6</c:v>
                </c:pt>
                <c:pt idx="5">
                  <c:v>1.50473871911618E6</c:v>
                </c:pt>
                <c:pt idx="6">
                  <c:v>1.49939371911618E6</c:v>
                </c:pt>
                <c:pt idx="7">
                  <c:v>1.452039E6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EA7-4589-BC7F-FFC8FF2C74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-2069058272"/>
        <c:axId val="-2069025216"/>
      </c:scatterChart>
      <c:valAx>
        <c:axId val="-206905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69025216"/>
        <c:crosses val="autoZero"/>
        <c:crossBetween val="midCat"/>
      </c:valAx>
      <c:valAx>
        <c:axId val="-206902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6905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1"/>
              <a:t>Costo total vs costo inventario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Hoja2!$C$30</c:f>
              <c:strCache>
                <c:ptCount val="1"/>
                <c:pt idx="0">
                  <c:v>Costo 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Hoja2!$B$31:$B$40</c:f>
              <c:numCache>
                <c:formatCode>General</c:formatCode>
                <c:ptCount val="10"/>
                <c:pt idx="0">
                  <c:v>50000.0</c:v>
                </c:pt>
                <c:pt idx="1">
                  <c:v>100000.0</c:v>
                </c:pt>
                <c:pt idx="2">
                  <c:v>150000.0</c:v>
                </c:pt>
                <c:pt idx="3">
                  <c:v>200000.0</c:v>
                </c:pt>
                <c:pt idx="4">
                  <c:v>250000.0</c:v>
                </c:pt>
                <c:pt idx="5">
                  <c:v>300000.0</c:v>
                </c:pt>
                <c:pt idx="6">
                  <c:v>350000.0</c:v>
                </c:pt>
                <c:pt idx="7">
                  <c:v>400000.0</c:v>
                </c:pt>
                <c:pt idx="8">
                  <c:v>450000.0</c:v>
                </c:pt>
                <c:pt idx="9">
                  <c:v>500000.0</c:v>
                </c:pt>
              </c:numCache>
            </c:numRef>
          </c:xVal>
          <c:yVal>
            <c:numRef>
              <c:f>Hoja2!$C$31:$C$40</c:f>
              <c:numCache>
                <c:formatCode>General</c:formatCode>
                <c:ptCount val="10"/>
                <c:pt idx="0">
                  <c:v>492393.2480589811</c:v>
                </c:pt>
                <c:pt idx="1">
                  <c:v>822659.1758427515</c:v>
                </c:pt>
                <c:pt idx="2">
                  <c:v>940822.4978206921</c:v>
                </c:pt>
                <c:pt idx="3">
                  <c:v>996815.6968361277</c:v>
                </c:pt>
                <c:pt idx="4">
                  <c:v>1.14968234750336E6</c:v>
                </c:pt>
                <c:pt idx="5">
                  <c:v>1.15518614140284E6</c:v>
                </c:pt>
                <c:pt idx="6">
                  <c:v>1.34702749436529E6</c:v>
                </c:pt>
                <c:pt idx="7">
                  <c:v>1.33871922315075E6</c:v>
                </c:pt>
                <c:pt idx="8">
                  <c:v>1.40733333034835E6</c:v>
                </c:pt>
                <c:pt idx="9">
                  <c:v>1.425947E6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AE-4BFD-99F6-1A3A7B662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1344848"/>
        <c:axId val="-2081341600"/>
      </c:scatterChart>
      <c:valAx>
        <c:axId val="-20813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81341600"/>
        <c:crosses val="autoZero"/>
        <c:crossBetween val="midCat"/>
      </c:valAx>
      <c:valAx>
        <c:axId val="-20813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813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Costo total vs costo faltantes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Hoja2!$C$18</c:f>
              <c:strCache>
                <c:ptCount val="1"/>
                <c:pt idx="0">
                  <c:v>Costo 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Hoja2!$B$19:$B$27</c:f>
              <c:numCache>
                <c:formatCode>General</c:formatCode>
                <c:ptCount val="9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600000.0</c:v>
                </c:pt>
                <c:pt idx="6">
                  <c:v>700000.0</c:v>
                </c:pt>
                <c:pt idx="7">
                  <c:v>800000.0</c:v>
                </c:pt>
                <c:pt idx="8">
                  <c:v>900000.0</c:v>
                </c:pt>
              </c:numCache>
            </c:numRef>
          </c:xVal>
          <c:yVal>
            <c:numRef>
              <c:f>Hoja2!$C$19:$C$27</c:f>
              <c:numCache>
                <c:formatCode>General</c:formatCode>
                <c:ptCount val="9"/>
                <c:pt idx="0">
                  <c:v>334516.5662862179</c:v>
                </c:pt>
                <c:pt idx="1">
                  <c:v>508258.0227716395</c:v>
                </c:pt>
                <c:pt idx="2">
                  <c:v>686870.4054891001</c:v>
                </c:pt>
                <c:pt idx="3">
                  <c:v>806912.0216523595</c:v>
                </c:pt>
                <c:pt idx="4">
                  <c:v>926953.6378156188</c:v>
                </c:pt>
                <c:pt idx="5">
                  <c:v>1.08412446647013E6</c:v>
                </c:pt>
                <c:pt idx="6">
                  <c:v>1.22530940661289E6</c:v>
                </c:pt>
                <c:pt idx="7">
                  <c:v>1.24978748918672E6</c:v>
                </c:pt>
                <c:pt idx="8">
                  <c:v>1.257787E6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CC1-42D2-B538-D2D6CA983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8015104"/>
        <c:axId val="-2068011840"/>
      </c:scatterChart>
      <c:valAx>
        <c:axId val="-206801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68011840"/>
        <c:crosses val="autoZero"/>
        <c:crossBetween val="midCat"/>
      </c:valAx>
      <c:valAx>
        <c:axId val="-206801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6801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</xdr:row>
      <xdr:rowOff>66675</xdr:rowOff>
    </xdr:from>
    <xdr:to>
      <xdr:col>9</xdr:col>
      <xdr:colOff>447675</xdr:colOff>
      <xdr:row>17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D5BEC111-4717-4FE9-A1CD-39B22A51D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771525</xdr:colOff>
      <xdr:row>30</xdr:row>
      <xdr:rowOff>190500</xdr:rowOff>
    </xdr:from>
    <xdr:to>
      <xdr:col>9</xdr:col>
      <xdr:colOff>314325</xdr:colOff>
      <xdr:row>44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BC8BCD4B-BFA1-4620-8FB1-A062390EE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504825</xdr:colOff>
      <xdr:row>15</xdr:row>
      <xdr:rowOff>76200</xdr:rowOff>
    </xdr:from>
    <xdr:to>
      <xdr:col>9</xdr:col>
      <xdr:colOff>47625</xdr:colOff>
      <xdr:row>29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3893D9BB-C67B-41C6-AC52-E7AC1C19F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AA188"/>
  <sheetViews>
    <sheetView topLeftCell="A56" zoomScale="57" zoomScaleNormal="57" zoomScalePageLayoutView="57" workbookViewId="0">
      <selection activeCell="AB64" sqref="AB64"/>
    </sheetView>
  </sheetViews>
  <sheetFormatPr baseColWidth="10" defaultRowHeight="16" x14ac:dyDescent="0.2"/>
  <cols>
    <col min="1" max="1" width="11.6640625" customWidth="1"/>
    <col min="2" max="2" width="2.1640625" bestFit="1" customWidth="1"/>
    <col min="3" max="3" width="3.83203125" bestFit="1" customWidth="1"/>
    <col min="4" max="5" width="12.33203125" bestFit="1" customWidth="1"/>
    <col min="6" max="6" width="15.33203125" bestFit="1" customWidth="1"/>
    <col min="7" max="7" width="12.33203125" bestFit="1" customWidth="1"/>
    <col min="8" max="8" width="16.5" bestFit="1" customWidth="1"/>
    <col min="9" max="9" width="12.33203125" bestFit="1" customWidth="1"/>
    <col min="10" max="10" width="14.33203125" bestFit="1" customWidth="1"/>
    <col min="11" max="11" width="18.1640625" bestFit="1" customWidth="1"/>
    <col min="12" max="12" width="12.1640625" bestFit="1" customWidth="1"/>
    <col min="14" max="14" width="19.83203125" bestFit="1" customWidth="1"/>
    <col min="16" max="16" width="12.1640625" bestFit="1" customWidth="1"/>
    <col min="17" max="27" width="6.1640625" customWidth="1"/>
  </cols>
  <sheetData>
    <row r="1" spans="1:20" x14ac:dyDescent="0.2"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O1" t="s">
        <v>7</v>
      </c>
      <c r="P1" t="s">
        <v>8</v>
      </c>
    </row>
    <row r="2" spans="1:20" x14ac:dyDescent="0.2">
      <c r="C2" t="s">
        <v>6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N2" t="s">
        <v>22</v>
      </c>
      <c r="O2">
        <v>0.39</v>
      </c>
      <c r="P2">
        <v>0.35</v>
      </c>
      <c r="S2" s="13">
        <v>0.58526607502226902</v>
      </c>
      <c r="T2" s="13">
        <v>0.56887298747763859</v>
      </c>
    </row>
    <row r="3" spans="1:20" ht="16.5" thickBot="1" x14ac:dyDescent="0.3">
      <c r="B3" t="s">
        <v>6</v>
      </c>
      <c r="C3" t="s">
        <v>10</v>
      </c>
      <c r="D3">
        <v>0</v>
      </c>
      <c r="E3">
        <v>1</v>
      </c>
      <c r="F3">
        <v>2</v>
      </c>
      <c r="G3">
        <v>0</v>
      </c>
      <c r="H3">
        <v>1</v>
      </c>
      <c r="I3">
        <v>2</v>
      </c>
      <c r="J3">
        <v>0</v>
      </c>
      <c r="K3">
        <v>1</v>
      </c>
      <c r="L3">
        <v>2</v>
      </c>
      <c r="N3" t="s">
        <v>23</v>
      </c>
      <c r="O3">
        <v>0.19</v>
      </c>
      <c r="P3">
        <v>0.15</v>
      </c>
    </row>
    <row r="4" spans="1:20" x14ac:dyDescent="0.2">
      <c r="B4">
        <v>0</v>
      </c>
      <c r="C4">
        <v>0</v>
      </c>
      <c r="D4" s="30">
        <f>O2*O8+O3*2*O8+P2*O8+P3*2*O8</f>
        <v>1.4200000000000001E-4</v>
      </c>
      <c r="E4" s="31">
        <f>O6+O2*O8+O3*2*O8+P3*O8+P4*O7+O9*(P2+P3)</f>
        <v>181243.000092</v>
      </c>
      <c r="F4" s="31">
        <f>O6+O2*O8+2*O3+P4*2*O7+P2*O7+O9*(P2+2*P3)</f>
        <v>193493.38003899995</v>
      </c>
      <c r="G4" s="31">
        <f>O6+O3*O8+O4*O7+P2*O8+P3*2*O8+O9*(O2+O3)</f>
        <v>222443.00008400003</v>
      </c>
      <c r="H4" s="31">
        <f>2*O6+O3*O8+P3*O8+O4*O7+P4*O7+O9*(O2+O3+P2+P3)</f>
        <v>403686.00003400003</v>
      </c>
      <c r="I4" s="31">
        <f>2*O6+O3*O8+O4*O7+P2*O7+P4*2*O8+O9*(O2+O3+P2+2*P3)</f>
        <v>480936.00011899997</v>
      </c>
      <c r="J4" s="31">
        <f>O6+P2+O8+P3*2*O8+O4*2*O7+O2*O7+O9*(O2+2*O3)</f>
        <v>255293.35013000001</v>
      </c>
      <c r="K4" s="31">
        <f>O6*2+O4*2*O7+O2*O7+P3*O8+P4*O7+O9*(O2+2*O3+P2+P3)</f>
        <v>436536.000015</v>
      </c>
      <c r="L4" s="32">
        <f>O6*2+O4*2*O7+O2*O7+P4*2*O7+P2*O7+O9*(O2+P2+2*O3+2*P3)</f>
        <v>448786.00000000012</v>
      </c>
      <c r="N4" t="s">
        <v>9</v>
      </c>
      <c r="O4">
        <f>1-O2-O3</f>
        <v>0.42</v>
      </c>
      <c r="P4">
        <f>1-P2-P3</f>
        <v>0.5</v>
      </c>
    </row>
    <row r="5" spans="1:20" ht="16.5" thickBot="1" x14ac:dyDescent="0.3">
      <c r="B5">
        <v>0</v>
      </c>
      <c r="C5">
        <v>1</v>
      </c>
      <c r="D5" s="33">
        <f>O2*O8+O3*2*O8+P3*O8+P4*O7+P2*O9+P3*O9</f>
        <v>192500.000092</v>
      </c>
      <c r="E5" s="34">
        <f>O6+O2*O8+O3*2*O8+P4*2*O7+P2*O7+O9*(P2+2*P3)</f>
        <v>193493.00007699995</v>
      </c>
      <c r="F5" s="34" t="s">
        <v>24</v>
      </c>
      <c r="G5" s="34">
        <f>O6+O3*O8+P3*O8+O4*O7+P4*O7+O9*(O2+O3+P2+P3)</f>
        <v>414943.00003400003</v>
      </c>
      <c r="H5" s="34">
        <f>O6*2+O3*O8++O4*O7+P2*O7+P4*2*O7+O9*(O2+O3+P2+2*P3)</f>
        <v>415936.00001900003</v>
      </c>
      <c r="I5" s="34" t="s">
        <v>24</v>
      </c>
      <c r="J5" s="34">
        <f>O6+O4*2*O7+O2*O7+P3*2*O8+P2*O8+O9*(O2+P2+P3+2*O3)</f>
        <v>480293.00006500003</v>
      </c>
      <c r="K5" s="34">
        <f>O6*2+O2*O7+O4*2*O7+P2*O7+P4*2*O7+O9*(O2+P2+2*O3+2*P3)</f>
        <v>448786.00000000012</v>
      </c>
      <c r="L5" s="35" t="s">
        <v>24</v>
      </c>
    </row>
    <row r="6" spans="1:20" x14ac:dyDescent="0.2">
      <c r="B6">
        <v>0</v>
      </c>
      <c r="C6">
        <v>2</v>
      </c>
      <c r="D6" s="33">
        <f>O2*O8+O3*2*O8+P4*2*O7+P2*O7+(2*P3+P2)*O9</f>
        <v>204750.00007699995</v>
      </c>
      <c r="E6" s="34" t="s">
        <v>24</v>
      </c>
      <c r="F6" s="34" t="s">
        <v>24</v>
      </c>
      <c r="G6" s="34">
        <f>O6+O3*O8+O4*O7+P4*2*O7+P2*O7+O9*(O2+O3+P2+2*P3)</f>
        <v>427193.00001900003</v>
      </c>
      <c r="H6" s="34" t="s">
        <v>24</v>
      </c>
      <c r="I6" s="34" t="s">
        <v>24</v>
      </c>
      <c r="J6" s="34">
        <f>O6+O4*2*O7+O2*O7+P4*2*O7+P2*O7+O9*(O2+P2+2*O3+2*P3)</f>
        <v>460043.00000000012</v>
      </c>
      <c r="K6" s="34" t="s">
        <v>24</v>
      </c>
      <c r="L6" s="35" t="s">
        <v>24</v>
      </c>
      <c r="N6" s="3" t="s">
        <v>19</v>
      </c>
      <c r="O6" s="22">
        <v>-11257</v>
      </c>
    </row>
    <row r="7" spans="1:20" x14ac:dyDescent="0.2">
      <c r="A7" t="s">
        <v>4</v>
      </c>
      <c r="B7">
        <v>1</v>
      </c>
      <c r="C7">
        <v>0</v>
      </c>
      <c r="D7" s="33">
        <f>O3*O8+O4*O7+P2*O8+P3*2*O8+O9*(O2+O3)</f>
        <v>233700.00008400003</v>
      </c>
      <c r="E7" s="34">
        <f>O6+O4*O7+O3*O8+P3*O8+P4*O7+O9*(O2+O3+P2+P3)</f>
        <v>414943.00003400003</v>
      </c>
      <c r="F7" s="34">
        <f>O6+O3*O8+O4*O7+P2*O7+P4*2*O7+O9*(O2+O3+P2+2*P3)</f>
        <v>427193.00001900003</v>
      </c>
      <c r="G7" s="34">
        <f>O6+O4*2*O7+O2*O7+P2*O8+P3*2*O8+O9*(O2+O3*2)</f>
        <v>255293.000065</v>
      </c>
      <c r="H7" s="34">
        <f>O6*2+O4*2*O7+O2*O7+P3*O8+P4*O7+O9*(O2+2*O3+P2+P3)</f>
        <v>436536.000015</v>
      </c>
      <c r="I7" s="34">
        <f>O6*2+O4*2*O7+O2*O7+P4*2*O7+P2*O7+O9*(O2+P2+2*O3+2*P3)</f>
        <v>448786.00000000012</v>
      </c>
      <c r="J7" s="34" t="s">
        <v>24</v>
      </c>
      <c r="K7" s="34" t="s">
        <v>24</v>
      </c>
      <c r="L7" s="35" t="s">
        <v>24</v>
      </c>
      <c r="N7" s="6" t="s">
        <v>20</v>
      </c>
      <c r="O7" s="23">
        <v>-65000</v>
      </c>
      <c r="P7" s="12"/>
    </row>
    <row r="8" spans="1:20" ht="16.5" thickBot="1" x14ac:dyDescent="0.3">
      <c r="B8">
        <v>1</v>
      </c>
      <c r="C8">
        <v>1</v>
      </c>
      <c r="D8" s="33">
        <f>O3*O8+O4*O7+P3*O8+P4*O7+(O2+O3)*O9+(P2+P3)*O9</f>
        <v>426200.00003400003</v>
      </c>
      <c r="E8" s="34">
        <f>O6+O3*O8+O4*O7+P4*2*O7+P2*O7+O9*(O2+O3+P2+2*P3)</f>
        <v>427193.00001900003</v>
      </c>
      <c r="F8" s="34" t="s">
        <v>24</v>
      </c>
      <c r="G8" s="34">
        <f>O6+O4*2*O7+O2*O7+P3*O8+P4*O7+O9*(O2+2*O3+P2)</f>
        <v>380293.00001500006</v>
      </c>
      <c r="H8" s="34">
        <f>O6*2+O4*2*O7+O2*O7+P4*2*O7+P2*O7+O9*(O2+P2+2*O3+2*P3)</f>
        <v>448786.00000000012</v>
      </c>
      <c r="I8" s="34" t="s">
        <v>24</v>
      </c>
      <c r="J8" s="34" t="s">
        <v>24</v>
      </c>
      <c r="K8" s="34" t="s">
        <v>24</v>
      </c>
      <c r="L8" s="35" t="s">
        <v>24</v>
      </c>
      <c r="N8" s="9" t="s">
        <v>21</v>
      </c>
      <c r="O8" s="24">
        <v>1E-4</v>
      </c>
    </row>
    <row r="9" spans="1:20" x14ac:dyDescent="0.2">
      <c r="B9">
        <v>1</v>
      </c>
      <c r="C9">
        <v>2</v>
      </c>
      <c r="D9" s="33">
        <f>O3*O8+O4*O7+P2*O7+P4*2*O7+O9*(O3+O2)+O9*(P2+2*P3)</f>
        <v>438450.00001899997</v>
      </c>
      <c r="E9" s="34" t="s">
        <v>24</v>
      </c>
      <c r="F9" s="34" t="s">
        <v>24</v>
      </c>
      <c r="G9" s="34">
        <f>O6+O4*2*O7+O2*O7+P4*2*O7+P2*O7+O9*(O2+P2+2*O3+2*P3)</f>
        <v>460043.00000000012</v>
      </c>
      <c r="H9" s="34" t="s">
        <v>24</v>
      </c>
      <c r="I9" s="34" t="s">
        <v>24</v>
      </c>
      <c r="J9" s="34" t="s">
        <v>24</v>
      </c>
      <c r="K9" s="34" t="s">
        <v>24</v>
      </c>
      <c r="L9" s="35" t="s">
        <v>24</v>
      </c>
      <c r="N9" s="28" t="s">
        <v>49</v>
      </c>
      <c r="O9" s="29">
        <v>450000</v>
      </c>
    </row>
    <row r="10" spans="1:20" x14ac:dyDescent="0.2">
      <c r="B10">
        <v>2</v>
      </c>
      <c r="C10">
        <v>0</v>
      </c>
      <c r="D10" s="33">
        <f>O4*2*O7+O2*O7+P3*2*O8+P2*O8+O9*(O2+2*O3)</f>
        <v>266550.00006500003</v>
      </c>
      <c r="E10" s="34">
        <f>O6+O4*2*O7+O2*O7+P3*O8+P4*O7+O9*(O2+2*O3+P2+P3)</f>
        <v>447793.000015</v>
      </c>
      <c r="F10" s="34">
        <f>O6+O4*2*O7+O2*O7+P4*2*O7+P2*O7+O9*(O2+2*O3+P2+2*P3)</f>
        <v>460043.00000000012</v>
      </c>
      <c r="G10" s="34" t="s">
        <v>24</v>
      </c>
      <c r="H10" s="34" t="s">
        <v>24</v>
      </c>
      <c r="I10" s="34" t="s">
        <v>24</v>
      </c>
      <c r="J10" s="34" t="s">
        <v>24</v>
      </c>
      <c r="K10" s="34" t="s">
        <v>24</v>
      </c>
      <c r="L10" s="35" t="s">
        <v>24</v>
      </c>
      <c r="O10" s="12"/>
    </row>
    <row r="11" spans="1:20" x14ac:dyDescent="0.2">
      <c r="B11">
        <v>2</v>
      </c>
      <c r="C11">
        <v>1</v>
      </c>
      <c r="D11" s="33">
        <f>O4*2*O7+O2*O7+P3*O8+P4*O7+O9*(O2+2*O3)+O9*(P2+P3)</f>
        <v>459050.000015</v>
      </c>
      <c r="E11" s="34">
        <f>O6+O4*2*O7+O2*O7+P3*O8+P4*O7+O9*(O2+2*O3+P2+2*P3)</f>
        <v>515293.00001500011</v>
      </c>
      <c r="F11" s="34" t="s">
        <v>24</v>
      </c>
      <c r="G11" s="34" t="s">
        <v>24</v>
      </c>
      <c r="H11" s="34" t="s">
        <v>24</v>
      </c>
      <c r="I11" s="34" t="s">
        <v>24</v>
      </c>
      <c r="J11" s="34" t="s">
        <v>24</v>
      </c>
      <c r="K11" s="34" t="s">
        <v>24</v>
      </c>
      <c r="L11" s="35" t="s">
        <v>24</v>
      </c>
    </row>
    <row r="12" spans="1:20" ht="16.5" thickBot="1" x14ac:dyDescent="0.3">
      <c r="B12">
        <v>2</v>
      </c>
      <c r="C12">
        <v>2</v>
      </c>
      <c r="D12" s="36">
        <f>O4*2*O7+O2*O7+P4*2*O7+P2*O7+O9*(O2+2*O3+P2+2*P3)</f>
        <v>471300.00000000012</v>
      </c>
      <c r="E12" s="37" t="s">
        <v>24</v>
      </c>
      <c r="F12" s="37" t="s">
        <v>24</v>
      </c>
      <c r="G12" s="37" t="s">
        <v>24</v>
      </c>
      <c r="H12" s="37" t="s">
        <v>24</v>
      </c>
      <c r="I12" s="37" t="s">
        <v>24</v>
      </c>
      <c r="J12" s="37" t="s">
        <v>24</v>
      </c>
      <c r="K12" s="37" t="s">
        <v>24</v>
      </c>
      <c r="L12" s="38" t="s">
        <v>24</v>
      </c>
    </row>
    <row r="17" spans="1:27" x14ac:dyDescent="0.2">
      <c r="C17" t="s">
        <v>6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2</v>
      </c>
      <c r="K17">
        <v>2</v>
      </c>
      <c r="L17">
        <v>2</v>
      </c>
    </row>
    <row r="18" spans="1:27" ht="16.5" thickBot="1" x14ac:dyDescent="0.3">
      <c r="B18" t="s">
        <v>6</v>
      </c>
      <c r="C18" t="s">
        <v>10</v>
      </c>
      <c r="D18">
        <v>0</v>
      </c>
      <c r="E18">
        <v>1</v>
      </c>
      <c r="F18">
        <v>2</v>
      </c>
      <c r="G18">
        <v>0</v>
      </c>
      <c r="H18">
        <v>1</v>
      </c>
      <c r="I18">
        <v>2</v>
      </c>
      <c r="J18">
        <v>0</v>
      </c>
      <c r="K18">
        <v>1</v>
      </c>
      <c r="L18">
        <v>2</v>
      </c>
    </row>
    <row r="19" spans="1:27" x14ac:dyDescent="0.2">
      <c r="B19">
        <v>0</v>
      </c>
      <c r="C19">
        <v>0</v>
      </c>
      <c r="D19" s="3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5">
        <v>0</v>
      </c>
      <c r="M19">
        <f>SUM(D19:L19)</f>
        <v>1</v>
      </c>
    </row>
    <row r="20" spans="1:27" x14ac:dyDescent="0.2">
      <c r="B20">
        <v>0</v>
      </c>
      <c r="C20">
        <v>1</v>
      </c>
      <c r="D20" s="6">
        <f>P2+P3</f>
        <v>0.5</v>
      </c>
      <c r="E20" s="7">
        <f>P4</f>
        <v>0.5</v>
      </c>
      <c r="F20" s="7">
        <v>0</v>
      </c>
      <c r="G20" s="7">
        <f>P4*P6</f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>
        <f>SUM(D20:L20)</f>
        <v>1</v>
      </c>
    </row>
    <row r="21" spans="1:27" x14ac:dyDescent="0.2">
      <c r="B21">
        <v>0</v>
      </c>
      <c r="C21">
        <v>2</v>
      </c>
      <c r="D21" s="6">
        <f>P3</f>
        <v>0.15</v>
      </c>
      <c r="E21" s="7">
        <f>P2</f>
        <v>0.35</v>
      </c>
      <c r="F21" s="7">
        <f>P4*(1-P6)</f>
        <v>0.5</v>
      </c>
      <c r="G21" s="7">
        <f>P2*P6</f>
        <v>0</v>
      </c>
      <c r="H21" s="7">
        <f>P4*P6</f>
        <v>0</v>
      </c>
      <c r="I21" s="7">
        <v>0</v>
      </c>
      <c r="J21" s="7">
        <v>0</v>
      </c>
      <c r="K21" s="7">
        <v>0</v>
      </c>
      <c r="L21" s="8">
        <v>0</v>
      </c>
      <c r="M21">
        <f>SUM(D21:L21)</f>
        <v>1</v>
      </c>
    </row>
    <row r="22" spans="1:27" x14ac:dyDescent="0.2">
      <c r="A22" t="s">
        <v>5</v>
      </c>
      <c r="B22">
        <v>1</v>
      </c>
      <c r="C22">
        <v>0</v>
      </c>
      <c r="D22" s="6">
        <f>O2+O3</f>
        <v>0.58000000000000007</v>
      </c>
      <c r="E22" s="7">
        <v>0</v>
      </c>
      <c r="F22" s="7">
        <v>0</v>
      </c>
      <c r="G22" s="7">
        <f>O4</f>
        <v>0.42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>
        <f>SUM(D22:L22)</f>
        <v>1</v>
      </c>
    </row>
    <row r="23" spans="1:27" x14ac:dyDescent="0.2">
      <c r="B23">
        <v>1</v>
      </c>
      <c r="C23">
        <v>1</v>
      </c>
      <c r="D23" s="6">
        <f>(O2+O3)*(P2+P3)</f>
        <v>0.29000000000000004</v>
      </c>
      <c r="E23" s="7">
        <f>(O2+O3)*P4</f>
        <v>0.29000000000000004</v>
      </c>
      <c r="F23" s="7">
        <v>0</v>
      </c>
      <c r="G23" s="7">
        <f>(P2+P3)*O4</f>
        <v>0.21</v>
      </c>
      <c r="H23" s="7">
        <f>O4*P4</f>
        <v>0.21</v>
      </c>
      <c r="I23" s="7">
        <v>0</v>
      </c>
      <c r="J23" s="7">
        <v>0</v>
      </c>
      <c r="K23" s="7">
        <v>0</v>
      </c>
      <c r="L23" s="8">
        <v>0</v>
      </c>
      <c r="M23">
        <f t="shared" ref="M23:M27" si="0">SUM(D23:L23)</f>
        <v>1</v>
      </c>
    </row>
    <row r="24" spans="1:27" x14ac:dyDescent="0.2">
      <c r="B24">
        <v>1</v>
      </c>
      <c r="C24">
        <v>2</v>
      </c>
      <c r="D24" s="6">
        <f>(O2+O3)*P3</f>
        <v>8.7000000000000008E-2</v>
      </c>
      <c r="E24" s="7">
        <f>(O2+O3)*P2</f>
        <v>0.20300000000000001</v>
      </c>
      <c r="F24" s="7">
        <f>(O2+O3)*P4</f>
        <v>0.29000000000000004</v>
      </c>
      <c r="G24" s="7">
        <f>P3*O4</f>
        <v>6.3E-2</v>
      </c>
      <c r="H24" s="7">
        <f>O4*P2</f>
        <v>0.14699999999999999</v>
      </c>
      <c r="I24" s="7">
        <f>O4*P4</f>
        <v>0.21</v>
      </c>
      <c r="J24" s="7">
        <v>0</v>
      </c>
      <c r="K24" s="7">
        <v>0</v>
      </c>
      <c r="L24" s="8">
        <v>0</v>
      </c>
      <c r="M24">
        <f t="shared" si="0"/>
        <v>1</v>
      </c>
    </row>
    <row r="25" spans="1:27" x14ac:dyDescent="0.2">
      <c r="B25">
        <v>2</v>
      </c>
      <c r="C25">
        <v>0</v>
      </c>
      <c r="D25" s="6">
        <f>O3</f>
        <v>0.19</v>
      </c>
      <c r="E25" s="7">
        <v>0</v>
      </c>
      <c r="F25" s="7">
        <v>0</v>
      </c>
      <c r="G25" s="7">
        <f>O2</f>
        <v>0.39</v>
      </c>
      <c r="H25" s="7">
        <v>0</v>
      </c>
      <c r="I25" s="7">
        <v>0</v>
      </c>
      <c r="J25" s="7">
        <f>O4</f>
        <v>0.42</v>
      </c>
      <c r="K25" s="7">
        <v>0</v>
      </c>
      <c r="L25" s="8">
        <v>0</v>
      </c>
      <c r="M25">
        <f t="shared" si="0"/>
        <v>1</v>
      </c>
    </row>
    <row r="26" spans="1:27" x14ac:dyDescent="0.2">
      <c r="B26">
        <v>2</v>
      </c>
      <c r="C26">
        <v>1</v>
      </c>
      <c r="D26" s="6">
        <f>O3*(P2+P3)</f>
        <v>9.5000000000000001E-2</v>
      </c>
      <c r="E26" s="7">
        <f>O3*P4</f>
        <v>9.5000000000000001E-2</v>
      </c>
      <c r="F26" s="7">
        <v>0</v>
      </c>
      <c r="G26" s="7">
        <f>O2*(P2+P3)</f>
        <v>0.19500000000000001</v>
      </c>
      <c r="H26" s="7">
        <f>O2*P4</f>
        <v>0.19500000000000001</v>
      </c>
      <c r="I26" s="7">
        <v>0</v>
      </c>
      <c r="J26" s="7">
        <f>O4*(P2+P3)</f>
        <v>0.21</v>
      </c>
      <c r="K26" s="7">
        <f>O4*P4</f>
        <v>0.21</v>
      </c>
      <c r="L26" s="8">
        <v>0</v>
      </c>
      <c r="M26">
        <f t="shared" si="0"/>
        <v>1</v>
      </c>
    </row>
    <row r="27" spans="1:27" ht="16.5" thickBot="1" x14ac:dyDescent="0.3">
      <c r="B27">
        <v>2</v>
      </c>
      <c r="C27">
        <v>2</v>
      </c>
      <c r="D27" s="9">
        <f>O3*P3</f>
        <v>2.8499999999999998E-2</v>
      </c>
      <c r="E27" s="10">
        <f>O3*P2</f>
        <v>6.649999999999999E-2</v>
      </c>
      <c r="F27" s="10">
        <f>O3*P4</f>
        <v>9.5000000000000001E-2</v>
      </c>
      <c r="G27" s="10">
        <f>O2*P3</f>
        <v>5.8499999999999996E-2</v>
      </c>
      <c r="H27" s="10">
        <f>O2*P2</f>
        <v>0.13649999999999998</v>
      </c>
      <c r="I27" s="10">
        <f>O2*P4</f>
        <v>0.19500000000000001</v>
      </c>
      <c r="J27" s="10">
        <f>O4*P3</f>
        <v>6.3E-2</v>
      </c>
      <c r="K27" s="10">
        <f>O4*P2</f>
        <v>0.14699999999999999</v>
      </c>
      <c r="L27" s="11">
        <f>O4*P4</f>
        <v>0.21</v>
      </c>
      <c r="M27">
        <f t="shared" si="0"/>
        <v>1</v>
      </c>
    </row>
    <row r="30" spans="1:27" x14ac:dyDescent="0.2">
      <c r="C30" t="s">
        <v>6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Q30" t="s">
        <v>6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</row>
    <row r="31" spans="1:27" ht="16.5" thickBot="1" x14ac:dyDescent="0.3">
      <c r="B31" t="s">
        <v>6</v>
      </c>
      <c r="C31" t="s">
        <v>10</v>
      </c>
      <c r="D31">
        <v>0</v>
      </c>
      <c r="E31">
        <v>1</v>
      </c>
      <c r="F31">
        <v>2</v>
      </c>
      <c r="G31">
        <v>0</v>
      </c>
      <c r="H31">
        <v>1</v>
      </c>
      <c r="I31">
        <v>2</v>
      </c>
      <c r="J31">
        <v>0</v>
      </c>
      <c r="K31">
        <v>1</v>
      </c>
      <c r="L31">
        <v>2</v>
      </c>
      <c r="P31" t="s">
        <v>6</v>
      </c>
      <c r="Q31" t="s">
        <v>10</v>
      </c>
      <c r="R31">
        <v>0</v>
      </c>
      <c r="S31">
        <v>1</v>
      </c>
      <c r="T31">
        <v>2</v>
      </c>
      <c r="U31">
        <v>0</v>
      </c>
      <c r="V31">
        <v>1</v>
      </c>
      <c r="W31">
        <v>2</v>
      </c>
      <c r="X31">
        <v>0</v>
      </c>
      <c r="Y31">
        <v>1</v>
      </c>
      <c r="Z31">
        <v>2</v>
      </c>
    </row>
    <row r="32" spans="1:27" x14ac:dyDescent="0.2">
      <c r="B32">
        <v>0</v>
      </c>
      <c r="C32">
        <v>0</v>
      </c>
      <c r="D32" s="3">
        <f t="shared" ref="D32:D36" si="1">D22</f>
        <v>0.58000000000000007</v>
      </c>
      <c r="E32" s="4">
        <f t="shared" ref="E32:L32" si="2">E22</f>
        <v>0</v>
      </c>
      <c r="F32" s="4">
        <f t="shared" si="2"/>
        <v>0</v>
      </c>
      <c r="G32" s="4">
        <f t="shared" si="2"/>
        <v>0.42</v>
      </c>
      <c r="H32" s="4">
        <f t="shared" si="2"/>
        <v>0</v>
      </c>
      <c r="I32" s="4">
        <f t="shared" si="2"/>
        <v>0</v>
      </c>
      <c r="J32" s="4">
        <f t="shared" si="2"/>
        <v>0</v>
      </c>
      <c r="K32" s="4">
        <f t="shared" si="2"/>
        <v>0</v>
      </c>
      <c r="L32" s="5">
        <f t="shared" si="2"/>
        <v>0</v>
      </c>
      <c r="M32">
        <f>SUM(D32:L32)</f>
        <v>1</v>
      </c>
      <c r="P32">
        <v>0</v>
      </c>
      <c r="Q32">
        <v>0</v>
      </c>
      <c r="R32" s="3">
        <f>D20</f>
        <v>0.5</v>
      </c>
      <c r="S32" s="4">
        <f t="shared" ref="S32:Z32" si="3">E20</f>
        <v>0.5</v>
      </c>
      <c r="T32" s="4">
        <f t="shared" si="3"/>
        <v>0</v>
      </c>
      <c r="U32" s="4">
        <f t="shared" si="3"/>
        <v>0</v>
      </c>
      <c r="V32" s="4">
        <f t="shared" si="3"/>
        <v>0</v>
      </c>
      <c r="W32" s="4">
        <f t="shared" si="3"/>
        <v>0</v>
      </c>
      <c r="X32" s="4">
        <f t="shared" si="3"/>
        <v>0</v>
      </c>
      <c r="Y32" s="4">
        <f t="shared" si="3"/>
        <v>0</v>
      </c>
      <c r="Z32" s="5">
        <f t="shared" si="3"/>
        <v>0</v>
      </c>
      <c r="AA32">
        <f>SUM(R32:Z32)</f>
        <v>1</v>
      </c>
    </row>
    <row r="33" spans="1:27" x14ac:dyDescent="0.2">
      <c r="B33">
        <v>0</v>
      </c>
      <c r="C33">
        <v>1</v>
      </c>
      <c r="D33" s="6">
        <f t="shared" si="1"/>
        <v>0.29000000000000004</v>
      </c>
      <c r="E33" s="7">
        <f t="shared" ref="E33:L33" si="4">E23</f>
        <v>0.29000000000000004</v>
      </c>
      <c r="F33" s="7">
        <f t="shared" si="4"/>
        <v>0</v>
      </c>
      <c r="G33" s="7">
        <f t="shared" si="4"/>
        <v>0.21</v>
      </c>
      <c r="H33" s="7">
        <f t="shared" si="4"/>
        <v>0.21</v>
      </c>
      <c r="I33" s="7">
        <f t="shared" si="4"/>
        <v>0</v>
      </c>
      <c r="J33" s="7">
        <f t="shared" si="4"/>
        <v>0</v>
      </c>
      <c r="K33" s="7">
        <f t="shared" si="4"/>
        <v>0</v>
      </c>
      <c r="L33" s="8">
        <f t="shared" si="4"/>
        <v>0</v>
      </c>
      <c r="M33">
        <f>SUM(D33:L33)</f>
        <v>1</v>
      </c>
      <c r="P33">
        <v>0</v>
      </c>
      <c r="Q33">
        <v>1</v>
      </c>
      <c r="R33" s="6">
        <f>D21</f>
        <v>0.15</v>
      </c>
      <c r="S33" s="7">
        <f t="shared" ref="S33:Z33" si="5">E21</f>
        <v>0.35</v>
      </c>
      <c r="T33" s="7">
        <f t="shared" si="5"/>
        <v>0.5</v>
      </c>
      <c r="U33" s="7">
        <f t="shared" si="5"/>
        <v>0</v>
      </c>
      <c r="V33" s="7">
        <f t="shared" si="5"/>
        <v>0</v>
      </c>
      <c r="W33" s="7">
        <f t="shared" si="5"/>
        <v>0</v>
      </c>
      <c r="X33" s="7">
        <f t="shared" si="5"/>
        <v>0</v>
      </c>
      <c r="Y33" s="7">
        <f t="shared" si="5"/>
        <v>0</v>
      </c>
      <c r="Z33" s="8">
        <f t="shared" si="5"/>
        <v>0</v>
      </c>
      <c r="AA33">
        <f>SUM(R33:Z33)</f>
        <v>1</v>
      </c>
    </row>
    <row r="34" spans="1:27" x14ac:dyDescent="0.2">
      <c r="A34" t="s">
        <v>11</v>
      </c>
      <c r="B34">
        <v>0</v>
      </c>
      <c r="C34">
        <v>2</v>
      </c>
      <c r="D34" s="6">
        <f t="shared" si="1"/>
        <v>8.7000000000000008E-2</v>
      </c>
      <c r="E34" s="7">
        <f t="shared" ref="E34:L34" si="6">E24</f>
        <v>0.20300000000000001</v>
      </c>
      <c r="F34" s="7">
        <f t="shared" si="6"/>
        <v>0.29000000000000004</v>
      </c>
      <c r="G34" s="7">
        <f t="shared" si="6"/>
        <v>6.3E-2</v>
      </c>
      <c r="H34" s="7">
        <f t="shared" si="6"/>
        <v>0.14699999999999999</v>
      </c>
      <c r="I34" s="7">
        <f t="shared" si="6"/>
        <v>0.21</v>
      </c>
      <c r="J34" s="7">
        <f t="shared" si="6"/>
        <v>0</v>
      </c>
      <c r="K34" s="7">
        <f t="shared" si="6"/>
        <v>0</v>
      </c>
      <c r="L34" s="8">
        <f t="shared" si="6"/>
        <v>0</v>
      </c>
      <c r="M34">
        <f>SUM(D34:L34)</f>
        <v>1</v>
      </c>
      <c r="O34" t="s">
        <v>13</v>
      </c>
      <c r="P34">
        <v>1</v>
      </c>
      <c r="Q34">
        <v>0</v>
      </c>
      <c r="R34" s="6">
        <f>D23</f>
        <v>0.29000000000000004</v>
      </c>
      <c r="S34" s="7">
        <f t="shared" ref="S34:Z34" si="7">E23</f>
        <v>0.29000000000000004</v>
      </c>
      <c r="T34" s="7">
        <f t="shared" si="7"/>
        <v>0</v>
      </c>
      <c r="U34" s="7">
        <f t="shared" si="7"/>
        <v>0.21</v>
      </c>
      <c r="V34" s="7">
        <f t="shared" si="7"/>
        <v>0.21</v>
      </c>
      <c r="W34" s="7">
        <f t="shared" si="7"/>
        <v>0</v>
      </c>
      <c r="X34" s="7">
        <f t="shared" si="7"/>
        <v>0</v>
      </c>
      <c r="Y34" s="7">
        <f t="shared" si="7"/>
        <v>0</v>
      </c>
      <c r="Z34" s="8">
        <f t="shared" si="7"/>
        <v>0</v>
      </c>
      <c r="AA34">
        <f>SUM(R34:Z34)</f>
        <v>1</v>
      </c>
    </row>
    <row r="35" spans="1:27" x14ac:dyDescent="0.2">
      <c r="B35">
        <v>1</v>
      </c>
      <c r="C35">
        <v>0</v>
      </c>
      <c r="D35" s="6">
        <f t="shared" si="1"/>
        <v>0.19</v>
      </c>
      <c r="E35" s="7">
        <f t="shared" ref="E35:L35" si="8">E25</f>
        <v>0</v>
      </c>
      <c r="F35" s="7">
        <f t="shared" si="8"/>
        <v>0</v>
      </c>
      <c r="G35" s="7">
        <f t="shared" si="8"/>
        <v>0.39</v>
      </c>
      <c r="H35" s="7">
        <f t="shared" si="8"/>
        <v>0</v>
      </c>
      <c r="I35" s="7">
        <f t="shared" si="8"/>
        <v>0</v>
      </c>
      <c r="J35" s="7">
        <f t="shared" si="8"/>
        <v>0.42</v>
      </c>
      <c r="K35" s="7">
        <f t="shared" si="8"/>
        <v>0</v>
      </c>
      <c r="L35" s="8">
        <f t="shared" si="8"/>
        <v>0</v>
      </c>
      <c r="M35">
        <f>SUM(D35:L35)</f>
        <v>1</v>
      </c>
      <c r="P35">
        <v>1</v>
      </c>
      <c r="Q35">
        <v>1</v>
      </c>
      <c r="R35" s="6">
        <f>D24</f>
        <v>8.7000000000000008E-2</v>
      </c>
      <c r="S35" s="7">
        <f t="shared" ref="S35:Z35" si="9">E24</f>
        <v>0.20300000000000001</v>
      </c>
      <c r="T35" s="7">
        <f t="shared" si="9"/>
        <v>0.29000000000000004</v>
      </c>
      <c r="U35" s="7">
        <f t="shared" si="9"/>
        <v>6.3E-2</v>
      </c>
      <c r="V35" s="7">
        <f t="shared" si="9"/>
        <v>0.14699999999999999</v>
      </c>
      <c r="W35" s="7">
        <f t="shared" si="9"/>
        <v>0.21</v>
      </c>
      <c r="X35" s="7">
        <f t="shared" si="9"/>
        <v>0</v>
      </c>
      <c r="Y35" s="7">
        <f t="shared" si="9"/>
        <v>0</v>
      </c>
      <c r="Z35" s="8">
        <f t="shared" si="9"/>
        <v>0</v>
      </c>
      <c r="AA35">
        <f>SUM(R35:Z35)</f>
        <v>1</v>
      </c>
    </row>
    <row r="36" spans="1:27" x14ac:dyDescent="0.2">
      <c r="B36">
        <v>1</v>
      </c>
      <c r="C36">
        <v>1</v>
      </c>
      <c r="D36" s="6">
        <f t="shared" si="1"/>
        <v>9.5000000000000001E-2</v>
      </c>
      <c r="E36" s="7">
        <f t="shared" ref="E36:L36" si="10">E26</f>
        <v>9.5000000000000001E-2</v>
      </c>
      <c r="F36" s="7">
        <f t="shared" si="10"/>
        <v>0</v>
      </c>
      <c r="G36" s="7">
        <f t="shared" si="10"/>
        <v>0.19500000000000001</v>
      </c>
      <c r="H36" s="7">
        <f t="shared" si="10"/>
        <v>0.19500000000000001</v>
      </c>
      <c r="I36" s="7">
        <f t="shared" si="10"/>
        <v>0</v>
      </c>
      <c r="J36" s="7">
        <f t="shared" si="10"/>
        <v>0.21</v>
      </c>
      <c r="K36" s="7">
        <f t="shared" si="10"/>
        <v>0.21</v>
      </c>
      <c r="L36" s="8">
        <f t="shared" si="10"/>
        <v>0</v>
      </c>
      <c r="M36">
        <f t="shared" ref="M36:M37" si="11">SUM(D36:L36)</f>
        <v>1</v>
      </c>
      <c r="P36">
        <v>2</v>
      </c>
      <c r="Q36">
        <v>0</v>
      </c>
      <c r="R36" s="6">
        <f>D26</f>
        <v>9.5000000000000001E-2</v>
      </c>
      <c r="S36" s="7">
        <f t="shared" ref="S36:Z36" si="12">E26</f>
        <v>9.5000000000000001E-2</v>
      </c>
      <c r="T36" s="7">
        <f t="shared" si="12"/>
        <v>0</v>
      </c>
      <c r="U36" s="7">
        <f>G26</f>
        <v>0.19500000000000001</v>
      </c>
      <c r="V36" s="7">
        <f t="shared" si="12"/>
        <v>0.19500000000000001</v>
      </c>
      <c r="W36" s="7">
        <f t="shared" si="12"/>
        <v>0</v>
      </c>
      <c r="X36" s="7">
        <f t="shared" si="12"/>
        <v>0.21</v>
      </c>
      <c r="Y36" s="7">
        <f t="shared" si="12"/>
        <v>0.21</v>
      </c>
      <c r="Z36" s="8">
        <f t="shared" si="12"/>
        <v>0</v>
      </c>
      <c r="AA36">
        <f t="shared" ref="AA36:AA37" si="13">SUM(R36:Z36)</f>
        <v>1</v>
      </c>
    </row>
    <row r="37" spans="1:27" ht="16.5" thickBot="1" x14ac:dyDescent="0.3">
      <c r="B37">
        <v>1</v>
      </c>
      <c r="C37">
        <v>2</v>
      </c>
      <c r="D37" s="9">
        <v>3.6993562285247764E-2</v>
      </c>
      <c r="E37" s="10">
        <v>7.3987124570495527E-2</v>
      </c>
      <c r="F37" s="10">
        <v>8.4108004818346363E-2</v>
      </c>
      <c r="G37" s="10">
        <v>7.3987124570495527E-2</v>
      </c>
      <c r="H37" s="10">
        <v>0.14797424914099105</v>
      </c>
      <c r="I37" s="10">
        <v>0.16821600963669273</v>
      </c>
      <c r="J37" s="10">
        <v>7.8643642303469555E-2</v>
      </c>
      <c r="K37" s="10">
        <v>0.15728728460693911</v>
      </c>
      <c r="L37" s="11">
        <v>0.17880299806732236</v>
      </c>
      <c r="M37">
        <f t="shared" si="11"/>
        <v>1</v>
      </c>
      <c r="P37">
        <v>2</v>
      </c>
      <c r="Q37">
        <v>1</v>
      </c>
      <c r="R37" s="9">
        <f>D27</f>
        <v>2.8499999999999998E-2</v>
      </c>
      <c r="S37" s="10">
        <f t="shared" ref="S37:Z37" si="14">E27</f>
        <v>6.649999999999999E-2</v>
      </c>
      <c r="T37" s="10">
        <f t="shared" si="14"/>
        <v>9.5000000000000001E-2</v>
      </c>
      <c r="U37" s="10">
        <f t="shared" si="14"/>
        <v>5.8499999999999996E-2</v>
      </c>
      <c r="V37" s="10">
        <f t="shared" si="14"/>
        <v>0.13649999999999998</v>
      </c>
      <c r="W37" s="10">
        <f t="shared" si="14"/>
        <v>0.19500000000000001</v>
      </c>
      <c r="X37" s="10">
        <f t="shared" si="14"/>
        <v>6.3E-2</v>
      </c>
      <c r="Y37" s="10">
        <f t="shared" si="14"/>
        <v>0.14699999999999999</v>
      </c>
      <c r="Z37" s="11">
        <f t="shared" si="14"/>
        <v>0.21</v>
      </c>
      <c r="AA37">
        <f t="shared" si="13"/>
        <v>1</v>
      </c>
    </row>
    <row r="40" spans="1:27" x14ac:dyDescent="0.2">
      <c r="C40" t="s">
        <v>6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2</v>
      </c>
      <c r="K40">
        <v>2</v>
      </c>
      <c r="L40">
        <v>2</v>
      </c>
      <c r="Q40" t="s">
        <v>6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</row>
    <row r="41" spans="1:27" ht="16.5" thickBot="1" x14ac:dyDescent="0.3">
      <c r="B41" t="s">
        <v>6</v>
      </c>
      <c r="C41" t="s">
        <v>10</v>
      </c>
      <c r="D41">
        <v>0</v>
      </c>
      <c r="E41">
        <v>1</v>
      </c>
      <c r="F41">
        <v>2</v>
      </c>
      <c r="G41">
        <v>0</v>
      </c>
      <c r="H41">
        <v>1</v>
      </c>
      <c r="I41">
        <v>2</v>
      </c>
      <c r="J41">
        <v>0</v>
      </c>
      <c r="K41">
        <v>1</v>
      </c>
      <c r="L41">
        <v>2</v>
      </c>
      <c r="P41" t="s">
        <v>6</v>
      </c>
      <c r="Q41" t="s">
        <v>10</v>
      </c>
      <c r="R41">
        <v>0</v>
      </c>
      <c r="S41">
        <v>1</v>
      </c>
      <c r="T41">
        <v>2</v>
      </c>
      <c r="U41">
        <v>0</v>
      </c>
      <c r="V41">
        <v>1</v>
      </c>
      <c r="W41">
        <v>2</v>
      </c>
      <c r="X41">
        <v>0</v>
      </c>
      <c r="Y41">
        <v>1</v>
      </c>
      <c r="Z41">
        <v>2</v>
      </c>
    </row>
    <row r="42" spans="1:27" x14ac:dyDescent="0.2">
      <c r="B42">
        <v>0</v>
      </c>
      <c r="C42">
        <v>0</v>
      </c>
      <c r="D42" s="3">
        <f>D25</f>
        <v>0.19</v>
      </c>
      <c r="E42" s="4">
        <f t="shared" ref="E42:L42" si="15">E25</f>
        <v>0</v>
      </c>
      <c r="F42" s="4">
        <f t="shared" si="15"/>
        <v>0</v>
      </c>
      <c r="G42" s="4">
        <f t="shared" si="15"/>
        <v>0.39</v>
      </c>
      <c r="H42" s="4">
        <f t="shared" si="15"/>
        <v>0</v>
      </c>
      <c r="I42" s="4">
        <f t="shared" si="15"/>
        <v>0</v>
      </c>
      <c r="J42" s="4">
        <f t="shared" si="15"/>
        <v>0.42</v>
      </c>
      <c r="K42" s="4">
        <f t="shared" si="15"/>
        <v>0</v>
      </c>
      <c r="L42" s="5">
        <f t="shared" si="15"/>
        <v>0</v>
      </c>
      <c r="M42">
        <f>SUM(D42:L42)</f>
        <v>1</v>
      </c>
      <c r="P42">
        <v>0</v>
      </c>
      <c r="Q42">
        <v>0</v>
      </c>
      <c r="R42" s="3">
        <f>D21</f>
        <v>0.15</v>
      </c>
      <c r="S42" s="4">
        <f t="shared" ref="S42:Z42" si="16">E21</f>
        <v>0.35</v>
      </c>
      <c r="T42" s="4">
        <f t="shared" si="16"/>
        <v>0.5</v>
      </c>
      <c r="U42" s="4">
        <f t="shared" si="16"/>
        <v>0</v>
      </c>
      <c r="V42" s="4">
        <f t="shared" si="16"/>
        <v>0</v>
      </c>
      <c r="W42" s="4">
        <f t="shared" si="16"/>
        <v>0</v>
      </c>
      <c r="X42" s="4">
        <f t="shared" si="16"/>
        <v>0</v>
      </c>
      <c r="Y42" s="4">
        <f t="shared" si="16"/>
        <v>0</v>
      </c>
      <c r="Z42" s="5">
        <f t="shared" si="16"/>
        <v>0</v>
      </c>
      <c r="AA42">
        <f>SUM(R42:Z42)</f>
        <v>1</v>
      </c>
    </row>
    <row r="43" spans="1:27" x14ac:dyDescent="0.2">
      <c r="A43" t="s">
        <v>12</v>
      </c>
      <c r="B43">
        <v>0</v>
      </c>
      <c r="C43">
        <v>1</v>
      </c>
      <c r="D43" s="6">
        <f>D26</f>
        <v>9.5000000000000001E-2</v>
      </c>
      <c r="E43" s="7">
        <f t="shared" ref="E43:L43" si="17">E26</f>
        <v>9.5000000000000001E-2</v>
      </c>
      <c r="F43" s="7">
        <f t="shared" si="17"/>
        <v>0</v>
      </c>
      <c r="G43" s="7">
        <f t="shared" si="17"/>
        <v>0.19500000000000001</v>
      </c>
      <c r="H43" s="7">
        <f t="shared" si="17"/>
        <v>0.19500000000000001</v>
      </c>
      <c r="I43" s="7">
        <f t="shared" si="17"/>
        <v>0</v>
      </c>
      <c r="J43" s="7">
        <f t="shared" si="17"/>
        <v>0.21</v>
      </c>
      <c r="K43" s="7">
        <f t="shared" si="17"/>
        <v>0.21</v>
      </c>
      <c r="L43" s="8">
        <f t="shared" si="17"/>
        <v>0</v>
      </c>
      <c r="M43">
        <f>SUM(D43:L43)</f>
        <v>1</v>
      </c>
      <c r="O43" t="s">
        <v>14</v>
      </c>
      <c r="P43">
        <v>1</v>
      </c>
      <c r="Q43">
        <v>0</v>
      </c>
      <c r="R43" s="6">
        <f>D24</f>
        <v>8.7000000000000008E-2</v>
      </c>
      <c r="S43" s="7">
        <f t="shared" ref="S43:Z43" si="18">E24</f>
        <v>0.20300000000000001</v>
      </c>
      <c r="T43" s="7">
        <f t="shared" si="18"/>
        <v>0.29000000000000004</v>
      </c>
      <c r="U43" s="7">
        <f t="shared" si="18"/>
        <v>6.3E-2</v>
      </c>
      <c r="V43" s="7">
        <f t="shared" si="18"/>
        <v>0.14699999999999999</v>
      </c>
      <c r="W43" s="7">
        <f t="shared" si="18"/>
        <v>0.21</v>
      </c>
      <c r="X43" s="7">
        <f t="shared" si="18"/>
        <v>0</v>
      </c>
      <c r="Y43" s="7">
        <f t="shared" si="18"/>
        <v>0</v>
      </c>
      <c r="Z43" s="8">
        <f t="shared" si="18"/>
        <v>0</v>
      </c>
      <c r="AA43">
        <f>SUM(R43:Z43)</f>
        <v>1</v>
      </c>
    </row>
    <row r="44" spans="1:27" ht="16.5" thickBot="1" x14ac:dyDescent="0.3">
      <c r="B44">
        <v>0</v>
      </c>
      <c r="C44">
        <v>2</v>
      </c>
      <c r="D44" s="9">
        <f>D27</f>
        <v>2.8499999999999998E-2</v>
      </c>
      <c r="E44" s="10">
        <f t="shared" ref="E44:L44" si="19">E27</f>
        <v>6.649999999999999E-2</v>
      </c>
      <c r="F44" s="10">
        <f t="shared" si="19"/>
        <v>9.5000000000000001E-2</v>
      </c>
      <c r="G44" s="10">
        <f t="shared" si="19"/>
        <v>5.8499999999999996E-2</v>
      </c>
      <c r="H44" s="10">
        <f t="shared" si="19"/>
        <v>0.13649999999999998</v>
      </c>
      <c r="I44" s="10">
        <f t="shared" si="19"/>
        <v>0.19500000000000001</v>
      </c>
      <c r="J44" s="10">
        <f t="shared" si="19"/>
        <v>6.3E-2</v>
      </c>
      <c r="K44" s="10">
        <f t="shared" si="19"/>
        <v>0.14699999999999999</v>
      </c>
      <c r="L44" s="11">
        <f t="shared" si="19"/>
        <v>0.21</v>
      </c>
      <c r="M44">
        <f>SUM(D44:L44)</f>
        <v>1</v>
      </c>
      <c r="P44">
        <v>2</v>
      </c>
      <c r="Q44">
        <v>0</v>
      </c>
      <c r="R44" s="9">
        <f>D27</f>
        <v>2.8499999999999998E-2</v>
      </c>
      <c r="S44" s="10">
        <f t="shared" ref="S44:Z44" si="20">E27</f>
        <v>6.649999999999999E-2</v>
      </c>
      <c r="T44" s="10">
        <f t="shared" si="20"/>
        <v>9.5000000000000001E-2</v>
      </c>
      <c r="U44" s="10">
        <f t="shared" si="20"/>
        <v>5.8499999999999996E-2</v>
      </c>
      <c r="V44" s="10">
        <f t="shared" si="20"/>
        <v>0.13649999999999998</v>
      </c>
      <c r="W44" s="10">
        <f t="shared" si="20"/>
        <v>0.19500000000000001</v>
      </c>
      <c r="X44" s="10">
        <f t="shared" si="20"/>
        <v>6.3E-2</v>
      </c>
      <c r="Y44" s="10">
        <f t="shared" si="20"/>
        <v>0.14699999999999999</v>
      </c>
      <c r="Z44" s="11">
        <f t="shared" si="20"/>
        <v>0.21</v>
      </c>
      <c r="AA44">
        <f>SUM(R44:Z44)</f>
        <v>1</v>
      </c>
    </row>
    <row r="47" spans="1:27" x14ac:dyDescent="0.2">
      <c r="C47" t="s">
        <v>6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2</v>
      </c>
      <c r="K47">
        <v>2</v>
      </c>
      <c r="L47">
        <v>2</v>
      </c>
      <c r="Q47" t="s">
        <v>6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2</v>
      </c>
      <c r="Y47">
        <v>2</v>
      </c>
      <c r="Z47">
        <v>2</v>
      </c>
    </row>
    <row r="48" spans="1:27" ht="16.5" thickBot="1" x14ac:dyDescent="0.3">
      <c r="B48" t="s">
        <v>6</v>
      </c>
      <c r="C48" t="s">
        <v>10</v>
      </c>
      <c r="D48">
        <v>0</v>
      </c>
      <c r="E48">
        <v>1</v>
      </c>
      <c r="F48">
        <v>2</v>
      </c>
      <c r="G48">
        <v>0</v>
      </c>
      <c r="H48">
        <v>1</v>
      </c>
      <c r="I48">
        <v>2</v>
      </c>
      <c r="J48">
        <v>0</v>
      </c>
      <c r="K48">
        <v>1</v>
      </c>
      <c r="L48">
        <v>2</v>
      </c>
      <c r="P48" t="s">
        <v>6</v>
      </c>
      <c r="Q48" t="s">
        <v>10</v>
      </c>
      <c r="R48">
        <v>0</v>
      </c>
      <c r="S48">
        <v>1</v>
      </c>
      <c r="T48">
        <v>2</v>
      </c>
      <c r="U48">
        <v>0</v>
      </c>
      <c r="V48">
        <v>1</v>
      </c>
      <c r="W48">
        <v>2</v>
      </c>
      <c r="X48">
        <v>0</v>
      </c>
      <c r="Y48">
        <v>1</v>
      </c>
      <c r="Z48">
        <v>2</v>
      </c>
    </row>
    <row r="49" spans="1:27" x14ac:dyDescent="0.2">
      <c r="B49">
        <v>0</v>
      </c>
      <c r="C49">
        <v>0</v>
      </c>
      <c r="D49" s="3">
        <f>D23</f>
        <v>0.29000000000000004</v>
      </c>
      <c r="E49" s="4">
        <f t="shared" ref="E49:L49" si="21">E23</f>
        <v>0.29000000000000004</v>
      </c>
      <c r="F49" s="4">
        <f t="shared" si="21"/>
        <v>0</v>
      </c>
      <c r="G49" s="4">
        <f t="shared" si="21"/>
        <v>0.21</v>
      </c>
      <c r="H49" s="4">
        <f t="shared" si="21"/>
        <v>0.21</v>
      </c>
      <c r="I49" s="4">
        <f t="shared" si="21"/>
        <v>0</v>
      </c>
      <c r="J49" s="4">
        <f t="shared" si="21"/>
        <v>0</v>
      </c>
      <c r="K49" s="4">
        <f t="shared" si="21"/>
        <v>0</v>
      </c>
      <c r="L49" s="5">
        <f t="shared" si="21"/>
        <v>0</v>
      </c>
      <c r="M49">
        <f>SUM(D49:L49)</f>
        <v>1</v>
      </c>
      <c r="O49" t="s">
        <v>16</v>
      </c>
      <c r="P49">
        <v>0</v>
      </c>
      <c r="Q49">
        <v>0</v>
      </c>
      <c r="R49" s="3">
        <f>D24</f>
        <v>8.7000000000000008E-2</v>
      </c>
      <c r="S49" s="4">
        <f t="shared" ref="S49:Z49" si="22">E24</f>
        <v>0.20300000000000001</v>
      </c>
      <c r="T49" s="4">
        <f t="shared" si="22"/>
        <v>0.29000000000000004</v>
      </c>
      <c r="U49" s="4">
        <f t="shared" si="22"/>
        <v>6.3E-2</v>
      </c>
      <c r="V49" s="4">
        <f t="shared" si="22"/>
        <v>0.14699999999999999</v>
      </c>
      <c r="W49" s="4">
        <f t="shared" si="22"/>
        <v>0.21</v>
      </c>
      <c r="X49" s="4">
        <f t="shared" si="22"/>
        <v>0</v>
      </c>
      <c r="Y49" s="4">
        <f t="shared" si="22"/>
        <v>0</v>
      </c>
      <c r="Z49" s="5">
        <f t="shared" si="22"/>
        <v>0</v>
      </c>
      <c r="AA49">
        <f>SUM(R49:Z49)</f>
        <v>1</v>
      </c>
    </row>
    <row r="50" spans="1:27" ht="16.5" thickBot="1" x14ac:dyDescent="0.3">
      <c r="A50" t="s">
        <v>15</v>
      </c>
      <c r="B50">
        <v>0</v>
      </c>
      <c r="C50">
        <v>1</v>
      </c>
      <c r="D50" s="6">
        <f>D24</f>
        <v>8.7000000000000008E-2</v>
      </c>
      <c r="E50" s="7">
        <f t="shared" ref="E50:L50" si="23">E24</f>
        <v>0.20300000000000001</v>
      </c>
      <c r="F50" s="7">
        <f t="shared" si="23"/>
        <v>0.29000000000000004</v>
      </c>
      <c r="G50" s="7">
        <f t="shared" si="23"/>
        <v>6.3E-2</v>
      </c>
      <c r="H50" s="7">
        <f t="shared" si="23"/>
        <v>0.14699999999999999</v>
      </c>
      <c r="I50" s="7">
        <f t="shared" si="23"/>
        <v>0.21</v>
      </c>
      <c r="J50" s="7">
        <f t="shared" si="23"/>
        <v>0</v>
      </c>
      <c r="K50" s="7">
        <f t="shared" si="23"/>
        <v>0</v>
      </c>
      <c r="L50" s="8">
        <f t="shared" si="23"/>
        <v>0</v>
      </c>
      <c r="M50">
        <f>SUM(D50:L50)</f>
        <v>1</v>
      </c>
      <c r="P50">
        <v>1</v>
      </c>
      <c r="Q50">
        <v>0</v>
      </c>
      <c r="R50" s="9">
        <f>D27</f>
        <v>2.8499999999999998E-2</v>
      </c>
      <c r="S50" s="10">
        <f t="shared" ref="S50:Z50" si="24">E27</f>
        <v>6.649999999999999E-2</v>
      </c>
      <c r="T50" s="10">
        <f t="shared" si="24"/>
        <v>9.5000000000000001E-2</v>
      </c>
      <c r="U50" s="10">
        <f t="shared" si="24"/>
        <v>5.8499999999999996E-2</v>
      </c>
      <c r="V50" s="10">
        <f t="shared" si="24"/>
        <v>0.13649999999999998</v>
      </c>
      <c r="W50" s="10">
        <f t="shared" si="24"/>
        <v>0.19500000000000001</v>
      </c>
      <c r="X50" s="10">
        <f t="shared" si="24"/>
        <v>6.3E-2</v>
      </c>
      <c r="Y50" s="10">
        <f t="shared" si="24"/>
        <v>0.14699999999999999</v>
      </c>
      <c r="Z50" s="11">
        <f t="shared" si="24"/>
        <v>0.21</v>
      </c>
      <c r="AA50">
        <f>SUM(R50:Z50)</f>
        <v>1</v>
      </c>
    </row>
    <row r="51" spans="1:27" x14ac:dyDescent="0.2">
      <c r="B51">
        <v>1</v>
      </c>
      <c r="C51">
        <v>0</v>
      </c>
      <c r="D51" s="6">
        <f>D25</f>
        <v>0.19</v>
      </c>
      <c r="E51" s="7">
        <f t="shared" ref="E51:L51" si="25">E25</f>
        <v>0</v>
      </c>
      <c r="F51" s="7">
        <f t="shared" si="25"/>
        <v>0</v>
      </c>
      <c r="G51" s="7">
        <f t="shared" si="25"/>
        <v>0.39</v>
      </c>
      <c r="H51" s="7">
        <f t="shared" si="25"/>
        <v>0</v>
      </c>
      <c r="I51" s="7">
        <f t="shared" si="25"/>
        <v>0</v>
      </c>
      <c r="J51" s="7">
        <f t="shared" si="25"/>
        <v>0.42</v>
      </c>
      <c r="K51" s="7">
        <f t="shared" si="25"/>
        <v>0</v>
      </c>
      <c r="L51" s="8">
        <f t="shared" si="25"/>
        <v>0</v>
      </c>
      <c r="M51">
        <f>SUM(D51:L51)</f>
        <v>1</v>
      </c>
    </row>
    <row r="52" spans="1:27" ht="16.5" thickBot="1" x14ac:dyDescent="0.3">
      <c r="B52">
        <v>1</v>
      </c>
      <c r="C52">
        <v>1</v>
      </c>
      <c r="D52" s="9">
        <f>D27</f>
        <v>2.8499999999999998E-2</v>
      </c>
      <c r="E52" s="10">
        <f t="shared" ref="E52:L52" si="26">E27</f>
        <v>6.649999999999999E-2</v>
      </c>
      <c r="F52" s="10">
        <f t="shared" si="26"/>
        <v>9.5000000000000001E-2</v>
      </c>
      <c r="G52" s="10">
        <f t="shared" si="26"/>
        <v>5.8499999999999996E-2</v>
      </c>
      <c r="H52" s="10">
        <f t="shared" si="26"/>
        <v>0.13649999999999998</v>
      </c>
      <c r="I52" s="10">
        <f t="shared" si="26"/>
        <v>0.19500000000000001</v>
      </c>
      <c r="J52" s="10">
        <f t="shared" si="26"/>
        <v>6.3E-2</v>
      </c>
      <c r="K52" s="10">
        <f t="shared" si="26"/>
        <v>0.14699999999999999</v>
      </c>
      <c r="L52" s="11">
        <f t="shared" si="26"/>
        <v>0.21</v>
      </c>
      <c r="M52">
        <f>SUM(D52:L52)</f>
        <v>1</v>
      </c>
    </row>
    <row r="55" spans="1:27" x14ac:dyDescent="0.2">
      <c r="C55" t="s">
        <v>6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Q55" t="s">
        <v>6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2</v>
      </c>
      <c r="Y55">
        <v>2</v>
      </c>
      <c r="Z55">
        <v>2</v>
      </c>
    </row>
    <row r="56" spans="1:27" ht="16.5" thickBot="1" x14ac:dyDescent="0.3">
      <c r="B56" t="s">
        <v>6</v>
      </c>
      <c r="C56" t="s">
        <v>10</v>
      </c>
      <c r="D56">
        <v>0</v>
      </c>
      <c r="E56">
        <v>1</v>
      </c>
      <c r="F56">
        <v>2</v>
      </c>
      <c r="G56">
        <v>0</v>
      </c>
      <c r="H56">
        <v>1</v>
      </c>
      <c r="I56">
        <v>2</v>
      </c>
      <c r="J56">
        <v>0</v>
      </c>
      <c r="K56">
        <v>1</v>
      </c>
      <c r="L56">
        <v>2</v>
      </c>
      <c r="P56" t="s">
        <v>6</v>
      </c>
      <c r="Q56" t="s">
        <v>10</v>
      </c>
      <c r="R56">
        <v>0</v>
      </c>
      <c r="S56">
        <v>1</v>
      </c>
      <c r="T56">
        <v>2</v>
      </c>
      <c r="U56">
        <v>0</v>
      </c>
      <c r="V56">
        <v>1</v>
      </c>
      <c r="W56">
        <v>2</v>
      </c>
      <c r="X56">
        <v>0</v>
      </c>
      <c r="Y56">
        <v>1</v>
      </c>
      <c r="Z56">
        <v>2</v>
      </c>
    </row>
    <row r="57" spans="1:27" ht="16.5" thickBot="1" x14ac:dyDescent="0.3">
      <c r="A57" t="s">
        <v>17</v>
      </c>
      <c r="B57">
        <v>0</v>
      </c>
      <c r="C57">
        <v>0</v>
      </c>
      <c r="D57" s="3">
        <f>D26</f>
        <v>9.5000000000000001E-2</v>
      </c>
      <c r="E57" s="4">
        <f t="shared" ref="E57:L57" si="27">E26</f>
        <v>9.5000000000000001E-2</v>
      </c>
      <c r="F57" s="4">
        <f t="shared" si="27"/>
        <v>0</v>
      </c>
      <c r="G57" s="4">
        <f t="shared" si="27"/>
        <v>0.19500000000000001</v>
      </c>
      <c r="H57" s="4">
        <f t="shared" si="27"/>
        <v>0.19500000000000001</v>
      </c>
      <c r="I57" s="4">
        <f t="shared" si="27"/>
        <v>0</v>
      </c>
      <c r="J57" s="4">
        <f t="shared" si="27"/>
        <v>0.21</v>
      </c>
      <c r="K57" s="4">
        <f t="shared" si="27"/>
        <v>0.21</v>
      </c>
      <c r="L57" s="5">
        <f t="shared" si="27"/>
        <v>0</v>
      </c>
      <c r="M57">
        <f>SUM(D57:L57)</f>
        <v>1</v>
      </c>
      <c r="O57" t="s">
        <v>18</v>
      </c>
      <c r="P57">
        <v>0</v>
      </c>
      <c r="Q57">
        <v>0</v>
      </c>
      <c r="R57" s="14">
        <f>D27</f>
        <v>2.8499999999999998E-2</v>
      </c>
      <c r="S57" s="15">
        <f t="shared" ref="S57:Z57" si="28">E27</f>
        <v>6.649999999999999E-2</v>
      </c>
      <c r="T57" s="15">
        <f t="shared" si="28"/>
        <v>9.5000000000000001E-2</v>
      </c>
      <c r="U57" s="15">
        <f t="shared" si="28"/>
        <v>5.8499999999999996E-2</v>
      </c>
      <c r="V57" s="15">
        <f t="shared" si="28"/>
        <v>0.13649999999999998</v>
      </c>
      <c r="W57" s="15">
        <f t="shared" si="28"/>
        <v>0.19500000000000001</v>
      </c>
      <c r="X57" s="15">
        <f t="shared" si="28"/>
        <v>6.3E-2</v>
      </c>
      <c r="Y57" s="15">
        <f t="shared" si="28"/>
        <v>0.14699999999999999</v>
      </c>
      <c r="Z57" s="16">
        <f t="shared" si="28"/>
        <v>0.21</v>
      </c>
      <c r="AA57">
        <f>SUM(R57:Z57)</f>
        <v>1</v>
      </c>
    </row>
    <row r="58" spans="1:27" ht="16.5" thickBot="1" x14ac:dyDescent="0.3">
      <c r="B58">
        <v>0</v>
      </c>
      <c r="C58">
        <v>1</v>
      </c>
      <c r="D58" s="9">
        <f>D27</f>
        <v>2.8499999999999998E-2</v>
      </c>
      <c r="E58" s="10">
        <f t="shared" ref="E58:L58" si="29">E27</f>
        <v>6.649999999999999E-2</v>
      </c>
      <c r="F58" s="10">
        <f t="shared" si="29"/>
        <v>9.5000000000000001E-2</v>
      </c>
      <c r="G58" s="10">
        <f t="shared" si="29"/>
        <v>5.8499999999999996E-2</v>
      </c>
      <c r="H58" s="10">
        <f t="shared" si="29"/>
        <v>0.13649999999999998</v>
      </c>
      <c r="I58" s="10">
        <f t="shared" si="29"/>
        <v>0.19500000000000001</v>
      </c>
      <c r="J58" s="10">
        <f t="shared" si="29"/>
        <v>6.3E-2</v>
      </c>
      <c r="K58" s="10">
        <f t="shared" si="29"/>
        <v>0.14699999999999999</v>
      </c>
      <c r="L58" s="11">
        <f t="shared" si="29"/>
        <v>0.21</v>
      </c>
      <c r="M58">
        <f>SUM(D58:L58)</f>
        <v>1</v>
      </c>
    </row>
    <row r="60" spans="1:27" x14ac:dyDescent="0.2">
      <c r="F60" t="s">
        <v>43</v>
      </c>
      <c r="G60" s="18">
        <v>0.7</v>
      </c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1:27" x14ac:dyDescent="0.2">
      <c r="N61" s="17"/>
      <c r="O61" s="17" t="s">
        <v>6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</row>
    <row r="62" spans="1:27" ht="17" thickBot="1" x14ac:dyDescent="0.25">
      <c r="D62" t="s">
        <v>25</v>
      </c>
      <c r="E62" t="s">
        <v>34</v>
      </c>
      <c r="F62">
        <f>$K$62</f>
        <v>1743832.3228155489</v>
      </c>
      <c r="G62" t="s">
        <v>50</v>
      </c>
      <c r="H62" s="27">
        <f>D4+G60*D19*K62</f>
        <v>1220682.6261128841</v>
      </c>
      <c r="I62" s="12">
        <f>F62-H62</f>
        <v>523149.69670266472</v>
      </c>
      <c r="J62" t="s">
        <v>25</v>
      </c>
      <c r="K62">
        <v>1743832.3228155489</v>
      </c>
      <c r="L62">
        <v>4.547310403850395E-2</v>
      </c>
      <c r="N62" s="17" t="s">
        <v>6</v>
      </c>
      <c r="O62" s="17" t="s">
        <v>10</v>
      </c>
      <c r="P62">
        <v>0</v>
      </c>
      <c r="Q62">
        <v>1</v>
      </c>
      <c r="R62">
        <v>2</v>
      </c>
      <c r="S62">
        <v>0</v>
      </c>
      <c r="T62">
        <v>1</v>
      </c>
      <c r="U62">
        <v>2</v>
      </c>
      <c r="V62">
        <v>0</v>
      </c>
      <c r="W62">
        <v>1</v>
      </c>
      <c r="X62">
        <v>2</v>
      </c>
    </row>
    <row r="63" spans="1:27" x14ac:dyDescent="0.2">
      <c r="D63" t="s">
        <v>25</v>
      </c>
      <c r="E63" t="s">
        <v>35</v>
      </c>
      <c r="F63">
        <f t="shared" ref="F63:F70" si="30">$K$62</f>
        <v>1743832.3228155489</v>
      </c>
      <c r="G63" t="s">
        <v>50</v>
      </c>
      <c r="H63">
        <f>E4+G60*(R32*K62+S32*K63)</f>
        <v>1398228.0392354671</v>
      </c>
      <c r="I63" s="12">
        <f t="shared" ref="I63:I97" si="31">F63-H63</f>
        <v>345604.28358008177</v>
      </c>
      <c r="J63" t="s">
        <v>26</v>
      </c>
      <c r="K63">
        <v>1733267.7890229288</v>
      </c>
      <c r="L63">
        <v>8.013586236108812E-2</v>
      </c>
      <c r="N63" s="17">
        <v>0</v>
      </c>
      <c r="O63" s="17">
        <v>0</v>
      </c>
      <c r="P63" s="3">
        <v>0.10830000000000001</v>
      </c>
      <c r="Q63" s="4">
        <v>8.1699999999999995E-2</v>
      </c>
      <c r="R63" s="4">
        <v>0</v>
      </c>
      <c r="S63" s="4">
        <v>0.22230000000000003</v>
      </c>
      <c r="T63" s="4">
        <v>0.16770000000000002</v>
      </c>
      <c r="U63" s="4">
        <v>0</v>
      </c>
      <c r="V63" s="4">
        <v>0.23940000000000003</v>
      </c>
      <c r="W63" s="4">
        <v>0.18059999999999998</v>
      </c>
      <c r="X63" s="5">
        <v>0</v>
      </c>
      <c r="Y63">
        <f>SUM(P63:X63)</f>
        <v>1</v>
      </c>
    </row>
    <row r="64" spans="1:27" x14ac:dyDescent="0.2">
      <c r="D64" t="s">
        <v>25</v>
      </c>
      <c r="E64" t="s">
        <v>36</v>
      </c>
      <c r="F64">
        <f t="shared" si="30"/>
        <v>1743832.3228155489</v>
      </c>
      <c r="G64" t="s">
        <v>50</v>
      </c>
      <c r="H64">
        <f>F4+G60*(R42*K62+S42*K63+T42*K64)</f>
        <v>1410238.0040436534</v>
      </c>
      <c r="I64" s="12">
        <f t="shared" si="31"/>
        <v>333594.31877189549</v>
      </c>
      <c r="J64" t="s">
        <v>27</v>
      </c>
      <c r="K64">
        <v>1739976.0622811522</v>
      </c>
      <c r="L64">
        <v>8.336546673892245E-2</v>
      </c>
      <c r="N64" s="17">
        <v>0</v>
      </c>
      <c r="O64" s="17">
        <v>1</v>
      </c>
      <c r="P64" s="6">
        <v>0.33060000000000006</v>
      </c>
      <c r="Q64" s="7">
        <v>0.24940000000000004</v>
      </c>
      <c r="R64" s="7">
        <v>0</v>
      </c>
      <c r="S64" s="7">
        <v>0.23940000000000003</v>
      </c>
      <c r="T64" s="7">
        <v>0.18059999999999998</v>
      </c>
      <c r="U64" s="7">
        <v>0</v>
      </c>
      <c r="V64" s="7">
        <v>0</v>
      </c>
      <c r="W64" s="7">
        <v>0</v>
      </c>
      <c r="X64" s="8">
        <v>0</v>
      </c>
      <c r="Y64">
        <f t="shared" ref="Y64:Y71" si="32">SUM(P64:X64)</f>
        <v>1</v>
      </c>
    </row>
    <row r="65" spans="4:25" x14ac:dyDescent="0.2">
      <c r="D65" s="26" t="s">
        <v>25</v>
      </c>
      <c r="E65" s="26" t="s">
        <v>37</v>
      </c>
      <c r="F65" s="26">
        <f t="shared" si="30"/>
        <v>1743832.3228155489</v>
      </c>
      <c r="G65" t="s">
        <v>50</v>
      </c>
      <c r="H65" s="26">
        <f>G4+G60*(D32*K62+G32*K65)</f>
        <v>1438682.3259186051</v>
      </c>
      <c r="I65" s="12">
        <f t="shared" si="31"/>
        <v>305149.99689694378</v>
      </c>
      <c r="J65" t="s">
        <v>28</v>
      </c>
      <c r="K65">
        <v>1728719.0570458923</v>
      </c>
      <c r="L65">
        <v>8.6207849464620734E-2</v>
      </c>
      <c r="N65" s="17">
        <v>0</v>
      </c>
      <c r="O65" s="17">
        <v>2</v>
      </c>
      <c r="P65" s="6">
        <v>0.11020000000000002</v>
      </c>
      <c r="Q65" s="7">
        <v>0.22040000000000004</v>
      </c>
      <c r="R65" s="7">
        <v>0.24940000000000004</v>
      </c>
      <c r="S65" s="7">
        <v>7.9799999999999996E-2</v>
      </c>
      <c r="T65" s="7">
        <v>0.15959999999999999</v>
      </c>
      <c r="U65" s="7">
        <v>0.18059999999999998</v>
      </c>
      <c r="V65" s="7">
        <v>0</v>
      </c>
      <c r="W65" s="7">
        <v>0</v>
      </c>
      <c r="X65" s="8">
        <v>0</v>
      </c>
      <c r="Y65">
        <f t="shared" si="32"/>
        <v>1</v>
      </c>
    </row>
    <row r="66" spans="4:25" x14ac:dyDescent="0.2">
      <c r="D66" s="19" t="s">
        <v>25</v>
      </c>
      <c r="E66" s="19" t="s">
        <v>38</v>
      </c>
      <c r="F66" s="19">
        <f t="shared" si="30"/>
        <v>1743832.3228155489</v>
      </c>
      <c r="G66" t="s">
        <v>50</v>
      </c>
      <c r="H66" s="19">
        <f>H4+G60*(D49*K62+E49*K63+G49*K65+H49*K66)</f>
        <v>1617780.7258467996</v>
      </c>
      <c r="I66" s="12">
        <f t="shared" si="31"/>
        <v>126051.59696874931</v>
      </c>
      <c r="J66" t="s">
        <v>29</v>
      </c>
      <c r="K66">
        <v>1728719.0593458663</v>
      </c>
      <c r="L66">
        <v>0.15022604193340613</v>
      </c>
      <c r="N66" s="17">
        <v>1</v>
      </c>
      <c r="O66" s="17">
        <v>0</v>
      </c>
      <c r="P66" s="6">
        <v>3.61E-2</v>
      </c>
      <c r="Q66" s="7">
        <v>7.22E-2</v>
      </c>
      <c r="R66" s="7">
        <v>8.1699999999999995E-2</v>
      </c>
      <c r="S66" s="7">
        <v>7.4099999999999999E-2</v>
      </c>
      <c r="T66" s="7">
        <v>0.1482</v>
      </c>
      <c r="U66" s="7">
        <v>0.16770000000000002</v>
      </c>
      <c r="V66" s="7">
        <v>7.9799999999999996E-2</v>
      </c>
      <c r="W66" s="7">
        <v>0.15959999999999999</v>
      </c>
      <c r="X66" s="8">
        <v>0.18059999999999998</v>
      </c>
      <c r="Y66">
        <f t="shared" si="32"/>
        <v>1</v>
      </c>
    </row>
    <row r="67" spans="4:25" x14ac:dyDescent="0.2">
      <c r="D67" t="s">
        <v>25</v>
      </c>
      <c r="E67" t="s">
        <v>39</v>
      </c>
      <c r="F67">
        <f t="shared" si="30"/>
        <v>1743832.3228155489</v>
      </c>
      <c r="G67" t="s">
        <v>50</v>
      </c>
      <c r="H67">
        <f>I4+G60*(R49*K62+S49*K63+T49*K64+U49*K65+V49*K66+W49*K67)</f>
        <v>1696530.9602565116</v>
      </c>
      <c r="I67" s="12">
        <f t="shared" si="31"/>
        <v>47301.362559037283</v>
      </c>
      <c r="J67" t="s">
        <v>30</v>
      </c>
      <c r="K67">
        <v>1739873.3101523763</v>
      </c>
      <c r="L67">
        <v>0.15497352544154275</v>
      </c>
      <c r="N67" s="17">
        <v>1</v>
      </c>
      <c r="O67" s="17">
        <v>1</v>
      </c>
      <c r="P67" s="6">
        <v>0.33060000000000006</v>
      </c>
      <c r="Q67" s="7">
        <v>0.24940000000000004</v>
      </c>
      <c r="R67" s="7">
        <v>0</v>
      </c>
      <c r="S67" s="7">
        <v>0.23940000000000003</v>
      </c>
      <c r="T67" s="7">
        <v>0.18059999999999998</v>
      </c>
      <c r="U67" s="7">
        <v>0</v>
      </c>
      <c r="V67" s="7">
        <v>0</v>
      </c>
      <c r="W67" s="7">
        <v>0</v>
      </c>
      <c r="X67" s="8">
        <v>0</v>
      </c>
      <c r="Y67">
        <f t="shared" si="32"/>
        <v>1</v>
      </c>
    </row>
    <row r="68" spans="4:25" x14ac:dyDescent="0.2">
      <c r="D68" t="s">
        <v>25</v>
      </c>
      <c r="E68" t="s">
        <v>40</v>
      </c>
      <c r="F68">
        <f t="shared" si="30"/>
        <v>1743832.3228155489</v>
      </c>
      <c r="G68" t="s">
        <v>50</v>
      </c>
      <c r="H68">
        <f>J4+G60*(D42*K62+G42*K65+J42*K68)</f>
        <v>1470716.3123361194</v>
      </c>
      <c r="I68" s="12">
        <f t="shared" si="31"/>
        <v>273116.0104794295</v>
      </c>
      <c r="J68" t="s">
        <v>31</v>
      </c>
      <c r="K68">
        <v>1739976.0567963365</v>
      </c>
      <c r="L68">
        <v>8.8679191372689412E-2</v>
      </c>
      <c r="N68" s="17">
        <v>1</v>
      </c>
      <c r="O68" s="17">
        <v>2</v>
      </c>
      <c r="P68" s="6">
        <v>0.11020000000000002</v>
      </c>
      <c r="Q68" s="7">
        <v>0.22040000000000004</v>
      </c>
      <c r="R68" s="7">
        <v>0.24940000000000004</v>
      </c>
      <c r="S68" s="7">
        <v>7.9799999999999996E-2</v>
      </c>
      <c r="T68" s="7">
        <v>0.15959999999999999</v>
      </c>
      <c r="U68" s="7">
        <v>0.18059999999999998</v>
      </c>
      <c r="V68" s="7">
        <v>0</v>
      </c>
      <c r="W68" s="7">
        <v>0</v>
      </c>
      <c r="X68" s="8">
        <v>0</v>
      </c>
      <c r="Y68">
        <f t="shared" si="32"/>
        <v>1</v>
      </c>
    </row>
    <row r="69" spans="4:25" x14ac:dyDescent="0.2">
      <c r="D69" t="s">
        <v>25</v>
      </c>
      <c r="E69" t="s">
        <v>41</v>
      </c>
      <c r="F69">
        <f t="shared" si="30"/>
        <v>1743832.3228155489</v>
      </c>
      <c r="G69" t="s">
        <v>50</v>
      </c>
      <c r="H69">
        <f>K4+G60*(D57*K62+E57*K63+G57*K65+H57*K66+J57*K68+K57*K69)</f>
        <v>1658995.9713691529</v>
      </c>
      <c r="I69" s="12">
        <f t="shared" si="31"/>
        <v>84836.351446395973</v>
      </c>
      <c r="J69" t="s">
        <v>32</v>
      </c>
      <c r="K69">
        <v>1792626.0590500538</v>
      </c>
      <c r="L69">
        <v>0.15346182905755618</v>
      </c>
      <c r="N69" s="17">
        <v>2</v>
      </c>
      <c r="O69" s="17">
        <v>0</v>
      </c>
      <c r="P69" s="6">
        <v>0.19</v>
      </c>
      <c r="Q69" s="7">
        <v>0</v>
      </c>
      <c r="R69" s="7">
        <v>0</v>
      </c>
      <c r="S69" s="7">
        <v>0.39</v>
      </c>
      <c r="T69" s="7">
        <v>0</v>
      </c>
      <c r="U69" s="7">
        <v>0</v>
      </c>
      <c r="V69" s="7">
        <v>0.42</v>
      </c>
      <c r="W69" s="7">
        <v>0</v>
      </c>
      <c r="X69" s="8">
        <v>0</v>
      </c>
      <c r="Y69">
        <f t="shared" si="32"/>
        <v>1</v>
      </c>
    </row>
    <row r="70" spans="4:25" x14ac:dyDescent="0.2">
      <c r="D70" s="25" t="s">
        <v>25</v>
      </c>
      <c r="E70" s="25" t="s">
        <v>42</v>
      </c>
      <c r="F70" s="25">
        <f t="shared" si="30"/>
        <v>1743832.3228155489</v>
      </c>
      <c r="G70" t="s">
        <v>50</v>
      </c>
      <c r="H70" s="25">
        <f>L4+G60*(R57*K62+S57*K63+T57*K64+U57*K65+V57*K66+W57*K67+X57*K68+Y57*K69+Z57*K70)</f>
        <v>1672055.7615019148</v>
      </c>
      <c r="I70" s="12">
        <f t="shared" si="31"/>
        <v>71776.56131363404</v>
      </c>
      <c r="J70" t="s">
        <v>33</v>
      </c>
      <c r="K70">
        <v>1751233.0545424167</v>
      </c>
      <c r="L70">
        <v>0.15747712959167029</v>
      </c>
      <c r="N70" s="17">
        <v>2</v>
      </c>
      <c r="O70" s="17">
        <v>1</v>
      </c>
      <c r="P70" s="6">
        <v>0.10830000000000001</v>
      </c>
      <c r="Q70" s="7">
        <v>8.1699999999999995E-2</v>
      </c>
      <c r="R70" s="7">
        <v>0</v>
      </c>
      <c r="S70" s="7">
        <v>0.22230000000000003</v>
      </c>
      <c r="T70" s="7">
        <v>0.16770000000000002</v>
      </c>
      <c r="U70" s="7">
        <v>0</v>
      </c>
      <c r="V70" s="7">
        <v>0.23940000000000003</v>
      </c>
      <c r="W70" s="7">
        <v>0.18059999999999998</v>
      </c>
      <c r="X70" s="8">
        <v>0</v>
      </c>
      <c r="Y70">
        <f t="shared" si="32"/>
        <v>1</v>
      </c>
    </row>
    <row r="71" spans="4:25" ht="17" thickBot="1" x14ac:dyDescent="0.25">
      <c r="D71" t="s">
        <v>26</v>
      </c>
      <c r="E71" t="s">
        <v>34</v>
      </c>
      <c r="F71">
        <f>$K$63</f>
        <v>1733267.7890229288</v>
      </c>
      <c r="G71" t="s">
        <v>50</v>
      </c>
      <c r="H71">
        <f>D5+G60*(D20*K62+E20*K63)</f>
        <v>1409485.0392354671</v>
      </c>
      <c r="I71" s="12">
        <f t="shared" si="31"/>
        <v>323782.74978746171</v>
      </c>
      <c r="N71" s="17">
        <v>2</v>
      </c>
      <c r="O71" s="17">
        <v>2</v>
      </c>
      <c r="P71" s="9">
        <v>3.61E-2</v>
      </c>
      <c r="Q71" s="10">
        <v>7.22E-2</v>
      </c>
      <c r="R71" s="10">
        <v>8.1699999999999995E-2</v>
      </c>
      <c r="S71" s="10">
        <v>7.4099999999999999E-2</v>
      </c>
      <c r="T71" s="10">
        <v>0.1482</v>
      </c>
      <c r="U71" s="10">
        <v>0.16770000000000002</v>
      </c>
      <c r="V71" s="10">
        <v>7.9799999999999996E-2</v>
      </c>
      <c r="W71" s="10">
        <v>0.15959999999999999</v>
      </c>
      <c r="X71" s="11">
        <v>0.18059999999999998</v>
      </c>
      <c r="Y71">
        <f t="shared" si="32"/>
        <v>1</v>
      </c>
    </row>
    <row r="72" spans="4:25" x14ac:dyDescent="0.2">
      <c r="D72" t="s">
        <v>26</v>
      </c>
      <c r="E72" t="s">
        <v>35</v>
      </c>
      <c r="F72">
        <f t="shared" ref="F72:F76" si="33">$K$63</f>
        <v>1733267.7890229288</v>
      </c>
      <c r="G72" t="s">
        <v>50</v>
      </c>
      <c r="H72">
        <f>E5+G60*(R33*K62+S33*K63+T33*K64)</f>
        <v>1410237.6240816533</v>
      </c>
      <c r="I72" s="12">
        <f t="shared" si="31"/>
        <v>323030.16494127549</v>
      </c>
      <c r="J72" t="s">
        <v>44</v>
      </c>
      <c r="K72" s="20">
        <f>SUM(K62:K70)</f>
        <v>15698222.771052571</v>
      </c>
    </row>
    <row r="73" spans="4:25" x14ac:dyDescent="0.2">
      <c r="D73" s="26" t="s">
        <v>26</v>
      </c>
      <c r="E73" s="26" t="s">
        <v>37</v>
      </c>
      <c r="F73" s="26">
        <f t="shared" si="33"/>
        <v>1733267.7890229288</v>
      </c>
      <c r="G73" t="s">
        <v>50</v>
      </c>
      <c r="H73" s="26">
        <f>G5+G60*(D33*K62+E33*K63+G33*K65+H33*K66)</f>
        <v>1629037.7258467996</v>
      </c>
      <c r="I73" s="12">
        <f t="shared" si="31"/>
        <v>104230.06317612925</v>
      </c>
    </row>
    <row r="74" spans="4:25" x14ac:dyDescent="0.2">
      <c r="D74" t="s">
        <v>26</v>
      </c>
      <c r="E74" t="s">
        <v>38</v>
      </c>
      <c r="F74">
        <f t="shared" si="33"/>
        <v>1733267.7890229288</v>
      </c>
      <c r="G74" t="s">
        <v>50</v>
      </c>
      <c r="H74">
        <f>H5+G60*(D50*K62+E50*K63+F50*K64+G50*K65+H50*K66+I50*K67)</f>
        <v>1631530.9601565115</v>
      </c>
      <c r="I74" s="12">
        <f t="shared" si="31"/>
        <v>101736.82886641729</v>
      </c>
      <c r="O74" t="s">
        <v>6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2</v>
      </c>
      <c r="W74">
        <v>2</v>
      </c>
      <c r="X74">
        <v>2</v>
      </c>
    </row>
    <row r="75" spans="4:25" ht="17" thickBot="1" x14ac:dyDescent="0.25">
      <c r="D75" t="s">
        <v>26</v>
      </c>
      <c r="E75" t="s">
        <v>40</v>
      </c>
      <c r="F75">
        <f t="shared" si="33"/>
        <v>1733267.7890229288</v>
      </c>
      <c r="G75" t="s">
        <v>50</v>
      </c>
      <c r="H75">
        <f>J5+G60*(D43*K62+E43*K63+G43*K65+H43*K66+J43*K68+K43*K69)</f>
        <v>1702752.971419153</v>
      </c>
      <c r="I75" s="12">
        <f t="shared" si="31"/>
        <v>30514.817603775766</v>
      </c>
      <c r="J75" s="19" t="s">
        <v>45</v>
      </c>
      <c r="K75" s="21">
        <f>SUMPRODUCT(K62:K70,L62:L70)</f>
        <v>1746788.8672345239</v>
      </c>
      <c r="N75" t="s">
        <v>6</v>
      </c>
      <c r="O75" t="s">
        <v>10</v>
      </c>
      <c r="P75">
        <v>0</v>
      </c>
      <c r="Q75">
        <v>1</v>
      </c>
      <c r="R75">
        <v>2</v>
      </c>
      <c r="S75">
        <v>0</v>
      </c>
      <c r="T75">
        <v>1</v>
      </c>
      <c r="U75">
        <v>2</v>
      </c>
      <c r="V75">
        <v>0</v>
      </c>
      <c r="W75">
        <v>1</v>
      </c>
      <c r="X75">
        <v>2</v>
      </c>
    </row>
    <row r="76" spans="4:25" x14ac:dyDescent="0.2">
      <c r="D76" s="25" t="s">
        <v>26</v>
      </c>
      <c r="E76" s="25" t="s">
        <v>41</v>
      </c>
      <c r="F76" s="25">
        <f t="shared" si="33"/>
        <v>1733267.7890229288</v>
      </c>
      <c r="G76" t="s">
        <v>50</v>
      </c>
      <c r="H76" s="25">
        <f>K5+G60*(D58*K62+E58*K63+F58*K64+G58*K65+H58*K66+I58*K67+J58*K68+K58*K69+L58*K70)</f>
        <v>1672055.7615019148</v>
      </c>
      <c r="I76" s="12">
        <f t="shared" si="31"/>
        <v>61212.027521013981</v>
      </c>
      <c r="N76">
        <v>0</v>
      </c>
      <c r="O76">
        <v>0</v>
      </c>
      <c r="P76" s="3">
        <v>0.11020000000000002</v>
      </c>
      <c r="Q76" s="4">
        <v>0.22040000000000004</v>
      </c>
      <c r="R76" s="4">
        <v>0.24940000000000004</v>
      </c>
      <c r="S76" s="4">
        <v>7.9799999999999996E-2</v>
      </c>
      <c r="T76" s="4">
        <v>0.15959999999999999</v>
      </c>
      <c r="U76" s="4">
        <v>0.18059999999999998</v>
      </c>
      <c r="V76" s="4">
        <v>0</v>
      </c>
      <c r="W76" s="4">
        <v>0</v>
      </c>
      <c r="X76" s="5">
        <v>0</v>
      </c>
    </row>
    <row r="77" spans="4:25" x14ac:dyDescent="0.2">
      <c r="D77" t="s">
        <v>27</v>
      </c>
      <c r="E77" t="s">
        <v>34</v>
      </c>
      <c r="F77">
        <f>$K$64</f>
        <v>1739976.0622811522</v>
      </c>
      <c r="G77" t="s">
        <v>50</v>
      </c>
      <c r="H77">
        <f>D6+G60*(D34*K62+E34*K63+F34*K64+G34*K65+H34*K66+I34*K67)</f>
        <v>1420344.9602145115</v>
      </c>
      <c r="I77" s="12">
        <f t="shared" si="31"/>
        <v>319631.10206664074</v>
      </c>
      <c r="K77" s="17" t="s">
        <v>6</v>
      </c>
      <c r="L77" s="17" t="s">
        <v>10</v>
      </c>
      <c r="N77">
        <v>0</v>
      </c>
      <c r="O77">
        <v>1</v>
      </c>
      <c r="P77" s="6">
        <v>0.10830000000000001</v>
      </c>
      <c r="Q77" s="7">
        <v>8.1699999999999995E-2</v>
      </c>
      <c r="R77" s="7">
        <v>0</v>
      </c>
      <c r="S77" s="7">
        <v>0.22230000000000003</v>
      </c>
      <c r="T77" s="7">
        <v>0.16770000000000002</v>
      </c>
      <c r="U77" s="7">
        <v>0</v>
      </c>
      <c r="V77" s="7">
        <v>0.23940000000000003</v>
      </c>
      <c r="W77" s="7">
        <v>0.18059999999999998</v>
      </c>
      <c r="X77" s="8">
        <v>0</v>
      </c>
    </row>
    <row r="78" spans="4:25" x14ac:dyDescent="0.2">
      <c r="D78" s="26" t="s">
        <v>27</v>
      </c>
      <c r="E78" s="26" t="s">
        <v>37</v>
      </c>
      <c r="F78" s="26">
        <f t="shared" ref="F78:F79" si="34">$K$64</f>
        <v>1739976.0622811522</v>
      </c>
      <c r="G78" t="s">
        <v>50</v>
      </c>
      <c r="H78" s="26">
        <f>G6+G60*(D34*K62+E34*K63+F34*K64+G34*K65+H34*K66+I34*K67)</f>
        <v>1642787.9601565115</v>
      </c>
      <c r="I78" s="12">
        <f t="shared" si="31"/>
        <v>97188.102124640718</v>
      </c>
      <c r="J78">
        <f>L62</f>
        <v>4.547310403850395E-2</v>
      </c>
      <c r="K78" s="17">
        <v>0</v>
      </c>
      <c r="L78" s="17">
        <v>0</v>
      </c>
      <c r="N78">
        <v>0</v>
      </c>
      <c r="O78">
        <v>2</v>
      </c>
      <c r="P78" s="6">
        <v>3.61E-2</v>
      </c>
      <c r="Q78" s="7">
        <v>7.22E-2</v>
      </c>
      <c r="R78" s="7">
        <v>8.1699999999999995E-2</v>
      </c>
      <c r="S78" s="7">
        <v>7.4099999999999999E-2</v>
      </c>
      <c r="T78" s="7">
        <v>0.1482</v>
      </c>
      <c r="U78" s="7">
        <v>0.16770000000000002</v>
      </c>
      <c r="V78" s="7">
        <v>7.9799999999999996E-2</v>
      </c>
      <c r="W78" s="7">
        <v>0.15959999999999999</v>
      </c>
      <c r="X78" s="8">
        <v>0.18059999999999998</v>
      </c>
    </row>
    <row r="79" spans="4:25" x14ac:dyDescent="0.2">
      <c r="D79" s="25" t="s">
        <v>27</v>
      </c>
      <c r="E79" s="25" t="s">
        <v>40</v>
      </c>
      <c r="F79" s="25">
        <f t="shared" si="34"/>
        <v>1739976.0622811522</v>
      </c>
      <c r="G79" t="s">
        <v>50</v>
      </c>
      <c r="H79" s="25">
        <f>J6+G60*(D44*K62+E44*K63+F44*K64+G44*K65+H44*K66+I44*K67+J44*K68+K44*K69+L44*K70)</f>
        <v>1683312.7615019148</v>
      </c>
      <c r="I79" s="12">
        <f t="shared" si="31"/>
        <v>56663.300779237412</v>
      </c>
      <c r="J79">
        <f t="shared" ref="J79:J86" si="35">L63</f>
        <v>8.013586236108812E-2</v>
      </c>
      <c r="K79" s="17">
        <v>0</v>
      </c>
      <c r="L79" s="17">
        <v>1</v>
      </c>
      <c r="N79">
        <v>1</v>
      </c>
      <c r="O79">
        <v>0</v>
      </c>
      <c r="P79" s="6">
        <v>3.61E-2</v>
      </c>
      <c r="Q79" s="7">
        <v>7.22E-2</v>
      </c>
      <c r="R79" s="7">
        <v>8.1699999999999995E-2</v>
      </c>
      <c r="S79" s="7">
        <v>7.4099999999999999E-2</v>
      </c>
      <c r="T79" s="7">
        <v>0.1482</v>
      </c>
      <c r="U79" s="7">
        <v>0.16770000000000002</v>
      </c>
      <c r="V79" s="7">
        <v>7.9799999999999996E-2</v>
      </c>
      <c r="W79" s="7">
        <v>0.15959999999999999</v>
      </c>
      <c r="X79" s="8">
        <v>0.18059999999999998</v>
      </c>
    </row>
    <row r="80" spans="4:25" x14ac:dyDescent="0.2">
      <c r="D80" s="26" t="s">
        <v>28</v>
      </c>
      <c r="E80" s="26" t="s">
        <v>34</v>
      </c>
      <c r="F80" s="26">
        <f>$K$65</f>
        <v>1728719.0570458923</v>
      </c>
      <c r="G80" t="s">
        <v>50</v>
      </c>
      <c r="H80" s="26">
        <f>D7+G60*(D22*G22*K65)</f>
        <v>528481.17369146552</v>
      </c>
      <c r="I80" s="12">
        <f t="shared" si="31"/>
        <v>1200237.8833544268</v>
      </c>
      <c r="J80">
        <f t="shared" si="35"/>
        <v>8.336546673892245E-2</v>
      </c>
      <c r="K80" s="17">
        <v>0</v>
      </c>
      <c r="L80" s="17">
        <v>2</v>
      </c>
      <c r="N80">
        <v>1</v>
      </c>
      <c r="O80">
        <v>1</v>
      </c>
      <c r="P80" s="6">
        <v>3.61E-2</v>
      </c>
      <c r="Q80" s="7">
        <v>7.22E-2</v>
      </c>
      <c r="R80" s="7">
        <v>8.1699999999999995E-2</v>
      </c>
      <c r="S80" s="7">
        <v>7.4099999999999999E-2</v>
      </c>
      <c r="T80" s="7">
        <v>0.1482</v>
      </c>
      <c r="U80" s="7">
        <v>0.16770000000000002</v>
      </c>
      <c r="V80" s="7">
        <v>7.9799999999999996E-2</v>
      </c>
      <c r="W80" s="7">
        <v>0.15959999999999999</v>
      </c>
      <c r="X80" s="8">
        <v>0.18059999999999998</v>
      </c>
    </row>
    <row r="81" spans="4:24" x14ac:dyDescent="0.2">
      <c r="D81" t="s">
        <v>28</v>
      </c>
      <c r="E81" t="s">
        <v>35</v>
      </c>
      <c r="F81">
        <f t="shared" ref="F81:F85" si="36">$K$65</f>
        <v>1728719.0570458923</v>
      </c>
      <c r="G81" t="s">
        <v>50</v>
      </c>
      <c r="H81">
        <f>E7+G60*(R34*K62+S34*K63+U34*K65+V34*K66)</f>
        <v>1629037.7258467996</v>
      </c>
      <c r="I81" s="12">
        <f t="shared" si="31"/>
        <v>99681.33119909279</v>
      </c>
      <c r="J81">
        <f t="shared" si="35"/>
        <v>8.6207849464620734E-2</v>
      </c>
      <c r="K81" s="17">
        <v>1</v>
      </c>
      <c r="L81" s="17">
        <v>0</v>
      </c>
      <c r="N81">
        <v>1</v>
      </c>
      <c r="O81">
        <v>2</v>
      </c>
      <c r="P81" s="6">
        <v>3.6993562285247764E-2</v>
      </c>
      <c r="Q81" s="7">
        <v>7.3987124570495527E-2</v>
      </c>
      <c r="R81" s="7">
        <v>8.4108004818346363E-2</v>
      </c>
      <c r="S81" s="7">
        <v>7.3987124570495527E-2</v>
      </c>
      <c r="T81" s="7">
        <v>0.14797424914099105</v>
      </c>
      <c r="U81" s="7">
        <v>0.16821600963669273</v>
      </c>
      <c r="V81" s="7">
        <v>7.8643642303469555E-2</v>
      </c>
      <c r="W81" s="7">
        <v>0.15728728460693911</v>
      </c>
      <c r="X81" s="8">
        <v>0.17880299806732236</v>
      </c>
    </row>
    <row r="82" spans="4:24" x14ac:dyDescent="0.2">
      <c r="D82" t="s">
        <v>28</v>
      </c>
      <c r="E82" t="s">
        <v>36</v>
      </c>
      <c r="F82">
        <f t="shared" si="36"/>
        <v>1728719.0570458923</v>
      </c>
      <c r="G82" t="s">
        <v>50</v>
      </c>
      <c r="H82">
        <f>F7+G60*(R43*K62+S43*K63+T43*K64+U43*K65+V43*K66+W43*K67)</f>
        <v>1642787.9601565115</v>
      </c>
      <c r="I82" s="12">
        <f t="shared" si="31"/>
        <v>85931.096889380831</v>
      </c>
      <c r="J82">
        <f t="shared" si="35"/>
        <v>0.15022604193340613</v>
      </c>
      <c r="K82" s="17">
        <v>1</v>
      </c>
      <c r="L82" s="17">
        <v>1</v>
      </c>
      <c r="N82">
        <v>2</v>
      </c>
      <c r="O82">
        <v>0</v>
      </c>
      <c r="P82" s="6">
        <v>3.6993562285247764E-2</v>
      </c>
      <c r="Q82" s="7">
        <v>7.3987124570495527E-2</v>
      </c>
      <c r="R82" s="7">
        <v>8.4108004818346363E-2</v>
      </c>
      <c r="S82" s="7">
        <v>7.3987124570495527E-2</v>
      </c>
      <c r="T82" s="7">
        <v>0.14797424914099105</v>
      </c>
      <c r="U82" s="7">
        <v>0.16821600963669273</v>
      </c>
      <c r="V82" s="7">
        <v>7.8643642303469555E-2</v>
      </c>
      <c r="W82" s="7">
        <v>0.15728728460693911</v>
      </c>
      <c r="X82" s="8">
        <v>0.17880299806732236</v>
      </c>
    </row>
    <row r="83" spans="4:24" x14ac:dyDescent="0.2">
      <c r="D83" t="s">
        <v>28</v>
      </c>
      <c r="E83" t="s">
        <v>37</v>
      </c>
      <c r="F83">
        <f t="shared" si="36"/>
        <v>1728719.0570458923</v>
      </c>
      <c r="G83" t="s">
        <v>50</v>
      </c>
      <c r="H83">
        <f>G7+G60*(D35*K62+G35*K65+J35*K68)</f>
        <v>1470715.9622711195</v>
      </c>
      <c r="I83" s="12">
        <f t="shared" si="31"/>
        <v>258003.09477477288</v>
      </c>
      <c r="J83">
        <f t="shared" si="35"/>
        <v>0.15497352544154275</v>
      </c>
      <c r="K83" s="17">
        <v>1</v>
      </c>
      <c r="L83" s="17">
        <v>2</v>
      </c>
      <c r="N83">
        <v>2</v>
      </c>
      <c r="O83">
        <v>1</v>
      </c>
      <c r="P83" s="6">
        <v>3.61E-2</v>
      </c>
      <c r="Q83" s="7">
        <v>7.22E-2</v>
      </c>
      <c r="R83" s="7">
        <v>8.1699999999999995E-2</v>
      </c>
      <c r="S83" s="7">
        <v>7.4099999999999999E-2</v>
      </c>
      <c r="T83" s="7">
        <v>0.1482</v>
      </c>
      <c r="U83" s="7">
        <v>0.16770000000000002</v>
      </c>
      <c r="V83" s="7">
        <v>7.9799999999999996E-2</v>
      </c>
      <c r="W83" s="7">
        <v>0.15959999999999999</v>
      </c>
      <c r="X83" s="8">
        <v>0.18059999999999998</v>
      </c>
    </row>
    <row r="84" spans="4:24" ht="17" thickBot="1" x14ac:dyDescent="0.25">
      <c r="D84" t="s">
        <v>28</v>
      </c>
      <c r="E84" t="s">
        <v>38</v>
      </c>
      <c r="F84">
        <f t="shared" si="36"/>
        <v>1728719.0570458923</v>
      </c>
      <c r="G84" t="s">
        <v>50</v>
      </c>
      <c r="H84">
        <f>H7+G60*(D51*K62+G51*K65+J51*K68)</f>
        <v>1651958.9622211196</v>
      </c>
      <c r="I84" s="12">
        <f t="shared" si="31"/>
        <v>76760.094824772794</v>
      </c>
      <c r="J84">
        <f t="shared" si="35"/>
        <v>8.8679191372689412E-2</v>
      </c>
      <c r="K84" s="17">
        <v>2</v>
      </c>
      <c r="L84" s="17">
        <v>0</v>
      </c>
      <c r="N84">
        <v>2</v>
      </c>
      <c r="O84">
        <v>2</v>
      </c>
      <c r="P84" s="9">
        <v>3.61E-2</v>
      </c>
      <c r="Q84" s="10">
        <v>7.22E-2</v>
      </c>
      <c r="R84" s="10">
        <v>8.1699999999999995E-2</v>
      </c>
      <c r="S84" s="10">
        <v>7.4099999999999999E-2</v>
      </c>
      <c r="T84" s="10">
        <v>0.1482</v>
      </c>
      <c r="U84" s="10">
        <v>0.16770000000000002</v>
      </c>
      <c r="V84" s="10">
        <v>7.9799999999999996E-2</v>
      </c>
      <c r="W84" s="10">
        <v>0.15959999999999999</v>
      </c>
      <c r="X84" s="11">
        <v>0.18059999999999998</v>
      </c>
    </row>
    <row r="85" spans="4:24" x14ac:dyDescent="0.2">
      <c r="D85" s="25" t="s">
        <v>28</v>
      </c>
      <c r="E85" s="25" t="s">
        <v>39</v>
      </c>
      <c r="F85" s="25">
        <f t="shared" si="36"/>
        <v>1728719.0570458923</v>
      </c>
      <c r="G85" t="s">
        <v>50</v>
      </c>
      <c r="H85" s="25">
        <f>I7+G60*(R50*K62+S50*K63+T50*K64+U50*K65+V50*K66+W50*K67+X50*K68+Y50*K69+Z50*K70)</f>
        <v>1672055.7615019148</v>
      </c>
      <c r="I85" s="12">
        <f t="shared" si="31"/>
        <v>56663.295543977525</v>
      </c>
      <c r="J85">
        <f t="shared" si="35"/>
        <v>0.15346182905755618</v>
      </c>
      <c r="K85" s="17">
        <v>2</v>
      </c>
      <c r="L85" s="17">
        <v>1</v>
      </c>
    </row>
    <row r="86" spans="4:24" x14ac:dyDescent="0.2">
      <c r="D86" s="26" t="s">
        <v>29</v>
      </c>
      <c r="E86" s="26" t="s">
        <v>34</v>
      </c>
      <c r="F86" s="26">
        <f>$K$66</f>
        <v>1728719.0593458663</v>
      </c>
      <c r="G86" t="s">
        <v>50</v>
      </c>
      <c r="H86" s="26">
        <f>D8+G60*(D23*K62+E23*K63+G23*K65+H23*K66)</f>
        <v>1640294.7258467996</v>
      </c>
      <c r="I86" s="12">
        <f t="shared" si="31"/>
        <v>88424.333499066764</v>
      </c>
      <c r="J86">
        <f t="shared" si="35"/>
        <v>0.15747712959167029</v>
      </c>
      <c r="K86" s="17">
        <v>2</v>
      </c>
      <c r="L86" s="17">
        <v>2</v>
      </c>
    </row>
    <row r="87" spans="4:24" x14ac:dyDescent="0.2">
      <c r="D87" t="s">
        <v>29</v>
      </c>
      <c r="E87" t="s">
        <v>35</v>
      </c>
      <c r="F87">
        <f t="shared" ref="F87:F89" si="37">$K$66</f>
        <v>1728719.0593458663</v>
      </c>
      <c r="G87" t="s">
        <v>50</v>
      </c>
      <c r="H87">
        <f>E8+G60*(R35*K62+S35*K63+T35*K64+U35*K65+V35*K66+W35*K67)</f>
        <v>1642787.9601565115</v>
      </c>
      <c r="I87" s="12">
        <f t="shared" si="31"/>
        <v>85931.099189354805</v>
      </c>
      <c r="K87">
        <f>SUMPRODUCT(J78:J86,K78:K86)</f>
        <v>1.1906437168834014</v>
      </c>
      <c r="L87">
        <f>SUMPRODUCT(J78:J86,L78:L86)</f>
        <v>1.1754559768963213</v>
      </c>
      <c r="O87" t="s">
        <v>6</v>
      </c>
    </row>
    <row r="88" spans="4:24" x14ac:dyDescent="0.2">
      <c r="D88" t="s">
        <v>29</v>
      </c>
      <c r="E88" t="s">
        <v>37</v>
      </c>
      <c r="F88">
        <f t="shared" si="37"/>
        <v>1728719.0593458663</v>
      </c>
      <c r="G88" t="s">
        <v>50</v>
      </c>
      <c r="H88">
        <f>G8+G60*(D36*K62+E36*K63+G36*K65+H36*K66+J36*K68+K36*K69)</f>
        <v>1602752.9713691531</v>
      </c>
      <c r="I88" s="12">
        <f t="shared" si="31"/>
        <v>125966.0879767132</v>
      </c>
      <c r="K88">
        <f>3*K87</f>
        <v>3.5719311506502045</v>
      </c>
      <c r="L88">
        <f>3*L87</f>
        <v>3.5263679306889637</v>
      </c>
      <c r="N88" t="s">
        <v>6</v>
      </c>
      <c r="O88" t="s">
        <v>10</v>
      </c>
    </row>
    <row r="89" spans="4:24" x14ac:dyDescent="0.2">
      <c r="D89" s="25" t="s">
        <v>29</v>
      </c>
      <c r="E89" s="25" t="s">
        <v>38</v>
      </c>
      <c r="F89" s="25">
        <f t="shared" si="37"/>
        <v>1728719.0593458663</v>
      </c>
      <c r="G89" t="s">
        <v>50</v>
      </c>
      <c r="H89" s="25">
        <f>H8+G60*(D52*K62+E52*K63+F52*K64+G52*K65+H52*K66+I52*K67+J52*K68+K52*K69+L52*K70)</f>
        <v>1672055.7615019148</v>
      </c>
      <c r="I89" s="12">
        <f t="shared" si="31"/>
        <v>56663.297843951499</v>
      </c>
      <c r="N89">
        <v>0</v>
      </c>
      <c r="O89">
        <v>0</v>
      </c>
      <c r="P89">
        <f t="array" ref="P89:X97">MMULT(P76:X84,P76:X84)</f>
        <v>6.034007734871575E-2</v>
      </c>
      <c r="Q89">
        <v>9.0948194697431511E-2</v>
      </c>
      <c r="R89">
        <v>8.2608745670193356E-2</v>
      </c>
      <c r="S89">
        <v>0.10737103469743151</v>
      </c>
      <c r="T89">
        <v>0.153713309394863</v>
      </c>
      <c r="U89">
        <v>0.13225369134038673</v>
      </c>
      <c r="V89">
        <v>0.10597304180000662</v>
      </c>
      <c r="W89">
        <v>0.14622280360001319</v>
      </c>
      <c r="X89">
        <v>0.12056910145095839</v>
      </c>
    </row>
    <row r="90" spans="4:24" x14ac:dyDescent="0.2">
      <c r="D90" s="26" t="s">
        <v>30</v>
      </c>
      <c r="E90" s="26" t="s">
        <v>34</v>
      </c>
      <c r="F90" s="26">
        <f>$K$67</f>
        <v>1739873.3101523763</v>
      </c>
      <c r="G90" t="s">
        <v>50</v>
      </c>
      <c r="H90" s="26">
        <f>D9+G60*(D24*K62+E24*K63+F24*K64+G24*K65+H24*K66+I24*K67)</f>
        <v>1654044.9601565115</v>
      </c>
      <c r="I90" s="12">
        <f t="shared" si="31"/>
        <v>85828.349995864788</v>
      </c>
      <c r="N90">
        <v>0</v>
      </c>
      <c r="O90">
        <v>1</v>
      </c>
      <c r="P90">
        <v>5.023768881108831E-2</v>
      </c>
      <c r="Q90">
        <v>8.9454047622176625E-2</v>
      </c>
      <c r="R90">
        <v>9.3763496353512124E-2</v>
      </c>
      <c r="S90">
        <v>8.6798227622176635E-2</v>
      </c>
      <c r="T90">
        <v>0.15097372524435326</v>
      </c>
      <c r="U90">
        <v>0.15551951270702424</v>
      </c>
      <c r="V90">
        <v>8.392014796745062E-2</v>
      </c>
      <c r="W90">
        <v>0.14347735593490124</v>
      </c>
      <c r="X90">
        <v>0.14585579773731699</v>
      </c>
    </row>
    <row r="91" spans="4:24" x14ac:dyDescent="0.2">
      <c r="D91" s="25" t="s">
        <v>30</v>
      </c>
      <c r="E91" s="25" t="s">
        <v>37</v>
      </c>
      <c r="F91" s="25">
        <f t="shared" ref="F91" si="38">$K$67</f>
        <v>1739873.3101523763</v>
      </c>
      <c r="G91" t="s">
        <v>50</v>
      </c>
      <c r="H91" s="25">
        <f>G9+G60*(D37*K62+E37*K63+F37*K64+G37*K65+H37*K66+I37*K67+J37*K68+K37*K69+L37*K70)</f>
        <v>1683223.313073671</v>
      </c>
      <c r="I91" s="12">
        <f t="shared" si="31"/>
        <v>56649.997078705346</v>
      </c>
      <c r="N91">
        <v>0</v>
      </c>
      <c r="O91">
        <v>2</v>
      </c>
      <c r="P91">
        <v>4.4209006665598821E-2</v>
      </c>
      <c r="Q91">
        <v>7.8678233331197639E-2</v>
      </c>
      <c r="R91">
        <v>8.2451211192540716E-2</v>
      </c>
      <c r="S91">
        <v>8.4977873331197634E-2</v>
      </c>
      <c r="T91">
        <v>0.1499635666623953</v>
      </c>
      <c r="U91">
        <v>0.15618546238508146</v>
      </c>
      <c r="V91">
        <v>8.8156141470108723E-2</v>
      </c>
      <c r="W91">
        <v>0.15478224294021745</v>
      </c>
      <c r="X91">
        <v>0.16059626202166227</v>
      </c>
    </row>
    <row r="92" spans="4:24" x14ac:dyDescent="0.2">
      <c r="D92" s="26" t="s">
        <v>31</v>
      </c>
      <c r="E92" s="26" t="s">
        <v>34</v>
      </c>
      <c r="F92" s="26">
        <f>$K$68</f>
        <v>1739976.0567963365</v>
      </c>
      <c r="G92" t="s">
        <v>50</v>
      </c>
      <c r="H92" s="26">
        <f>D10+G60*(D25*K62+G25*K65+J25*K68)</f>
        <v>1481972.9622711195</v>
      </c>
      <c r="I92" s="12">
        <f t="shared" si="31"/>
        <v>258003.09452521708</v>
      </c>
      <c r="N92">
        <v>1</v>
      </c>
      <c r="O92">
        <v>0</v>
      </c>
      <c r="P92">
        <v>4.4209006665598821E-2</v>
      </c>
      <c r="Q92">
        <v>7.8678233331197639E-2</v>
      </c>
      <c r="R92">
        <v>8.2451211192540716E-2</v>
      </c>
      <c r="S92">
        <v>8.4977873331197634E-2</v>
      </c>
      <c r="T92">
        <v>0.1499635666623953</v>
      </c>
      <c r="U92">
        <v>0.15618546238508146</v>
      </c>
      <c r="V92">
        <v>8.8156141470108723E-2</v>
      </c>
      <c r="W92">
        <v>0.15478224294021745</v>
      </c>
      <c r="X92">
        <v>0.16059626202166227</v>
      </c>
    </row>
    <row r="93" spans="4:24" x14ac:dyDescent="0.2">
      <c r="D93" s="19" t="s">
        <v>31</v>
      </c>
      <c r="E93" s="19" t="s">
        <v>35</v>
      </c>
      <c r="F93" s="19">
        <f t="shared" ref="F93:F94" si="39">$K$68</f>
        <v>1739976.0567963365</v>
      </c>
      <c r="G93" t="s">
        <v>50</v>
      </c>
      <c r="H93" s="19">
        <f>E10+G60*(R36*K62+S36*K63+U36*K65+V36*K66+X36*K68+Y36*K69)</f>
        <v>1670252.9713691529</v>
      </c>
      <c r="I93" s="12">
        <f t="shared" si="31"/>
        <v>69723.085427183658</v>
      </c>
      <c r="N93">
        <v>1</v>
      </c>
      <c r="O93">
        <v>1</v>
      </c>
      <c r="P93">
        <v>4.4209006665598821E-2</v>
      </c>
      <c r="Q93">
        <v>7.8678233331197639E-2</v>
      </c>
      <c r="R93">
        <v>8.2451211192540716E-2</v>
      </c>
      <c r="S93">
        <v>8.4977873331197634E-2</v>
      </c>
      <c r="T93">
        <v>0.1499635666623953</v>
      </c>
      <c r="U93">
        <v>0.15618546238508146</v>
      </c>
      <c r="V93">
        <v>8.8156141470108723E-2</v>
      </c>
      <c r="W93">
        <v>0.15478224294021745</v>
      </c>
      <c r="X93">
        <v>0.16059626202166227</v>
      </c>
    </row>
    <row r="94" spans="4:24" x14ac:dyDescent="0.2">
      <c r="D94" s="25" t="s">
        <v>31</v>
      </c>
      <c r="E94" s="25" t="s">
        <v>36</v>
      </c>
      <c r="F94" s="25">
        <f t="shared" si="39"/>
        <v>1739976.0567963365</v>
      </c>
      <c r="G94" t="s">
        <v>50</v>
      </c>
      <c r="H94" s="25">
        <f>F10+G60*(R44*K62+S44*K63+T44*K64+U44*K65+V44*K66+W44*K67+X44*K68+Y44*K69+Z44*K70)</f>
        <v>1683312.7615019148</v>
      </c>
      <c r="I94" s="12">
        <f t="shared" si="31"/>
        <v>56663.295294421725</v>
      </c>
      <c r="N94">
        <v>1</v>
      </c>
      <c r="O94">
        <v>2</v>
      </c>
      <c r="P94">
        <v>4.4403677834049755E-2</v>
      </c>
      <c r="Q94">
        <v>7.8826492563539657E-2</v>
      </c>
      <c r="R94">
        <v>8.2453511549153771E-2</v>
      </c>
      <c r="S94">
        <v>8.5247890777133267E-2</v>
      </c>
      <c r="T94">
        <v>0.15000874676069637</v>
      </c>
      <c r="U94">
        <v>0.15589695812231935</v>
      </c>
      <c r="V94">
        <v>8.8370800752604478E-2</v>
      </c>
      <c r="W94">
        <v>0.15467864095828718</v>
      </c>
      <c r="X94">
        <v>0.16011328068221614</v>
      </c>
    </row>
    <row r="95" spans="4:24" x14ac:dyDescent="0.2">
      <c r="D95" s="26" t="s">
        <v>32</v>
      </c>
      <c r="E95" s="26" t="s">
        <v>34</v>
      </c>
      <c r="F95" s="26">
        <f>$K$69</f>
        <v>1792626.0590500538</v>
      </c>
      <c r="G95" t="s">
        <v>50</v>
      </c>
      <c r="H95" s="26">
        <f>D11+G60*(D26*K62+E26*K63+G26*K65+H26*K66+J26*K68+K26*K69)</f>
        <v>1681509.9713691529</v>
      </c>
      <c r="I95" s="12">
        <f t="shared" si="31"/>
        <v>111116.08768090094</v>
      </c>
      <c r="N95">
        <v>2</v>
      </c>
      <c r="O95">
        <v>0</v>
      </c>
      <c r="P95">
        <v>4.4403677834049755E-2</v>
      </c>
      <c r="Q95">
        <v>7.8826492563539657E-2</v>
      </c>
      <c r="R95">
        <v>8.2453511549153771E-2</v>
      </c>
      <c r="S95">
        <v>8.5247890777133267E-2</v>
      </c>
      <c r="T95">
        <v>0.15000874676069637</v>
      </c>
      <c r="U95">
        <v>0.15589695812231935</v>
      </c>
      <c r="V95">
        <v>8.8370800752604478E-2</v>
      </c>
      <c r="W95">
        <v>0.15467864095828718</v>
      </c>
      <c r="X95">
        <v>0.16011328068221614</v>
      </c>
    </row>
    <row r="96" spans="4:24" x14ac:dyDescent="0.2">
      <c r="D96" t="s">
        <v>32</v>
      </c>
      <c r="E96" t="s">
        <v>35</v>
      </c>
      <c r="F96">
        <f>$K$69</f>
        <v>1792626.0590500538</v>
      </c>
      <c r="G96" t="s">
        <v>50</v>
      </c>
      <c r="H96">
        <f>E11+G60*(R37*K62+S37*K63+T37*K64+U37*K65+V37*K66+W37*K67+X37*K68+Y37*K69+Z37*K70)</f>
        <v>1738562.7615169147</v>
      </c>
      <c r="I96" s="12">
        <f t="shared" si="31"/>
        <v>54063.297533139121</v>
      </c>
      <c r="N96">
        <v>2</v>
      </c>
      <c r="O96">
        <v>1</v>
      </c>
      <c r="P96">
        <v>4.4209006665598821E-2</v>
      </c>
      <c r="Q96">
        <v>7.8678233331197639E-2</v>
      </c>
      <c r="R96">
        <v>8.2451211192540716E-2</v>
      </c>
      <c r="S96">
        <v>8.4977873331197634E-2</v>
      </c>
      <c r="T96">
        <v>0.1499635666623953</v>
      </c>
      <c r="U96">
        <v>0.15618546238508146</v>
      </c>
      <c r="V96">
        <v>8.8156141470108723E-2</v>
      </c>
      <c r="W96">
        <v>0.15478224294021745</v>
      </c>
      <c r="X96">
        <v>0.16059626202166227</v>
      </c>
    </row>
    <row r="97" spans="4:24" x14ac:dyDescent="0.2">
      <c r="D97" s="26" t="s">
        <v>33</v>
      </c>
      <c r="E97" s="26" t="s">
        <v>34</v>
      </c>
      <c r="F97" s="26">
        <f>K70</f>
        <v>1751233.0545424167</v>
      </c>
      <c r="G97" t="s">
        <v>50</v>
      </c>
      <c r="H97" s="26">
        <f>D12+G60*(D27*K62+E27*K63+F27*K64+G27*K65+H27*K66+I27*K67+J27*K68+K27*K69+L27*K70)</f>
        <v>1694569.7615019148</v>
      </c>
      <c r="I97" s="12">
        <f t="shared" si="31"/>
        <v>56663.293040501885</v>
      </c>
      <c r="N97">
        <v>2</v>
      </c>
      <c r="O97">
        <v>2</v>
      </c>
      <c r="P97">
        <v>4.4209006665598821E-2</v>
      </c>
      <c r="Q97">
        <v>7.8678233331197639E-2</v>
      </c>
      <c r="R97">
        <v>8.2451211192540716E-2</v>
      </c>
      <c r="S97">
        <v>8.4977873331197634E-2</v>
      </c>
      <c r="T97">
        <v>0.1499635666623953</v>
      </c>
      <c r="U97">
        <v>0.15618546238508146</v>
      </c>
      <c r="V97">
        <v>8.8156141470108723E-2</v>
      </c>
      <c r="W97">
        <v>0.15478224294021745</v>
      </c>
      <c r="X97">
        <v>0.16059626202166227</v>
      </c>
    </row>
    <row r="100" spans="4:24" x14ac:dyDescent="0.2">
      <c r="O100" t="s">
        <v>6</v>
      </c>
    </row>
    <row r="101" spans="4:24" x14ac:dyDescent="0.2">
      <c r="N101" t="s">
        <v>6</v>
      </c>
      <c r="O101" t="s">
        <v>10</v>
      </c>
    </row>
    <row r="102" spans="4:24" x14ac:dyDescent="0.2">
      <c r="N102">
        <v>0</v>
      </c>
      <c r="O102">
        <v>0</v>
      </c>
      <c r="P102">
        <f t="array" ref="P102:X110">MMULT(P76:X84,P89:X97)</f>
        <v>4.7350529812766433E-2</v>
      </c>
      <c r="Q102">
        <v>8.2432148160849358E-2</v>
      </c>
      <c r="R102">
        <v>8.4962214585860465E-2</v>
      </c>
      <c r="S102">
        <v>8.7895570950224364E-2</v>
      </c>
      <c r="T102">
        <v>0.15060758678872996</v>
      </c>
      <c r="U102">
        <v>0.15334930203705746</v>
      </c>
      <c r="V102">
        <v>8.9224718384896373E-2</v>
      </c>
      <c r="W102">
        <v>0.15132868511101863</v>
      </c>
      <c r="X102">
        <v>0.15284924416859705</v>
      </c>
    </row>
    <row r="103" spans="4:24" x14ac:dyDescent="0.2">
      <c r="N103">
        <v>0</v>
      </c>
      <c r="O103">
        <v>1</v>
      </c>
      <c r="P103">
        <v>4.6495149229594031E-2</v>
      </c>
      <c r="Q103">
        <v>8.0922947434956427E-2</v>
      </c>
      <c r="R103">
        <v>8.3393036579495039E-2</v>
      </c>
      <c r="S103">
        <v>8.7616417829290749E-2</v>
      </c>
      <c r="T103">
        <v>0.15046300987200079</v>
      </c>
      <c r="U103">
        <v>0.1534701755717385</v>
      </c>
      <c r="V103">
        <v>8.9791020538898994E-2</v>
      </c>
      <c r="W103">
        <v>0.15290684407686489</v>
      </c>
      <c r="X103">
        <v>0.15494139886716063</v>
      </c>
    </row>
    <row r="104" spans="4:24" x14ac:dyDescent="0.2">
      <c r="N104">
        <v>0</v>
      </c>
      <c r="O104">
        <v>2</v>
      </c>
      <c r="P104">
        <v>4.5274790282355294E-2</v>
      </c>
      <c r="Q104">
        <v>7.9935886888332017E-2</v>
      </c>
      <c r="R104">
        <v>8.3274214514067829E-2</v>
      </c>
      <c r="S104">
        <v>8.5984525354196428E-2</v>
      </c>
      <c r="T104">
        <v>0.15018304789898426</v>
      </c>
      <c r="U104">
        <v>0.15520203907857863</v>
      </c>
      <c r="V104">
        <v>8.8546621013543825E-2</v>
      </c>
      <c r="W104">
        <v>0.15363139284772448</v>
      </c>
      <c r="X104">
        <v>0.15796748212221723</v>
      </c>
    </row>
    <row r="105" spans="4:24" x14ac:dyDescent="0.2">
      <c r="N105">
        <v>1</v>
      </c>
      <c r="O105">
        <v>0</v>
      </c>
      <c r="P105">
        <v>4.5274790282355294E-2</v>
      </c>
      <c r="Q105">
        <v>7.9935886888332017E-2</v>
      </c>
      <c r="R105">
        <v>8.3274214514067829E-2</v>
      </c>
      <c r="S105">
        <v>8.5984525354196428E-2</v>
      </c>
      <c r="T105">
        <v>0.15018304789898426</v>
      </c>
      <c r="U105">
        <v>0.15520203907857863</v>
      </c>
      <c r="V105">
        <v>8.8546621013543825E-2</v>
      </c>
      <c r="W105">
        <v>0.15363139284772448</v>
      </c>
      <c r="X105">
        <v>0.15796748212221723</v>
      </c>
    </row>
    <row r="106" spans="4:24" x14ac:dyDescent="0.2">
      <c r="N106">
        <v>1</v>
      </c>
      <c r="O106">
        <v>1</v>
      </c>
      <c r="P106">
        <v>4.5274790282355294E-2</v>
      </c>
      <c r="Q106">
        <v>7.9935886888332017E-2</v>
      </c>
      <c r="R106">
        <v>8.3274214514067829E-2</v>
      </c>
      <c r="S106">
        <v>8.5984525354196428E-2</v>
      </c>
      <c r="T106">
        <v>0.15018304789898426</v>
      </c>
      <c r="U106">
        <v>0.15520203907857863</v>
      </c>
      <c r="V106">
        <v>8.8546621013543825E-2</v>
      </c>
      <c r="W106">
        <v>0.15363139284772448</v>
      </c>
      <c r="X106">
        <v>0.15796748212221723</v>
      </c>
    </row>
    <row r="107" spans="4:24" x14ac:dyDescent="0.2">
      <c r="N107">
        <v>1</v>
      </c>
      <c r="O107">
        <v>2</v>
      </c>
      <c r="P107">
        <v>4.5299853747423277E-2</v>
      </c>
      <c r="Q107">
        <v>7.9966013648025039E-2</v>
      </c>
      <c r="R107">
        <v>8.3294570270666446E-2</v>
      </c>
      <c r="S107">
        <v>8.6007615333373547E-2</v>
      </c>
      <c r="T107">
        <v>0.150188174875903</v>
      </c>
      <c r="U107">
        <v>0.15517964915866644</v>
      </c>
      <c r="V107">
        <v>8.8554833818994497E-2</v>
      </c>
      <c r="W107">
        <v>0.15360360755554148</v>
      </c>
      <c r="X107">
        <v>0.15790568159140628</v>
      </c>
    </row>
    <row r="108" spans="4:24" x14ac:dyDescent="0.2">
      <c r="N108">
        <v>2</v>
      </c>
      <c r="O108">
        <v>0</v>
      </c>
      <c r="P108">
        <v>4.5299853747423277E-2</v>
      </c>
      <c r="Q108">
        <v>7.9966013648025039E-2</v>
      </c>
      <c r="R108">
        <v>8.3294570270666446E-2</v>
      </c>
      <c r="S108">
        <v>8.6007615333373547E-2</v>
      </c>
      <c r="T108">
        <v>0.150188174875903</v>
      </c>
      <c r="U108">
        <v>0.15517964915866644</v>
      </c>
      <c r="V108">
        <v>8.8554833818994497E-2</v>
      </c>
      <c r="W108">
        <v>0.15360360755554148</v>
      </c>
      <c r="X108">
        <v>0.15790568159140628</v>
      </c>
    </row>
    <row r="109" spans="4:24" x14ac:dyDescent="0.2">
      <c r="N109">
        <v>2</v>
      </c>
      <c r="O109">
        <v>1</v>
      </c>
      <c r="P109">
        <v>4.5274790282355294E-2</v>
      </c>
      <c r="Q109">
        <v>7.9935886888332017E-2</v>
      </c>
      <c r="R109">
        <v>8.3274214514067829E-2</v>
      </c>
      <c r="S109">
        <v>8.5984525354196428E-2</v>
      </c>
      <c r="T109">
        <v>0.15018304789898426</v>
      </c>
      <c r="U109">
        <v>0.15520203907857863</v>
      </c>
      <c r="V109">
        <v>8.8546621013543825E-2</v>
      </c>
      <c r="W109">
        <v>0.15363139284772448</v>
      </c>
      <c r="X109">
        <v>0.15796748212221723</v>
      </c>
    </row>
    <row r="110" spans="4:24" x14ac:dyDescent="0.2">
      <c r="N110">
        <v>2</v>
      </c>
      <c r="O110">
        <v>2</v>
      </c>
      <c r="P110">
        <v>4.5274790282355294E-2</v>
      </c>
      <c r="Q110">
        <v>7.9935886888332017E-2</v>
      </c>
      <c r="R110">
        <v>8.3274214514067829E-2</v>
      </c>
      <c r="S110">
        <v>8.5984525354196428E-2</v>
      </c>
      <c r="T110">
        <v>0.15018304789898426</v>
      </c>
      <c r="U110">
        <v>0.15520203907857863</v>
      </c>
      <c r="V110">
        <v>8.8546621013543825E-2</v>
      </c>
      <c r="W110">
        <v>0.15363139284772448</v>
      </c>
      <c r="X110">
        <v>0.15796748212221723</v>
      </c>
    </row>
    <row r="113" spans="14:24" x14ac:dyDescent="0.2">
      <c r="O113" t="s">
        <v>6</v>
      </c>
    </row>
    <row r="114" spans="14:24" x14ac:dyDescent="0.2">
      <c r="N114" t="s">
        <v>6</v>
      </c>
      <c r="O114" t="s">
        <v>10</v>
      </c>
    </row>
    <row r="115" spans="14:24" x14ac:dyDescent="0.2">
      <c r="N115">
        <v>0</v>
      </c>
      <c r="O115">
        <v>0</v>
      </c>
      <c r="P115">
        <f t="array" ref="P115:X123">MMULT(P102:X110,P76:X84)</f>
        <v>4.5777030352369304E-2</v>
      </c>
      <c r="Q115">
        <v>8.0433963917840023E-2</v>
      </c>
      <c r="R115">
        <v>8.3490096754841259E-2</v>
      </c>
      <c r="S115">
        <v>8.6558961730628894E-2</v>
      </c>
      <c r="T115">
        <v>0.1502924616355186</v>
      </c>
      <c r="U115">
        <v>0.15461212112015929</v>
      </c>
      <c r="V115">
        <v>8.8897096231919534E-2</v>
      </c>
      <c r="W115">
        <v>0.15321292588227381</v>
      </c>
      <c r="X115">
        <v>0.15672534237444935</v>
      </c>
    </row>
    <row r="116" spans="14:24" x14ac:dyDescent="0.2">
      <c r="N116">
        <v>0</v>
      </c>
      <c r="O116">
        <v>1</v>
      </c>
      <c r="P116">
        <v>4.5605296393025505E-2</v>
      </c>
      <c r="Q116">
        <v>8.0294087177075396E-2</v>
      </c>
      <c r="R116">
        <v>8.3471605852718095E-2</v>
      </c>
      <c r="S116">
        <v>8.6330344948476467E-2</v>
      </c>
      <c r="T116">
        <v>0.1502531257522135</v>
      </c>
      <c r="U116">
        <v>0.15485453426164608</v>
      </c>
      <c r="V116">
        <v>8.8723692545707722E-2</v>
      </c>
      <c r="W116">
        <v>0.15331616216631144</v>
      </c>
      <c r="X116">
        <v>0.15715115090282589</v>
      </c>
    </row>
    <row r="117" spans="14:24" x14ac:dyDescent="0.2">
      <c r="N117">
        <v>0</v>
      </c>
      <c r="O117">
        <v>2</v>
      </c>
      <c r="P117">
        <v>4.5444037602998096E-2</v>
      </c>
      <c r="Q117">
        <v>8.0104724064760213E-2</v>
      </c>
      <c r="R117">
        <v>8.3348768319541564E-2</v>
      </c>
      <c r="S117">
        <v>8.6177051506761179E-2</v>
      </c>
      <c r="T117">
        <v>0.15021985593414325</v>
      </c>
      <c r="U117">
        <v>0.15500457322100758</v>
      </c>
      <c r="V117">
        <v>8.8662978643729337E-2</v>
      </c>
      <c r="W117">
        <v>0.15348907581735802</v>
      </c>
      <c r="X117">
        <v>0.15754893488970073</v>
      </c>
    </row>
    <row r="118" spans="14:24" x14ac:dyDescent="0.2">
      <c r="N118">
        <v>1</v>
      </c>
      <c r="O118">
        <v>0</v>
      </c>
      <c r="P118">
        <v>4.5444037602998096E-2</v>
      </c>
      <c r="Q118">
        <v>8.0104724064760213E-2</v>
      </c>
      <c r="R118">
        <v>8.3348768319541564E-2</v>
      </c>
      <c r="S118">
        <v>8.6177051506761179E-2</v>
      </c>
      <c r="T118">
        <v>0.15021985593414325</v>
      </c>
      <c r="U118">
        <v>0.15500457322100758</v>
      </c>
      <c r="V118">
        <v>8.8662978643729337E-2</v>
      </c>
      <c r="W118">
        <v>0.15348907581735802</v>
      </c>
      <c r="X118">
        <v>0.15754893488970073</v>
      </c>
    </row>
    <row r="119" spans="14:24" x14ac:dyDescent="0.2">
      <c r="N119">
        <v>1</v>
      </c>
      <c r="O119">
        <v>1</v>
      </c>
      <c r="P119">
        <v>4.5444037602998096E-2</v>
      </c>
      <c r="Q119">
        <v>8.0104724064760213E-2</v>
      </c>
      <c r="R119">
        <v>8.3348768319541564E-2</v>
      </c>
      <c r="S119">
        <v>8.6177051506761179E-2</v>
      </c>
      <c r="T119">
        <v>0.15021985593414325</v>
      </c>
      <c r="U119">
        <v>0.15500457322100758</v>
      </c>
      <c r="V119">
        <v>8.8662978643729337E-2</v>
      </c>
      <c r="W119">
        <v>0.15348907581735802</v>
      </c>
      <c r="X119">
        <v>0.15754893488970073</v>
      </c>
    </row>
    <row r="120" spans="14:24" x14ac:dyDescent="0.2">
      <c r="N120">
        <v>1</v>
      </c>
      <c r="O120">
        <v>2</v>
      </c>
      <c r="P120">
        <v>4.5448057289674673E-2</v>
      </c>
      <c r="Q120">
        <v>8.0108699338230768E-2</v>
      </c>
      <c r="R120">
        <v>8.3350475967806606E-2</v>
      </c>
      <c r="S120">
        <v>8.6181660754546474E-2</v>
      </c>
      <c r="T120">
        <v>0.15022073232995481</v>
      </c>
      <c r="U120">
        <v>0.15499983696657876</v>
      </c>
      <c r="V120">
        <v>8.8665803203879331E-2</v>
      </c>
      <c r="W120">
        <v>0.1534857411379176</v>
      </c>
      <c r="X120">
        <v>0.15753899301141097</v>
      </c>
    </row>
    <row r="121" spans="14:24" x14ac:dyDescent="0.2">
      <c r="N121">
        <v>2</v>
      </c>
      <c r="O121">
        <v>0</v>
      </c>
      <c r="P121">
        <v>4.5448057289674673E-2</v>
      </c>
      <c r="Q121">
        <v>8.0108699338230768E-2</v>
      </c>
      <c r="R121">
        <v>8.3350475967806606E-2</v>
      </c>
      <c r="S121">
        <v>8.6181660754546474E-2</v>
      </c>
      <c r="T121">
        <v>0.15022073232995481</v>
      </c>
      <c r="U121">
        <v>0.15499983696657876</v>
      </c>
      <c r="V121">
        <v>8.8665803203879331E-2</v>
      </c>
      <c r="W121">
        <v>0.1534857411379176</v>
      </c>
      <c r="X121">
        <v>0.15753899301141097</v>
      </c>
    </row>
    <row r="122" spans="14:24" x14ac:dyDescent="0.2">
      <c r="N122">
        <v>2</v>
      </c>
      <c r="O122">
        <v>1</v>
      </c>
      <c r="P122">
        <v>4.5444037602998096E-2</v>
      </c>
      <c r="Q122">
        <v>8.0104724064760213E-2</v>
      </c>
      <c r="R122">
        <v>8.3348768319541564E-2</v>
      </c>
      <c r="S122">
        <v>8.6177051506761179E-2</v>
      </c>
      <c r="T122">
        <v>0.15021985593414325</v>
      </c>
      <c r="U122">
        <v>0.15500457322100758</v>
      </c>
      <c r="V122">
        <v>8.8662978643729337E-2</v>
      </c>
      <c r="W122">
        <v>0.15348907581735802</v>
      </c>
      <c r="X122">
        <v>0.15754893488970073</v>
      </c>
    </row>
    <row r="123" spans="14:24" x14ac:dyDescent="0.2">
      <c r="N123">
        <v>2</v>
      </c>
      <c r="O123">
        <v>2</v>
      </c>
      <c r="P123">
        <v>4.5444037602998096E-2</v>
      </c>
      <c r="Q123">
        <v>8.0104724064760213E-2</v>
      </c>
      <c r="R123">
        <v>8.3348768319541564E-2</v>
      </c>
      <c r="S123">
        <v>8.6177051506761179E-2</v>
      </c>
      <c r="T123">
        <v>0.15021985593414325</v>
      </c>
      <c r="U123">
        <v>0.15500457322100758</v>
      </c>
      <c r="V123">
        <v>8.8662978643729337E-2</v>
      </c>
      <c r="W123">
        <v>0.15348907581735802</v>
      </c>
      <c r="X123">
        <v>0.15754893488970073</v>
      </c>
    </row>
    <row r="126" spans="14:24" x14ac:dyDescent="0.2">
      <c r="O126" t="s">
        <v>6</v>
      </c>
    </row>
    <row r="127" spans="14:24" x14ac:dyDescent="0.2">
      <c r="N127" t="s">
        <v>6</v>
      </c>
      <c r="O127" t="s">
        <v>10</v>
      </c>
    </row>
    <row r="128" spans="14:24" x14ac:dyDescent="0.2">
      <c r="N128">
        <v>0</v>
      </c>
      <c r="O128">
        <v>0</v>
      </c>
      <c r="P128">
        <f t="array" ref="P128:X136">MMULT(P115:X123,P76:X84)</f>
        <v>4.5517000796714641E-2</v>
      </c>
      <c r="Q128">
        <v>8.0183459860912659E-2</v>
      </c>
      <c r="R128">
        <v>8.3391724506700349E-2</v>
      </c>
      <c r="S128">
        <v>8.6253756318135491E-2</v>
      </c>
      <c r="T128">
        <v>0.15023534802742106</v>
      </c>
      <c r="U128">
        <v>0.15492740104530098</v>
      </c>
      <c r="V128">
        <v>8.870266986150703E-2</v>
      </c>
      <c r="W128">
        <v>0.15341993168271414</v>
      </c>
      <c r="X128">
        <v>0.15736870790059368</v>
      </c>
    </row>
    <row r="129" spans="14:24" x14ac:dyDescent="0.2">
      <c r="N129">
        <v>0</v>
      </c>
      <c r="O129">
        <v>1</v>
      </c>
      <c r="P129">
        <v>4.5494237873890613E-2</v>
      </c>
      <c r="Q129">
        <v>8.0156803387593747E-2</v>
      </c>
      <c r="R129">
        <v>8.3374518826539706E-2</v>
      </c>
      <c r="S129">
        <v>8.623203991211402E-2</v>
      </c>
      <c r="T129">
        <v>0.15023064708489581</v>
      </c>
      <c r="U129">
        <v>0.15494867861619563</v>
      </c>
      <c r="V129">
        <v>8.8693970104021885E-2</v>
      </c>
      <c r="W129">
        <v>0.15344424341183988</v>
      </c>
      <c r="X129">
        <v>0.15742486078290877</v>
      </c>
    </row>
    <row r="130" spans="14:24" x14ac:dyDescent="0.2">
      <c r="N130">
        <v>0</v>
      </c>
      <c r="O130">
        <v>2</v>
      </c>
      <c r="P130">
        <v>4.5468696398342834E-2</v>
      </c>
      <c r="Q130">
        <v>8.0131265520349507E-2</v>
      </c>
      <c r="R130">
        <v>8.3363161788896828E-2</v>
      </c>
      <c r="S130">
        <v>8.6203047041161524E-2</v>
      </c>
      <c r="T130">
        <v>0.15022509598879094</v>
      </c>
      <c r="U130">
        <v>0.15497840066432991</v>
      </c>
      <c r="V130">
        <v>8.8676512911022964E-2</v>
      </c>
      <c r="W130">
        <v>0.15346579710593444</v>
      </c>
      <c r="X130">
        <v>0.15748802258117106</v>
      </c>
    </row>
    <row r="131" spans="14:24" x14ac:dyDescent="0.2">
      <c r="N131">
        <v>1</v>
      </c>
      <c r="O131">
        <v>0</v>
      </c>
      <c r="P131">
        <v>4.5468696398342834E-2</v>
      </c>
      <c r="Q131">
        <v>8.0131265520349507E-2</v>
      </c>
      <c r="R131">
        <v>8.3363161788896828E-2</v>
      </c>
      <c r="S131">
        <v>8.6203047041161524E-2</v>
      </c>
      <c r="T131">
        <v>0.15022509598879094</v>
      </c>
      <c r="U131">
        <v>0.15497840066432991</v>
      </c>
      <c r="V131">
        <v>8.8676512911022964E-2</v>
      </c>
      <c r="W131">
        <v>0.15346579710593444</v>
      </c>
      <c r="X131">
        <v>0.15748802258117106</v>
      </c>
    </row>
    <row r="132" spans="14:24" x14ac:dyDescent="0.2">
      <c r="N132">
        <v>1</v>
      </c>
      <c r="O132">
        <v>1</v>
      </c>
      <c r="P132">
        <v>4.5468696398342834E-2</v>
      </c>
      <c r="Q132">
        <v>8.0131265520349507E-2</v>
      </c>
      <c r="R132">
        <v>8.3363161788896828E-2</v>
      </c>
      <c r="S132">
        <v>8.6203047041161524E-2</v>
      </c>
      <c r="T132">
        <v>0.15022509598879094</v>
      </c>
      <c r="U132">
        <v>0.15497840066432991</v>
      </c>
      <c r="V132">
        <v>8.8676512911022964E-2</v>
      </c>
      <c r="W132">
        <v>0.15346579710593444</v>
      </c>
      <c r="X132">
        <v>0.15748802258117106</v>
      </c>
    </row>
    <row r="133" spans="14:24" x14ac:dyDescent="0.2">
      <c r="N133">
        <v>1</v>
      </c>
      <c r="O133">
        <v>2</v>
      </c>
      <c r="P133">
        <v>4.546927956365223E-2</v>
      </c>
      <c r="Q133">
        <v>8.0131895586577129E-2</v>
      </c>
      <c r="R133">
        <v>8.3363506507140916E-2</v>
      </c>
      <c r="S133">
        <v>8.6203659304687208E-2</v>
      </c>
      <c r="T133">
        <v>0.15022521976261835</v>
      </c>
      <c r="U133">
        <v>0.15497778487847438</v>
      </c>
      <c r="V133">
        <v>8.8676828804274466E-2</v>
      </c>
      <c r="W133">
        <v>0.1534652434658885</v>
      </c>
      <c r="X133">
        <v>0.15748658212668684</v>
      </c>
    </row>
    <row r="134" spans="14:24" x14ac:dyDescent="0.2">
      <c r="N134">
        <v>2</v>
      </c>
      <c r="O134">
        <v>0</v>
      </c>
      <c r="P134">
        <v>4.546927956365223E-2</v>
      </c>
      <c r="Q134">
        <v>8.0131895586577129E-2</v>
      </c>
      <c r="R134">
        <v>8.3363506507140916E-2</v>
      </c>
      <c r="S134">
        <v>8.6203659304687208E-2</v>
      </c>
      <c r="T134">
        <v>0.15022521976261835</v>
      </c>
      <c r="U134">
        <v>0.15497778487847438</v>
      </c>
      <c r="V134">
        <v>8.8676828804274466E-2</v>
      </c>
      <c r="W134">
        <v>0.1534652434658885</v>
      </c>
      <c r="X134">
        <v>0.15748658212668684</v>
      </c>
    </row>
    <row r="135" spans="14:24" x14ac:dyDescent="0.2">
      <c r="N135">
        <v>2</v>
      </c>
      <c r="O135">
        <v>1</v>
      </c>
      <c r="P135">
        <v>4.5468696398342834E-2</v>
      </c>
      <c r="Q135">
        <v>8.0131265520349507E-2</v>
      </c>
      <c r="R135">
        <v>8.3363161788896828E-2</v>
      </c>
      <c r="S135">
        <v>8.6203047041161524E-2</v>
      </c>
      <c r="T135">
        <v>0.15022509598879094</v>
      </c>
      <c r="U135">
        <v>0.15497840066432991</v>
      </c>
      <c r="V135">
        <v>8.8676512911022964E-2</v>
      </c>
      <c r="W135">
        <v>0.15346579710593444</v>
      </c>
      <c r="X135">
        <v>0.15748802258117106</v>
      </c>
    </row>
    <row r="136" spans="14:24" x14ac:dyDescent="0.2">
      <c r="N136">
        <v>2</v>
      </c>
      <c r="O136">
        <v>2</v>
      </c>
      <c r="P136">
        <v>4.5468696398342834E-2</v>
      </c>
      <c r="Q136">
        <v>8.0131265520349507E-2</v>
      </c>
      <c r="R136">
        <v>8.3363161788896828E-2</v>
      </c>
      <c r="S136">
        <v>8.6203047041161524E-2</v>
      </c>
      <c r="T136">
        <v>0.15022509598879094</v>
      </c>
      <c r="U136">
        <v>0.15497840066432991</v>
      </c>
      <c r="V136">
        <v>8.8676512911022964E-2</v>
      </c>
      <c r="W136">
        <v>0.15346579710593444</v>
      </c>
      <c r="X136">
        <v>0.15748802258117106</v>
      </c>
    </row>
    <row r="139" spans="14:24" x14ac:dyDescent="0.2">
      <c r="O139" t="s">
        <v>6</v>
      </c>
    </row>
    <row r="140" spans="14:24" x14ac:dyDescent="0.2">
      <c r="N140" t="s">
        <v>6</v>
      </c>
      <c r="O140" t="s">
        <v>10</v>
      </c>
    </row>
    <row r="141" spans="14:24" x14ac:dyDescent="0.2">
      <c r="N141">
        <v>0</v>
      </c>
      <c r="O141">
        <v>0</v>
      </c>
      <c r="P141">
        <f t="array" ref="P141:X149">MMULT(P128:X136,P76:X84)</f>
        <v>4.5479754203909012E-2</v>
      </c>
      <c r="Q141">
        <v>8.0142759672580902E-2</v>
      </c>
      <c r="R141">
        <v>8.336887474761015E-2</v>
      </c>
      <c r="S141">
        <v>8.6215135807034715E-2</v>
      </c>
      <c r="T141">
        <v>0.15022747157858271</v>
      </c>
      <c r="U141">
        <v>0.15496611855597861</v>
      </c>
      <c r="V141">
        <v>8.8683300022624478E-2</v>
      </c>
      <c r="W141">
        <v>0.15345589231472478</v>
      </c>
      <c r="X141">
        <v>0.1574606930969546</v>
      </c>
    </row>
    <row r="142" spans="14:24" x14ac:dyDescent="0.2">
      <c r="N142">
        <v>0</v>
      </c>
      <c r="O142">
        <v>1</v>
      </c>
      <c r="P142">
        <v>4.5476154113013818E-2</v>
      </c>
      <c r="Q142">
        <v>8.0139155449041252E-2</v>
      </c>
      <c r="R142">
        <v>8.3367265526758008E-2</v>
      </c>
      <c r="S142">
        <v>8.6211054149302663E-2</v>
      </c>
      <c r="T142">
        <v>0.15022668944058062</v>
      </c>
      <c r="U142">
        <v>0.15497030169512271</v>
      </c>
      <c r="V142">
        <v>8.8680847586272815E-2</v>
      </c>
      <c r="W142">
        <v>0.15345893640236513</v>
      </c>
      <c r="X142">
        <v>0.15746959563754298</v>
      </c>
    </row>
    <row r="143" spans="14:24" x14ac:dyDescent="0.2">
      <c r="N143">
        <v>0</v>
      </c>
      <c r="O143">
        <v>2</v>
      </c>
      <c r="P143">
        <v>4.5472428615072683E-2</v>
      </c>
      <c r="Q143">
        <v>8.0135149511450218E-2</v>
      </c>
      <c r="R143">
        <v>8.3365098198892748E-2</v>
      </c>
      <c r="S143">
        <v>8.6207122466565658E-2</v>
      </c>
      <c r="T143">
        <v>0.15022589751054655</v>
      </c>
      <c r="U143">
        <v>0.15497426123920843</v>
      </c>
      <c r="V143">
        <v>8.8678795769849703E-2</v>
      </c>
      <c r="W143">
        <v>0.15346244816153118</v>
      </c>
      <c r="X143">
        <v>0.15747879852688285</v>
      </c>
    </row>
    <row r="144" spans="14:24" x14ac:dyDescent="0.2">
      <c r="N144">
        <v>1</v>
      </c>
      <c r="O144">
        <v>0</v>
      </c>
      <c r="P144">
        <v>4.5472428615072683E-2</v>
      </c>
      <c r="Q144">
        <v>8.0135149511450218E-2</v>
      </c>
      <c r="R144">
        <v>8.3365098198892748E-2</v>
      </c>
      <c r="S144">
        <v>8.6207122466565658E-2</v>
      </c>
      <c r="T144">
        <v>0.15022589751054655</v>
      </c>
      <c r="U144">
        <v>0.15497426123920843</v>
      </c>
      <c r="V144">
        <v>8.8678795769849703E-2</v>
      </c>
      <c r="W144">
        <v>0.15346244816153118</v>
      </c>
      <c r="X144">
        <v>0.15747879852688285</v>
      </c>
    </row>
    <row r="145" spans="14:24" x14ac:dyDescent="0.2">
      <c r="N145">
        <v>1</v>
      </c>
      <c r="O145">
        <v>1</v>
      </c>
      <c r="P145">
        <v>4.5472428615072683E-2</v>
      </c>
      <c r="Q145">
        <v>8.0135149511450218E-2</v>
      </c>
      <c r="R145">
        <v>8.3365098198892748E-2</v>
      </c>
      <c r="S145">
        <v>8.6207122466565658E-2</v>
      </c>
      <c r="T145">
        <v>0.15022589751054655</v>
      </c>
      <c r="U145">
        <v>0.15497426123920843</v>
      </c>
      <c r="V145">
        <v>8.8678795769849703E-2</v>
      </c>
      <c r="W145">
        <v>0.15346244816153118</v>
      </c>
      <c r="X145">
        <v>0.15747879852688285</v>
      </c>
    </row>
    <row r="146" spans="14:24" x14ac:dyDescent="0.2">
      <c r="N146">
        <v>1</v>
      </c>
      <c r="O146">
        <v>2</v>
      </c>
      <c r="P146">
        <v>4.5472517050431024E-2</v>
      </c>
      <c r="Q146">
        <v>8.0135241386232792E-2</v>
      </c>
      <c r="R146">
        <v>8.3365143797161506E-2</v>
      </c>
      <c r="S146">
        <v>8.6207219200273355E-2</v>
      </c>
      <c r="T146">
        <v>0.15022591651262351</v>
      </c>
      <c r="U146">
        <v>0.15497416294518707</v>
      </c>
      <c r="V146">
        <v>8.8678850138611071E-2</v>
      </c>
      <c r="W146">
        <v>0.15346236901330482</v>
      </c>
      <c r="X146">
        <v>0.15747857995617484</v>
      </c>
    </row>
    <row r="147" spans="14:24" x14ac:dyDescent="0.2">
      <c r="N147">
        <v>2</v>
      </c>
      <c r="O147">
        <v>0</v>
      </c>
      <c r="P147">
        <v>4.5472517050431024E-2</v>
      </c>
      <c r="Q147">
        <v>8.0135241386232792E-2</v>
      </c>
      <c r="R147">
        <v>8.3365143797161506E-2</v>
      </c>
      <c r="S147">
        <v>8.6207219200273355E-2</v>
      </c>
      <c r="T147">
        <v>0.15022591651262351</v>
      </c>
      <c r="U147">
        <v>0.15497416294518707</v>
      </c>
      <c r="V147">
        <v>8.8678850138611071E-2</v>
      </c>
      <c r="W147">
        <v>0.15346236901330482</v>
      </c>
      <c r="X147">
        <v>0.15747857995617484</v>
      </c>
    </row>
    <row r="148" spans="14:24" x14ac:dyDescent="0.2">
      <c r="N148">
        <v>2</v>
      </c>
      <c r="O148">
        <v>1</v>
      </c>
      <c r="P148">
        <v>4.5472428615072683E-2</v>
      </c>
      <c r="Q148">
        <v>8.0135149511450218E-2</v>
      </c>
      <c r="R148">
        <v>8.3365098198892748E-2</v>
      </c>
      <c r="S148">
        <v>8.6207122466565658E-2</v>
      </c>
      <c r="T148">
        <v>0.15022589751054655</v>
      </c>
      <c r="U148">
        <v>0.15497426123920843</v>
      </c>
      <c r="V148">
        <v>8.8678795769849703E-2</v>
      </c>
      <c r="W148">
        <v>0.15346244816153118</v>
      </c>
      <c r="X148">
        <v>0.15747879852688285</v>
      </c>
    </row>
    <row r="149" spans="14:24" x14ac:dyDescent="0.2">
      <c r="N149">
        <v>2</v>
      </c>
      <c r="O149">
        <v>2</v>
      </c>
      <c r="P149">
        <v>4.5472428615072683E-2</v>
      </c>
      <c r="Q149">
        <v>8.0135149511450218E-2</v>
      </c>
      <c r="R149">
        <v>8.3365098198892748E-2</v>
      </c>
      <c r="S149">
        <v>8.6207122466565658E-2</v>
      </c>
      <c r="T149">
        <v>0.15022589751054655</v>
      </c>
      <c r="U149">
        <v>0.15497426123920843</v>
      </c>
      <c r="V149">
        <v>8.8678795769849703E-2</v>
      </c>
      <c r="W149">
        <v>0.15346244816153118</v>
      </c>
      <c r="X149">
        <v>0.15747879852688285</v>
      </c>
    </row>
    <row r="152" spans="14:24" x14ac:dyDescent="0.2">
      <c r="O152" t="s">
        <v>6</v>
      </c>
    </row>
    <row r="153" spans="14:24" x14ac:dyDescent="0.2">
      <c r="N153" t="s">
        <v>6</v>
      </c>
      <c r="O153" t="s">
        <v>10</v>
      </c>
    </row>
    <row r="154" spans="14:24" x14ac:dyDescent="0.2">
      <c r="N154">
        <v>0</v>
      </c>
      <c r="O154">
        <v>0</v>
      </c>
      <c r="P154">
        <f t="array" ref="P154:X162">MMULT(P141:X149,P76:X84)</f>
        <v>4.5474072966134385E-2</v>
      </c>
      <c r="Q154">
        <v>8.0136887652437608E-2</v>
      </c>
      <c r="R154">
        <v>8.336600028867025E-2</v>
      </c>
      <c r="S154">
        <v>8.6208889549668211E-2</v>
      </c>
      <c r="T154">
        <v>0.15022624894599876</v>
      </c>
      <c r="U154">
        <v>0.15497247348009974</v>
      </c>
      <c r="V154">
        <v>8.8679754177843434E-2</v>
      </c>
      <c r="W154">
        <v>0.15346093742132325</v>
      </c>
      <c r="X154">
        <v>0.15747473551782437</v>
      </c>
    </row>
    <row r="155" spans="14:24" x14ac:dyDescent="0.2">
      <c r="N155">
        <v>0</v>
      </c>
      <c r="O155">
        <v>1</v>
      </c>
      <c r="P155">
        <v>4.547354752095023E-2</v>
      </c>
      <c r="Q155">
        <v>8.0136322971824797E-2</v>
      </c>
      <c r="R155">
        <v>8.3365695186030986E-2</v>
      </c>
      <c r="S155">
        <v>8.6208334687867705E-2</v>
      </c>
      <c r="T155">
        <v>0.15022613723189587</v>
      </c>
      <c r="U155">
        <v>0.15497303236027413</v>
      </c>
      <c r="V155">
        <v>8.8679464229708446E-2</v>
      </c>
      <c r="W155">
        <v>0.15346143230451278</v>
      </c>
      <c r="X155">
        <v>0.15747603350693506</v>
      </c>
    </row>
    <row r="156" spans="14:24" x14ac:dyDescent="0.2">
      <c r="N156">
        <v>0</v>
      </c>
      <c r="O156">
        <v>2</v>
      </c>
      <c r="P156">
        <v>4.5472983937532213E-2</v>
      </c>
      <c r="Q156">
        <v>8.0135736205969782E-2</v>
      </c>
      <c r="R156">
        <v>8.3365402298944846E-2</v>
      </c>
      <c r="S156">
        <v>8.6207719557242865E-2</v>
      </c>
      <c r="T156">
        <v>0.15022601621476517</v>
      </c>
      <c r="U156">
        <v>0.15497365708149055</v>
      </c>
      <c r="V156">
        <v>8.8679119970789047E-2</v>
      </c>
      <c r="W156">
        <v>0.15346193835726366</v>
      </c>
      <c r="X156">
        <v>0.15747742637600187</v>
      </c>
    </row>
    <row r="157" spans="14:24" x14ac:dyDescent="0.2">
      <c r="N157">
        <v>1</v>
      </c>
      <c r="O157">
        <v>0</v>
      </c>
      <c r="P157">
        <v>4.5472983937532213E-2</v>
      </c>
      <c r="Q157">
        <v>8.0135736205969782E-2</v>
      </c>
      <c r="R157">
        <v>8.3365402298944846E-2</v>
      </c>
      <c r="S157">
        <v>8.6207719557242865E-2</v>
      </c>
      <c r="T157">
        <v>0.15022601621476517</v>
      </c>
      <c r="U157">
        <v>0.15497365708149055</v>
      </c>
      <c r="V157">
        <v>8.8679119970789047E-2</v>
      </c>
      <c r="W157">
        <v>0.15346193835726366</v>
      </c>
      <c r="X157">
        <v>0.15747742637600187</v>
      </c>
    </row>
    <row r="158" spans="14:24" x14ac:dyDescent="0.2">
      <c r="N158">
        <v>1</v>
      </c>
      <c r="O158">
        <v>1</v>
      </c>
      <c r="P158">
        <v>4.5472983937532213E-2</v>
      </c>
      <c r="Q158">
        <v>8.0135736205969782E-2</v>
      </c>
      <c r="R158">
        <v>8.3365402298944846E-2</v>
      </c>
      <c r="S158">
        <v>8.6207719557242865E-2</v>
      </c>
      <c r="T158">
        <v>0.15022601621476517</v>
      </c>
      <c r="U158">
        <v>0.15497365708149055</v>
      </c>
      <c r="V158">
        <v>8.8679119970789047E-2</v>
      </c>
      <c r="W158">
        <v>0.15346193835726366</v>
      </c>
      <c r="X158">
        <v>0.15747742637600187</v>
      </c>
    </row>
    <row r="159" spans="14:24" x14ac:dyDescent="0.2">
      <c r="N159">
        <v>1</v>
      </c>
      <c r="O159">
        <v>2</v>
      </c>
      <c r="P159">
        <v>4.5472997084701608E-2</v>
      </c>
      <c r="Q159">
        <v>8.0135750106400408E-2</v>
      </c>
      <c r="R159">
        <v>8.3365409517612454E-2</v>
      </c>
      <c r="S159">
        <v>8.6207733682125268E-2</v>
      </c>
      <c r="T159">
        <v>0.15022601902440266</v>
      </c>
      <c r="U159">
        <v>0.1549736427922398</v>
      </c>
      <c r="V159">
        <v>8.8679127627656062E-2</v>
      </c>
      <c r="W159">
        <v>0.15346192627393751</v>
      </c>
      <c r="X159">
        <v>0.15747739389092419</v>
      </c>
    </row>
    <row r="160" spans="14:24" x14ac:dyDescent="0.2">
      <c r="N160">
        <v>2</v>
      </c>
      <c r="O160">
        <v>0</v>
      </c>
      <c r="P160">
        <v>4.5472997084701608E-2</v>
      </c>
      <c r="Q160">
        <v>8.0135750106400408E-2</v>
      </c>
      <c r="R160">
        <v>8.3365409517612454E-2</v>
      </c>
      <c r="S160">
        <v>8.6207733682125268E-2</v>
      </c>
      <c r="T160">
        <v>0.15022601902440266</v>
      </c>
      <c r="U160">
        <v>0.1549736427922398</v>
      </c>
      <c r="V160">
        <v>8.8679127627656062E-2</v>
      </c>
      <c r="W160">
        <v>0.15346192627393751</v>
      </c>
      <c r="X160">
        <v>0.15747739389092419</v>
      </c>
    </row>
    <row r="161" spans="14:24" x14ac:dyDescent="0.2">
      <c r="N161">
        <v>2</v>
      </c>
      <c r="O161">
        <v>1</v>
      </c>
      <c r="P161">
        <v>4.5472983937532213E-2</v>
      </c>
      <c r="Q161">
        <v>8.0135736205969782E-2</v>
      </c>
      <c r="R161">
        <v>8.3365402298944846E-2</v>
      </c>
      <c r="S161">
        <v>8.6207719557242865E-2</v>
      </c>
      <c r="T161">
        <v>0.15022601621476517</v>
      </c>
      <c r="U161">
        <v>0.15497365708149055</v>
      </c>
      <c r="V161">
        <v>8.8679119970789047E-2</v>
      </c>
      <c r="W161">
        <v>0.15346193835726366</v>
      </c>
      <c r="X161">
        <v>0.15747742637600187</v>
      </c>
    </row>
    <row r="162" spans="14:24" x14ac:dyDescent="0.2">
      <c r="N162">
        <v>2</v>
      </c>
      <c r="O162">
        <v>2</v>
      </c>
      <c r="P162">
        <v>4.5472983937532213E-2</v>
      </c>
      <c r="Q162">
        <v>8.0135736205969782E-2</v>
      </c>
      <c r="R162">
        <v>8.3365402298944846E-2</v>
      </c>
      <c r="S162">
        <v>8.6207719557242865E-2</v>
      </c>
      <c r="T162">
        <v>0.15022601621476517</v>
      </c>
      <c r="U162">
        <v>0.15497365708149055</v>
      </c>
      <c r="V162">
        <v>8.8679119970789047E-2</v>
      </c>
      <c r="W162">
        <v>0.15346193835726366</v>
      </c>
      <c r="X162">
        <v>0.15747742637600187</v>
      </c>
    </row>
    <row r="165" spans="14:24" x14ac:dyDescent="0.2">
      <c r="O165" t="s">
        <v>6</v>
      </c>
    </row>
    <row r="166" spans="14:24" x14ac:dyDescent="0.2">
      <c r="N166" t="s">
        <v>6</v>
      </c>
      <c r="O166" t="s">
        <v>10</v>
      </c>
    </row>
    <row r="167" spans="14:24" x14ac:dyDescent="0.2">
      <c r="N167">
        <v>0</v>
      </c>
      <c r="O167">
        <v>0</v>
      </c>
      <c r="P167">
        <f t="array" ref="P167:X175">MMULT(P154:X162,P76:X84)</f>
        <v>4.5473230536648299E-2</v>
      </c>
      <c r="Q167">
        <v>8.0135994928982768E-2</v>
      </c>
      <c r="R167">
        <v>8.3365534053417734E-2</v>
      </c>
      <c r="S167">
        <v>8.6207986616151602E-2</v>
      </c>
      <c r="T167">
        <v>0.15022606904134322</v>
      </c>
      <c r="U167">
        <v>0.15497338637942251</v>
      </c>
      <c r="V167">
        <v>8.8679267117902472E-2</v>
      </c>
      <c r="W167">
        <v>0.15346171433784803</v>
      </c>
      <c r="X167">
        <v>0.15747681698828336</v>
      </c>
    </row>
    <row r="168" spans="14:24" x14ac:dyDescent="0.2">
      <c r="N168">
        <v>0</v>
      </c>
      <c r="O168">
        <v>1</v>
      </c>
      <c r="P168">
        <v>4.5473151071527433E-2</v>
      </c>
      <c r="Q168">
        <v>8.0135912174155693E-2</v>
      </c>
      <c r="R168">
        <v>8.3365492718256065E-2</v>
      </c>
      <c r="S168">
        <v>8.6207899905091423E-2</v>
      </c>
      <c r="T168">
        <v>0.15022605197928457</v>
      </c>
      <c r="U168">
        <v>0.15497347443688994</v>
      </c>
      <c r="V168">
        <v>8.8679218614420741E-2</v>
      </c>
      <c r="W168">
        <v>0.1534617857186433</v>
      </c>
      <c r="X168">
        <v>0.1574770133817309</v>
      </c>
    </row>
    <row r="169" spans="14:24" x14ac:dyDescent="0.2">
      <c r="N169">
        <v>0</v>
      </c>
      <c r="O169">
        <v>2</v>
      </c>
      <c r="P169">
        <v>4.5473067196111959E-2</v>
      </c>
      <c r="Q169">
        <v>8.0135823578038584E-2</v>
      </c>
      <c r="R169">
        <v>8.3365446819441774E-2</v>
      </c>
      <c r="S169">
        <v>8.6207809702308916E-2</v>
      </c>
      <c r="T169">
        <v>0.15022603404918478</v>
      </c>
      <c r="U169">
        <v>0.15497356571201895</v>
      </c>
      <c r="V169">
        <v>8.867916961623229E-2</v>
      </c>
      <c r="W169">
        <v>0.15346186269584439</v>
      </c>
      <c r="X169">
        <v>0.15747722063081832</v>
      </c>
    </row>
    <row r="170" spans="14:24" x14ac:dyDescent="0.2">
      <c r="N170">
        <v>1</v>
      </c>
      <c r="O170">
        <v>0</v>
      </c>
      <c r="P170">
        <v>4.5473067196111959E-2</v>
      </c>
      <c r="Q170">
        <v>8.0135823578038584E-2</v>
      </c>
      <c r="R170">
        <v>8.3365446819441774E-2</v>
      </c>
      <c r="S170">
        <v>8.6207809702308916E-2</v>
      </c>
      <c r="T170">
        <v>0.15022603404918478</v>
      </c>
      <c r="U170">
        <v>0.15497356571201895</v>
      </c>
      <c r="V170">
        <v>8.867916961623229E-2</v>
      </c>
      <c r="W170">
        <v>0.15346186269584439</v>
      </c>
      <c r="X170">
        <v>0.15747722063081832</v>
      </c>
    </row>
    <row r="171" spans="14:24" x14ac:dyDescent="0.2">
      <c r="N171">
        <v>1</v>
      </c>
      <c r="O171">
        <v>1</v>
      </c>
      <c r="P171">
        <v>4.5473067196111959E-2</v>
      </c>
      <c r="Q171">
        <v>8.0135823578038584E-2</v>
      </c>
      <c r="R171">
        <v>8.3365446819441774E-2</v>
      </c>
      <c r="S171">
        <v>8.6207809702308916E-2</v>
      </c>
      <c r="T171">
        <v>0.15022603404918478</v>
      </c>
      <c r="U171">
        <v>0.15497356571201895</v>
      </c>
      <c r="V171">
        <v>8.867916961623229E-2</v>
      </c>
      <c r="W171">
        <v>0.15346186269584439</v>
      </c>
      <c r="X171">
        <v>0.15747722063081832</v>
      </c>
    </row>
    <row r="172" spans="14:24" x14ac:dyDescent="0.2">
      <c r="N172">
        <v>1</v>
      </c>
      <c r="O172">
        <v>2</v>
      </c>
      <c r="P172">
        <v>4.5473069168001846E-2</v>
      </c>
      <c r="Q172">
        <v>8.0135825646650283E-2</v>
      </c>
      <c r="R172">
        <v>8.3365447872586096E-2</v>
      </c>
      <c r="S172">
        <v>8.6207811838040244E-2</v>
      </c>
      <c r="T172">
        <v>0.15022603447161822</v>
      </c>
      <c r="U172">
        <v>0.15497356354709285</v>
      </c>
      <c r="V172">
        <v>8.8679170793266288E-2</v>
      </c>
      <c r="W172">
        <v>0.15346186090480399</v>
      </c>
      <c r="X172">
        <v>0.15747721575794016</v>
      </c>
    </row>
    <row r="173" spans="14:24" x14ac:dyDescent="0.2">
      <c r="N173">
        <v>2</v>
      </c>
      <c r="O173">
        <v>0</v>
      </c>
      <c r="P173">
        <v>4.5473069168001846E-2</v>
      </c>
      <c r="Q173">
        <v>8.0135825646650283E-2</v>
      </c>
      <c r="R173">
        <v>8.3365447872586096E-2</v>
      </c>
      <c r="S173">
        <v>8.6207811838040244E-2</v>
      </c>
      <c r="T173">
        <v>0.15022603447161822</v>
      </c>
      <c r="U173">
        <v>0.15497356354709285</v>
      </c>
      <c r="V173">
        <v>8.8679170793266288E-2</v>
      </c>
      <c r="W173">
        <v>0.15346186090480399</v>
      </c>
      <c r="X173">
        <v>0.15747721575794016</v>
      </c>
    </row>
    <row r="174" spans="14:24" x14ac:dyDescent="0.2">
      <c r="N174">
        <v>2</v>
      </c>
      <c r="O174">
        <v>1</v>
      </c>
      <c r="P174">
        <v>4.5473067196111959E-2</v>
      </c>
      <c r="Q174">
        <v>8.0135823578038584E-2</v>
      </c>
      <c r="R174">
        <v>8.3365446819441774E-2</v>
      </c>
      <c r="S174">
        <v>8.6207809702308916E-2</v>
      </c>
      <c r="T174">
        <v>0.15022603404918478</v>
      </c>
      <c r="U174">
        <v>0.15497356571201895</v>
      </c>
      <c r="V174">
        <v>8.867916961623229E-2</v>
      </c>
      <c r="W174">
        <v>0.15346186269584439</v>
      </c>
      <c r="X174">
        <v>0.15747722063081832</v>
      </c>
    </row>
    <row r="175" spans="14:24" x14ac:dyDescent="0.2">
      <c r="N175">
        <v>2</v>
      </c>
      <c r="O175">
        <v>2</v>
      </c>
      <c r="P175">
        <v>4.5473067196111959E-2</v>
      </c>
      <c r="Q175">
        <v>8.0135823578038584E-2</v>
      </c>
      <c r="R175">
        <v>8.3365446819441774E-2</v>
      </c>
      <c r="S175">
        <v>8.6207809702308916E-2</v>
      </c>
      <c r="T175">
        <v>0.15022603404918478</v>
      </c>
      <c r="U175">
        <v>0.15497356571201895</v>
      </c>
      <c r="V175">
        <v>8.867916961623229E-2</v>
      </c>
      <c r="W175">
        <v>0.15346186269584439</v>
      </c>
      <c r="X175">
        <v>0.15747722063081832</v>
      </c>
    </row>
    <row r="178" spans="14:24" x14ac:dyDescent="0.2">
      <c r="O178" t="s">
        <v>6</v>
      </c>
    </row>
    <row r="179" spans="14:24" x14ac:dyDescent="0.2">
      <c r="N179" t="s">
        <v>6</v>
      </c>
      <c r="O179" t="s">
        <v>10</v>
      </c>
    </row>
    <row r="180" spans="14:24" x14ac:dyDescent="0.2">
      <c r="N180">
        <v>0</v>
      </c>
      <c r="O180">
        <v>0</v>
      </c>
      <c r="P180">
        <f t="array" ref="P180:X188">MMULT(P167:X175,P76:X84)</f>
        <v>4.547310403850395E-2</v>
      </c>
      <c r="Q180">
        <v>8.013586236108812E-2</v>
      </c>
      <c r="R180">
        <v>8.336546673892245E-2</v>
      </c>
      <c r="S180">
        <v>8.6207849464620734E-2</v>
      </c>
      <c r="T180">
        <v>0.15022604193340613</v>
      </c>
      <c r="U180">
        <v>0.15497352544154275</v>
      </c>
      <c r="V180">
        <v>8.8679191372689412E-2</v>
      </c>
      <c r="W180">
        <v>0.15346182905755618</v>
      </c>
      <c r="X180">
        <v>0.15747712959167029</v>
      </c>
    </row>
    <row r="181" spans="14:24" x14ac:dyDescent="0.2">
      <c r="N181">
        <v>0</v>
      </c>
      <c r="O181">
        <v>1</v>
      </c>
      <c r="P181">
        <v>4.5473092210583932E-2</v>
      </c>
      <c r="Q181">
        <v>8.0135849868874245E-2</v>
      </c>
      <c r="R181">
        <v>8.336546026893725E-2</v>
      </c>
      <c r="S181">
        <v>8.6207836742939498E-2</v>
      </c>
      <c r="T181">
        <v>0.15022603940485529</v>
      </c>
      <c r="U181">
        <v>0.1549735383148374</v>
      </c>
      <c r="V181">
        <v>8.867918446059711E-2</v>
      </c>
      <c r="W181">
        <v>0.15346183991086099</v>
      </c>
      <c r="X181">
        <v>0.15747715881751434</v>
      </c>
    </row>
    <row r="182" spans="14:24" x14ac:dyDescent="0.2">
      <c r="N182">
        <v>0</v>
      </c>
      <c r="O182">
        <v>2</v>
      </c>
      <c r="P182">
        <v>4.5473079636553067E-2</v>
      </c>
      <c r="Q182">
        <v>8.0135836672428726E-2</v>
      </c>
      <c r="R182">
        <v>8.3365453543135931E-2</v>
      </c>
      <c r="S182">
        <v>8.6207823130133046E-2</v>
      </c>
      <c r="T182">
        <v>0.15022603671150719</v>
      </c>
      <c r="U182">
        <v>0.15497355211222871</v>
      </c>
      <c r="V182">
        <v>8.8679176965027709E-2</v>
      </c>
      <c r="W182">
        <v>0.1534618513390843</v>
      </c>
      <c r="X182">
        <v>0.15747718988990134</v>
      </c>
    </row>
    <row r="183" spans="14:24" x14ac:dyDescent="0.2">
      <c r="N183">
        <v>1</v>
      </c>
      <c r="O183">
        <v>0</v>
      </c>
      <c r="P183">
        <v>4.5473079636553067E-2</v>
      </c>
      <c r="Q183">
        <v>8.0135836672428726E-2</v>
      </c>
      <c r="R183">
        <v>8.3365453543135931E-2</v>
      </c>
      <c r="S183">
        <v>8.6207823130133046E-2</v>
      </c>
      <c r="T183">
        <v>0.15022603671150719</v>
      </c>
      <c r="U183">
        <v>0.15497355211222871</v>
      </c>
      <c r="V183">
        <v>8.8679176965027709E-2</v>
      </c>
      <c r="W183">
        <v>0.1534618513390843</v>
      </c>
      <c r="X183">
        <v>0.15747718988990134</v>
      </c>
    </row>
    <row r="184" spans="14:24" x14ac:dyDescent="0.2">
      <c r="N184">
        <v>1</v>
      </c>
      <c r="O184">
        <v>1</v>
      </c>
      <c r="P184">
        <v>4.5473079636553067E-2</v>
      </c>
      <c r="Q184">
        <v>8.0135836672428726E-2</v>
      </c>
      <c r="R184">
        <v>8.3365453543135931E-2</v>
      </c>
      <c r="S184">
        <v>8.6207823130133046E-2</v>
      </c>
      <c r="T184">
        <v>0.15022603671150719</v>
      </c>
      <c r="U184">
        <v>0.15497355211222871</v>
      </c>
      <c r="V184">
        <v>8.8679176965027709E-2</v>
      </c>
      <c r="W184">
        <v>0.1534618513390843</v>
      </c>
      <c r="X184">
        <v>0.15747718988990134</v>
      </c>
    </row>
    <row r="185" spans="14:24" x14ac:dyDescent="0.2">
      <c r="N185">
        <v>1</v>
      </c>
      <c r="O185">
        <v>2</v>
      </c>
      <c r="P185">
        <v>4.5473079931141122E-2</v>
      </c>
      <c r="Q185">
        <v>8.0135836982549127E-2</v>
      </c>
      <c r="R185">
        <v>8.3365453702437434E-2</v>
      </c>
      <c r="S185">
        <v>8.620782344805257E-2</v>
      </c>
      <c r="T185">
        <v>0.15022603677454768</v>
      </c>
      <c r="U185">
        <v>0.1549735517902501</v>
      </c>
      <c r="V185">
        <v>8.8679177138963672E-2</v>
      </c>
      <c r="W185">
        <v>0.15346185107009622</v>
      </c>
      <c r="X185">
        <v>0.15747718916196199</v>
      </c>
    </row>
    <row r="186" spans="14:24" x14ac:dyDescent="0.2">
      <c r="N186">
        <v>2</v>
      </c>
      <c r="O186">
        <v>0</v>
      </c>
      <c r="P186">
        <v>4.5473079931141122E-2</v>
      </c>
      <c r="Q186">
        <v>8.0135836982549127E-2</v>
      </c>
      <c r="R186">
        <v>8.3365453702437434E-2</v>
      </c>
      <c r="S186">
        <v>8.620782344805257E-2</v>
      </c>
      <c r="T186">
        <v>0.15022603677454768</v>
      </c>
      <c r="U186">
        <v>0.1549735517902501</v>
      </c>
      <c r="V186">
        <v>8.8679177138963672E-2</v>
      </c>
      <c r="W186">
        <v>0.15346185107009622</v>
      </c>
      <c r="X186">
        <v>0.15747718916196199</v>
      </c>
    </row>
    <row r="187" spans="14:24" x14ac:dyDescent="0.2">
      <c r="N187">
        <v>2</v>
      </c>
      <c r="O187">
        <v>1</v>
      </c>
      <c r="P187">
        <v>4.5473079636553067E-2</v>
      </c>
      <c r="Q187">
        <v>8.0135836672428726E-2</v>
      </c>
      <c r="R187">
        <v>8.3365453543135931E-2</v>
      </c>
      <c r="S187">
        <v>8.6207823130133046E-2</v>
      </c>
      <c r="T187">
        <v>0.15022603671150719</v>
      </c>
      <c r="U187">
        <v>0.15497355211222871</v>
      </c>
      <c r="V187">
        <v>8.8679176965027709E-2</v>
      </c>
      <c r="W187">
        <v>0.1534618513390843</v>
      </c>
      <c r="X187">
        <v>0.15747718988990134</v>
      </c>
    </row>
    <row r="188" spans="14:24" x14ac:dyDescent="0.2">
      <c r="N188">
        <v>2</v>
      </c>
      <c r="O188">
        <v>2</v>
      </c>
      <c r="P188">
        <v>4.5473079636553067E-2</v>
      </c>
      <c r="Q188">
        <v>8.0135836672428726E-2</v>
      </c>
      <c r="R188">
        <v>8.3365453543135931E-2</v>
      </c>
      <c r="S188">
        <v>8.6207823130133046E-2</v>
      </c>
      <c r="T188">
        <v>0.15022603671150719</v>
      </c>
      <c r="U188">
        <v>0.15497355211222871</v>
      </c>
      <c r="V188">
        <v>8.8679176965027709E-2</v>
      </c>
      <c r="W188">
        <v>0.1534618513390843</v>
      </c>
      <c r="X188">
        <v>0.15747718988990134</v>
      </c>
    </row>
  </sheetData>
  <mergeCells count="1">
    <mergeCell ref="N60:X6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C40"/>
  <sheetViews>
    <sheetView tabSelected="1" workbookViewId="0">
      <selection activeCell="B13" sqref="B13"/>
    </sheetView>
  </sheetViews>
  <sheetFormatPr baseColWidth="10" defaultRowHeight="16" x14ac:dyDescent="0.2"/>
  <cols>
    <col min="1" max="1" width="51.33203125" bestFit="1" customWidth="1"/>
    <col min="2" max="2" width="24" bestFit="1" customWidth="1"/>
  </cols>
  <sheetData>
    <row r="1" spans="1:3" x14ac:dyDescent="0.2">
      <c r="A1" t="s">
        <v>0</v>
      </c>
      <c r="B1" s="1">
        <v>11257</v>
      </c>
    </row>
    <row r="2" spans="1:3" x14ac:dyDescent="0.25">
      <c r="A2" t="s">
        <v>1</v>
      </c>
      <c r="B2" s="1">
        <v>65000</v>
      </c>
    </row>
    <row r="3" spans="1:3" x14ac:dyDescent="0.25">
      <c r="A3" t="s">
        <v>2</v>
      </c>
      <c r="B3" s="2">
        <v>250000</v>
      </c>
    </row>
    <row r="5" spans="1:3" x14ac:dyDescent="0.2">
      <c r="B5" t="s">
        <v>46</v>
      </c>
      <c r="C5" t="s">
        <v>47</v>
      </c>
    </row>
    <row r="6" spans="1:3" x14ac:dyDescent="0.25">
      <c r="B6">
        <v>0.1</v>
      </c>
      <c r="C6">
        <v>985243</v>
      </c>
    </row>
    <row r="7" spans="1:3" x14ac:dyDescent="0.25">
      <c r="B7">
        <f>B6+0.1</f>
        <v>0.2</v>
      </c>
      <c r="C7">
        <v>995391.32079539064</v>
      </c>
    </row>
    <row r="8" spans="1:3" x14ac:dyDescent="0.2">
      <c r="B8">
        <f t="shared" ref="B8:B13" si="0">B7+0.1</f>
        <v>0.30000000000000004</v>
      </c>
      <c r="C8">
        <f>12133+C7</f>
        <v>1007524.3207953906</v>
      </c>
    </row>
    <row r="9" spans="1:3" x14ac:dyDescent="0.2">
      <c r="B9">
        <f t="shared" si="0"/>
        <v>0.4</v>
      </c>
      <c r="C9">
        <v>1154346.719116176</v>
      </c>
    </row>
    <row r="10" spans="1:3" x14ac:dyDescent="0.2">
      <c r="B10">
        <f t="shared" si="0"/>
        <v>0.5</v>
      </c>
      <c r="C10">
        <f>C9+230192</f>
        <v>1384538.719116176</v>
      </c>
    </row>
    <row r="11" spans="1:3" x14ac:dyDescent="0.2">
      <c r="B11">
        <f t="shared" si="0"/>
        <v>0.6</v>
      </c>
      <c r="C11">
        <f>C10+120200</f>
        <v>1504738.719116176</v>
      </c>
    </row>
    <row r="12" spans="1:3" x14ac:dyDescent="0.2">
      <c r="B12">
        <f t="shared" si="0"/>
        <v>0.7</v>
      </c>
      <c r="C12">
        <f>C11-5345</f>
        <v>1499393.719116176</v>
      </c>
    </row>
    <row r="13" spans="1:3" x14ac:dyDescent="0.2">
      <c r="B13">
        <f t="shared" si="0"/>
        <v>0.79999999999999993</v>
      </c>
      <c r="C13">
        <v>1452039</v>
      </c>
    </row>
    <row r="18" spans="2:3" x14ac:dyDescent="0.2">
      <c r="B18" t="s">
        <v>21</v>
      </c>
      <c r="C18" t="s">
        <v>47</v>
      </c>
    </row>
    <row r="19" spans="2:3" x14ac:dyDescent="0.2">
      <c r="B19">
        <v>100000</v>
      </c>
      <c r="C19">
        <v>334516.56628621789</v>
      </c>
    </row>
    <row r="20" spans="2:3" x14ac:dyDescent="0.2">
      <c r="B20">
        <f>B19+100000</f>
        <v>200000</v>
      </c>
      <c r="C20">
        <v>508258.02277163952</v>
      </c>
    </row>
    <row r="21" spans="2:3" x14ac:dyDescent="0.2">
      <c r="B21">
        <f t="shared" ref="B21:B26" si="1">B20+100000</f>
        <v>300000</v>
      </c>
      <c r="C21">
        <v>686870.40548910014</v>
      </c>
    </row>
    <row r="22" spans="2:3" x14ac:dyDescent="0.2">
      <c r="B22">
        <f t="shared" si="1"/>
        <v>400000</v>
      </c>
      <c r="C22">
        <v>806912.02165235952</v>
      </c>
    </row>
    <row r="23" spans="2:3" x14ac:dyDescent="0.2">
      <c r="B23">
        <f t="shared" si="1"/>
        <v>500000</v>
      </c>
      <c r="C23">
        <v>926953.63781561889</v>
      </c>
    </row>
    <row r="24" spans="2:3" x14ac:dyDescent="0.2">
      <c r="B24">
        <f t="shared" si="1"/>
        <v>600000</v>
      </c>
      <c r="C24">
        <v>1084124.4664701284</v>
      </c>
    </row>
    <row r="25" spans="2:3" x14ac:dyDescent="0.2">
      <c r="B25">
        <f t="shared" si="1"/>
        <v>700000</v>
      </c>
      <c r="C25">
        <v>1225309.4066128887</v>
      </c>
    </row>
    <row r="26" spans="2:3" x14ac:dyDescent="0.2">
      <c r="B26">
        <f t="shared" si="1"/>
        <v>800000</v>
      </c>
      <c r="C26">
        <v>1249787.4891867186</v>
      </c>
    </row>
    <row r="27" spans="2:3" x14ac:dyDescent="0.2">
      <c r="B27">
        <f>B26+100000</f>
        <v>900000</v>
      </c>
      <c r="C27">
        <v>1257787</v>
      </c>
    </row>
    <row r="30" spans="2:3" x14ac:dyDescent="0.2">
      <c r="B30" t="s">
        <v>48</v>
      </c>
      <c r="C30" t="s">
        <v>47</v>
      </c>
    </row>
    <row r="31" spans="2:3" x14ac:dyDescent="0.2">
      <c r="B31">
        <v>50000</v>
      </c>
      <c r="C31">
        <v>492393.24805898115</v>
      </c>
    </row>
    <row r="32" spans="2:3" x14ac:dyDescent="0.2">
      <c r="B32">
        <f>B31+50000</f>
        <v>100000</v>
      </c>
      <c r="C32">
        <v>822659.17584275152</v>
      </c>
    </row>
    <row r="33" spans="2:3" x14ac:dyDescent="0.2">
      <c r="B33">
        <f t="shared" ref="B33:B40" si="2">B32+50000</f>
        <v>150000</v>
      </c>
      <c r="C33">
        <v>940822.49782069214</v>
      </c>
    </row>
    <row r="34" spans="2:3" x14ac:dyDescent="0.2">
      <c r="B34">
        <f t="shared" si="2"/>
        <v>200000</v>
      </c>
      <c r="C34">
        <v>996815.69683612778</v>
      </c>
    </row>
    <row r="35" spans="2:3" x14ac:dyDescent="0.2">
      <c r="B35">
        <f t="shared" si="2"/>
        <v>250000</v>
      </c>
      <c r="C35">
        <v>1149682.3475033627</v>
      </c>
    </row>
    <row r="36" spans="2:3" x14ac:dyDescent="0.2">
      <c r="B36">
        <f t="shared" si="2"/>
        <v>300000</v>
      </c>
      <c r="C36">
        <v>1155186.1414028418</v>
      </c>
    </row>
    <row r="37" spans="2:3" x14ac:dyDescent="0.2">
      <c r="B37">
        <f t="shared" si="2"/>
        <v>350000</v>
      </c>
      <c r="C37">
        <v>1347027.4943652875</v>
      </c>
    </row>
    <row r="38" spans="2:3" x14ac:dyDescent="0.2">
      <c r="B38">
        <f t="shared" si="2"/>
        <v>400000</v>
      </c>
      <c r="C38">
        <v>1338719.2231507467</v>
      </c>
    </row>
    <row r="39" spans="2:3" x14ac:dyDescent="0.2">
      <c r="B39">
        <f t="shared" si="2"/>
        <v>450000</v>
      </c>
      <c r="C39">
        <v>1407333.3303483471</v>
      </c>
    </row>
    <row r="40" spans="2:3" x14ac:dyDescent="0.2">
      <c r="B40">
        <f t="shared" si="2"/>
        <v>500000</v>
      </c>
      <c r="C40">
        <v>1425947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Fase 4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2017-05-07T17:33:48Z</dcterms:created>
  <dcterms:modified xsi:type="dcterms:W3CDTF">2017-05-24T20:20:44Z</dcterms:modified>
</cp:coreProperties>
</file>