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01472\Dropbox\Strauss Lab Sharing\Data\Ponds\Spore yields\"/>
    </mc:Choice>
  </mc:AlternateContent>
  <xr:revisionPtr revIDLastSave="0" documentId="13_ncr:1_{EE3A7331-CDA1-4AF8-982F-3C142BF4A8A2}" xr6:coauthVersionLast="36" xr6:coauthVersionMax="47" xr10:uidLastSave="{00000000-0000-0000-0000-000000000000}"/>
  <bookViews>
    <workbookView xWindow="-28920" yWindow="-45" windowWidth="29040" windowHeight="15840" xr2:uid="{CEB4034A-C5B1-4DAA-9E63-9F63C3C12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F128" i="1"/>
  <c r="F127" i="1"/>
  <c r="F126" i="1"/>
  <c r="F125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G62" i="1" l="1"/>
  <c r="G35" i="1"/>
  <c r="F66" i="1"/>
  <c r="G66" i="1" s="1"/>
  <c r="F65" i="1"/>
  <c r="G65" i="1" s="1"/>
  <c r="F64" i="1"/>
  <c r="G64" i="1" s="1"/>
  <c r="F63" i="1"/>
  <c r="G63" i="1" s="1"/>
  <c r="F62" i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6" i="1"/>
  <c r="G36" i="1" s="1"/>
  <c r="F35" i="1"/>
  <c r="F34" i="1"/>
  <c r="G34" i="1" s="1"/>
  <c r="F33" i="1"/>
  <c r="G33" i="1" s="1"/>
  <c r="F32" i="1"/>
  <c r="G32" i="1" s="1"/>
  <c r="F30" i="1" l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</calcChain>
</file>

<file path=xl/sharedStrings.xml><?xml version="1.0" encoding="utf-8"?>
<sst xmlns="http://schemas.openxmlformats.org/spreadsheetml/2006/main" count="331" uniqueCount="30">
  <si>
    <t>Cat</t>
  </si>
  <si>
    <t>Deer</t>
  </si>
  <si>
    <t>Am</t>
  </si>
  <si>
    <t>VIP</t>
  </si>
  <si>
    <t>Key</t>
  </si>
  <si>
    <t>Species</t>
  </si>
  <si>
    <t>Lake</t>
  </si>
  <si>
    <t>Date</t>
  </si>
  <si>
    <t>Avg. Count</t>
  </si>
  <si>
    <t>Spores</t>
  </si>
  <si>
    <t>Notes</t>
  </si>
  <si>
    <t>NA</t>
  </si>
  <si>
    <t>Bos</t>
  </si>
  <si>
    <t>Lav</t>
  </si>
  <si>
    <t>Dean's</t>
  </si>
  <si>
    <t>Sister 1</t>
  </si>
  <si>
    <t>unsure of species</t>
  </si>
  <si>
    <t>Pa</t>
  </si>
  <si>
    <t>Og</t>
  </si>
  <si>
    <t>Chap</t>
  </si>
  <si>
    <t>BS</t>
  </si>
  <si>
    <t>NN3</t>
  </si>
  <si>
    <t>missing on data sheet</t>
  </si>
  <si>
    <t>CB started entering here 12/21/2022</t>
  </si>
  <si>
    <t>Parasite</t>
  </si>
  <si>
    <t>Dia</t>
  </si>
  <si>
    <t>L</t>
  </si>
  <si>
    <t>Amb</t>
  </si>
  <si>
    <t>G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</si>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</sst>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89F-5908-4D8F-B2AC-569BFE5ABE80}">
  <dimension ref="A1:H128"/>
  <sheetViews>
    <sheetView tabSelected="1" workbookViewId="0">
      <pane ySplit="1" topLeftCell="A113" activePane="bottomLeft" state="frozen"/>
      <selection pane="bottomLeft" activeCell="H126" sqref="H126"/>
    </sheetView>
  </sheetViews>
  <sheetFormatPr defaultRowHeight="15" x14ac:dyDescent="0.25"/>
  <cols>
    <col min="5" max="5" width="9.7109375" bestFit="1" customWidth="1"/>
    <col min="7" max="7" width="9.5703125" bestFit="1" customWidth="1"/>
  </cols>
  <sheetData>
    <row r="1" spans="1:8" x14ac:dyDescent="0.25">
      <c r="A1" t="s">
        <v>4</v>
      </c>
      <c r="B1" t="s">
        <v>5</v>
      </c>
      <c r="C1" t="s">
        <v>24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166</v>
      </c>
      <c r="B2" t="s">
        <v>13</v>
      </c>
      <c r="D2" t="s">
        <v>0</v>
      </c>
      <c r="E2" s="1">
        <v>44566</v>
      </c>
      <c r="F2">
        <v>89.375</v>
      </c>
      <c r="G2">
        <v>223437.5</v>
      </c>
      <c r="H2" t="s">
        <v>16</v>
      </c>
    </row>
    <row r="3" spans="1:8" x14ac:dyDescent="0.25">
      <c r="A3">
        <v>167</v>
      </c>
      <c r="B3" t="s">
        <v>2</v>
      </c>
      <c r="D3" t="s">
        <v>1</v>
      </c>
      <c r="E3" s="1">
        <v>44566</v>
      </c>
      <c r="F3">
        <v>74.75</v>
      </c>
      <c r="G3">
        <v>186875</v>
      </c>
    </row>
    <row r="4" spans="1:8" x14ac:dyDescent="0.25">
      <c r="A4">
        <v>168</v>
      </c>
      <c r="B4" t="s">
        <v>2</v>
      </c>
      <c r="D4" t="s">
        <v>1</v>
      </c>
      <c r="E4" s="1">
        <v>44566</v>
      </c>
      <c r="F4">
        <v>57.125</v>
      </c>
      <c r="G4">
        <v>142812.5</v>
      </c>
    </row>
    <row r="5" spans="1:8" x14ac:dyDescent="0.25">
      <c r="A5">
        <v>169</v>
      </c>
      <c r="B5" t="s">
        <v>2</v>
      </c>
      <c r="D5" t="s">
        <v>1</v>
      </c>
      <c r="E5" s="1">
        <v>44566</v>
      </c>
      <c r="F5">
        <v>65.125</v>
      </c>
      <c r="G5">
        <v>162812.5</v>
      </c>
    </row>
    <row r="6" spans="1:8" x14ac:dyDescent="0.25">
      <c r="A6">
        <v>170</v>
      </c>
      <c r="B6" t="s">
        <v>2</v>
      </c>
      <c r="D6" t="s">
        <v>1</v>
      </c>
      <c r="E6" s="1">
        <v>44566</v>
      </c>
      <c r="F6">
        <v>208.25</v>
      </c>
      <c r="G6">
        <v>520625</v>
      </c>
    </row>
    <row r="7" spans="1:8" x14ac:dyDescent="0.25">
      <c r="A7">
        <v>171</v>
      </c>
      <c r="B7" t="s">
        <v>2</v>
      </c>
      <c r="D7" t="s">
        <v>1</v>
      </c>
      <c r="E7" s="1">
        <v>44566</v>
      </c>
      <c r="F7">
        <v>281.625</v>
      </c>
      <c r="G7">
        <v>704062.5</v>
      </c>
    </row>
    <row r="8" spans="1:8" x14ac:dyDescent="0.25">
      <c r="A8">
        <v>172</v>
      </c>
      <c r="B8" t="s">
        <v>2</v>
      </c>
      <c r="D8" t="s">
        <v>1</v>
      </c>
      <c r="E8" s="1">
        <v>44588</v>
      </c>
      <c r="F8">
        <v>327.375</v>
      </c>
      <c r="G8">
        <v>818437.5</v>
      </c>
    </row>
    <row r="9" spans="1:8" x14ac:dyDescent="0.25">
      <c r="A9">
        <v>173</v>
      </c>
      <c r="B9" t="s">
        <v>2</v>
      </c>
      <c r="D9" t="s">
        <v>1</v>
      </c>
      <c r="E9" s="1">
        <v>44588</v>
      </c>
      <c r="F9">
        <v>68.5</v>
      </c>
      <c r="G9">
        <v>171250</v>
      </c>
    </row>
    <row r="10" spans="1:8" x14ac:dyDescent="0.25">
      <c r="A10">
        <v>174</v>
      </c>
      <c r="B10" t="s">
        <v>2</v>
      </c>
      <c r="D10" t="s">
        <v>1</v>
      </c>
      <c r="E10" s="1">
        <v>44588</v>
      </c>
      <c r="F10">
        <v>124.75</v>
      </c>
      <c r="G10">
        <v>311875</v>
      </c>
    </row>
    <row r="11" spans="1:8" x14ac:dyDescent="0.25">
      <c r="A11">
        <v>175</v>
      </c>
      <c r="B11" t="s">
        <v>2</v>
      </c>
      <c r="D11" t="s">
        <v>1</v>
      </c>
      <c r="E11" s="1">
        <v>44588</v>
      </c>
      <c r="F11">
        <v>304.125</v>
      </c>
      <c r="G11">
        <v>760312.5</v>
      </c>
    </row>
    <row r="12" spans="1:8" x14ac:dyDescent="0.25">
      <c r="A12">
        <v>176</v>
      </c>
      <c r="B12" t="s">
        <v>2</v>
      </c>
      <c r="D12" t="s">
        <v>1</v>
      </c>
      <c r="E12" s="1">
        <v>44588</v>
      </c>
      <c r="F12">
        <v>59</v>
      </c>
      <c r="G12">
        <v>147500</v>
      </c>
    </row>
    <row r="13" spans="1:8" x14ac:dyDescent="0.25">
      <c r="A13">
        <v>177</v>
      </c>
      <c r="B13" t="s">
        <v>2</v>
      </c>
      <c r="D13" t="s">
        <v>1</v>
      </c>
      <c r="E13" s="1">
        <v>44588</v>
      </c>
      <c r="F13">
        <v>42.5</v>
      </c>
      <c r="G13">
        <v>106250</v>
      </c>
    </row>
    <row r="14" spans="1:8" x14ac:dyDescent="0.25">
      <c r="A14">
        <v>178</v>
      </c>
      <c r="B14" t="s">
        <v>2</v>
      </c>
      <c r="D14" t="s">
        <v>1</v>
      </c>
      <c r="E14" s="1">
        <v>44588</v>
      </c>
      <c r="F14">
        <v>71</v>
      </c>
      <c r="G14">
        <v>177500</v>
      </c>
    </row>
    <row r="15" spans="1:8" x14ac:dyDescent="0.25">
      <c r="A15">
        <v>179</v>
      </c>
      <c r="B15" t="s">
        <v>2</v>
      </c>
      <c r="D15" t="s">
        <v>1</v>
      </c>
      <c r="E15" s="1">
        <v>44588</v>
      </c>
      <c r="F15">
        <v>56.375</v>
      </c>
      <c r="G15">
        <v>140937.5</v>
      </c>
    </row>
    <row r="16" spans="1:8" x14ac:dyDescent="0.25">
      <c r="A16">
        <v>180</v>
      </c>
      <c r="B16" t="s">
        <v>2</v>
      </c>
      <c r="D16" t="s">
        <v>1</v>
      </c>
      <c r="E16" s="1">
        <v>44610</v>
      </c>
      <c r="F16">
        <v>126.125</v>
      </c>
      <c r="G16">
        <v>315312.5</v>
      </c>
    </row>
    <row r="17" spans="1:8" x14ac:dyDescent="0.25">
      <c r="A17">
        <v>181</v>
      </c>
      <c r="B17" t="s">
        <v>2</v>
      </c>
      <c r="D17" t="s">
        <v>1</v>
      </c>
      <c r="E17" s="1">
        <v>44610</v>
      </c>
      <c r="F17">
        <v>66.875</v>
      </c>
      <c r="G17">
        <v>167187.5</v>
      </c>
    </row>
    <row r="18" spans="1:8" x14ac:dyDescent="0.25">
      <c r="A18">
        <v>182</v>
      </c>
      <c r="B18" t="s">
        <v>2</v>
      </c>
      <c r="D18" t="s">
        <v>3</v>
      </c>
      <c r="E18" s="1">
        <v>44610</v>
      </c>
      <c r="F18">
        <v>56.625</v>
      </c>
      <c r="G18">
        <v>141562.5</v>
      </c>
    </row>
    <row r="19" spans="1:8" x14ac:dyDescent="0.25">
      <c r="A19">
        <v>183</v>
      </c>
      <c r="B19" t="s">
        <v>2</v>
      </c>
      <c r="D19" t="s">
        <v>3</v>
      </c>
      <c r="E19" s="1">
        <v>44610</v>
      </c>
      <c r="F19">
        <v>191.875</v>
      </c>
      <c r="G19">
        <v>479687.5</v>
      </c>
    </row>
    <row r="20" spans="1:8" x14ac:dyDescent="0.25">
      <c r="A20">
        <v>184</v>
      </c>
      <c r="B20" t="s">
        <v>2</v>
      </c>
      <c r="D20" t="s">
        <v>1</v>
      </c>
      <c r="E20" s="1">
        <v>44610</v>
      </c>
      <c r="F20">
        <v>30.375</v>
      </c>
      <c r="G20">
        <v>75937.5</v>
      </c>
    </row>
    <row r="21" spans="1:8" x14ac:dyDescent="0.25">
      <c r="A21">
        <v>185</v>
      </c>
      <c r="B21" t="s">
        <v>2</v>
      </c>
      <c r="D21" t="s">
        <v>1</v>
      </c>
      <c r="E21" s="3">
        <v>44610</v>
      </c>
      <c r="F21">
        <f>1411/8</f>
        <v>176.375</v>
      </c>
      <c r="G21">
        <f>F21*2500</f>
        <v>440937.5</v>
      </c>
      <c r="H21" t="s">
        <v>23</v>
      </c>
    </row>
    <row r="22" spans="1:8" x14ac:dyDescent="0.25">
      <c r="A22">
        <v>186</v>
      </c>
      <c r="B22" t="s">
        <v>2</v>
      </c>
      <c r="D22" t="s">
        <v>14</v>
      </c>
      <c r="E22" s="3">
        <v>44610</v>
      </c>
      <c r="F22">
        <f>625/8</f>
        <v>78.125</v>
      </c>
      <c r="G22">
        <f t="shared" ref="G22:G30" si="0">F22*2500</f>
        <v>195312.5</v>
      </c>
    </row>
    <row r="23" spans="1:8" x14ac:dyDescent="0.25">
      <c r="A23">
        <v>187</v>
      </c>
      <c r="B23" t="s">
        <v>2</v>
      </c>
      <c r="D23" t="s">
        <v>1</v>
      </c>
      <c r="E23" s="3">
        <v>44610</v>
      </c>
      <c r="F23">
        <f>456/8</f>
        <v>57</v>
      </c>
      <c r="G23">
        <f t="shared" si="0"/>
        <v>142500</v>
      </c>
    </row>
    <row r="24" spans="1:8" x14ac:dyDescent="0.25">
      <c r="A24">
        <v>188</v>
      </c>
      <c r="B24" t="s">
        <v>13</v>
      </c>
      <c r="D24" t="s">
        <v>0</v>
      </c>
      <c r="E24" s="3">
        <v>44610</v>
      </c>
      <c r="F24">
        <f>954/8</f>
        <v>119.25</v>
      </c>
      <c r="G24">
        <f t="shared" si="0"/>
        <v>298125</v>
      </c>
    </row>
    <row r="25" spans="1:8" x14ac:dyDescent="0.25">
      <c r="A25">
        <v>189</v>
      </c>
      <c r="B25" t="s">
        <v>13</v>
      </c>
      <c r="D25" t="s">
        <v>0</v>
      </c>
      <c r="E25" s="3">
        <v>44610</v>
      </c>
      <c r="F25">
        <f>742/8</f>
        <v>92.75</v>
      </c>
      <c r="G25">
        <f t="shared" si="0"/>
        <v>231875</v>
      </c>
    </row>
    <row r="26" spans="1:8" x14ac:dyDescent="0.25">
      <c r="A26">
        <v>190</v>
      </c>
      <c r="B26" t="s">
        <v>13</v>
      </c>
      <c r="D26" t="s">
        <v>0</v>
      </c>
      <c r="E26" s="3">
        <v>44610</v>
      </c>
      <c r="F26">
        <f>896/8</f>
        <v>112</v>
      </c>
      <c r="G26">
        <f t="shared" si="0"/>
        <v>280000</v>
      </c>
    </row>
    <row r="27" spans="1:8" x14ac:dyDescent="0.25">
      <c r="A27">
        <v>191</v>
      </c>
      <c r="B27" t="s">
        <v>13</v>
      </c>
      <c r="D27" t="s">
        <v>0</v>
      </c>
      <c r="E27" s="3">
        <v>44610</v>
      </c>
      <c r="F27">
        <f>672/8</f>
        <v>84</v>
      </c>
      <c r="G27">
        <f t="shared" si="0"/>
        <v>210000</v>
      </c>
    </row>
    <row r="28" spans="1:8" x14ac:dyDescent="0.25">
      <c r="A28">
        <v>192</v>
      </c>
      <c r="B28" t="s">
        <v>13</v>
      </c>
      <c r="D28" t="s">
        <v>0</v>
      </c>
      <c r="E28" s="3">
        <v>44610</v>
      </c>
      <c r="F28">
        <f>216/8</f>
        <v>27</v>
      </c>
      <c r="G28">
        <f t="shared" si="0"/>
        <v>67500</v>
      </c>
    </row>
    <row r="29" spans="1:8" x14ac:dyDescent="0.25">
      <c r="A29">
        <v>193</v>
      </c>
      <c r="B29" t="s">
        <v>2</v>
      </c>
      <c r="D29" t="s">
        <v>0</v>
      </c>
      <c r="E29" s="3">
        <v>44610</v>
      </c>
      <c r="F29">
        <f>329/8</f>
        <v>41.125</v>
      </c>
      <c r="G29">
        <f t="shared" si="0"/>
        <v>102812.5</v>
      </c>
    </row>
    <row r="30" spans="1:8" x14ac:dyDescent="0.25">
      <c r="A30">
        <v>194</v>
      </c>
      <c r="B30" t="s">
        <v>13</v>
      </c>
      <c r="D30" t="s">
        <v>15</v>
      </c>
      <c r="E30" s="3">
        <v>44610</v>
      </c>
      <c r="F30">
        <f>2292/8</f>
        <v>286.5</v>
      </c>
      <c r="G30">
        <f t="shared" si="0"/>
        <v>716250</v>
      </c>
    </row>
    <row r="31" spans="1:8" x14ac:dyDescent="0.25">
      <c r="A31">
        <v>195</v>
      </c>
      <c r="B31" t="s">
        <v>2</v>
      </c>
      <c r="D31" t="s">
        <v>20</v>
      </c>
      <c r="E31" s="2">
        <v>44610</v>
      </c>
      <c r="F31" t="s">
        <v>11</v>
      </c>
      <c r="G31" t="s">
        <v>11</v>
      </c>
      <c r="H31" t="s">
        <v>22</v>
      </c>
    </row>
    <row r="32" spans="1:8" x14ac:dyDescent="0.25">
      <c r="A32">
        <v>196</v>
      </c>
      <c r="B32" t="s">
        <v>17</v>
      </c>
      <c r="D32" t="s">
        <v>18</v>
      </c>
      <c r="E32" s="3">
        <v>44678</v>
      </c>
      <c r="F32">
        <f>1467/8</f>
        <v>183.375</v>
      </c>
      <c r="G32">
        <f>F32*2500</f>
        <v>458437.5</v>
      </c>
    </row>
    <row r="33" spans="1:7" x14ac:dyDescent="0.25">
      <c r="A33">
        <v>197</v>
      </c>
      <c r="B33" t="s">
        <v>17</v>
      </c>
      <c r="D33" t="s">
        <v>29</v>
      </c>
      <c r="E33" s="3">
        <v>44732</v>
      </c>
      <c r="F33">
        <f>123/8</f>
        <v>15.375</v>
      </c>
      <c r="G33">
        <f t="shared" ref="G33:G36" si="1">F33*2500</f>
        <v>38437.5</v>
      </c>
    </row>
    <row r="34" spans="1:7" x14ac:dyDescent="0.25">
      <c r="A34">
        <v>198</v>
      </c>
      <c r="B34" t="s">
        <v>17</v>
      </c>
      <c r="D34" t="s">
        <v>19</v>
      </c>
      <c r="E34" s="3">
        <v>44706</v>
      </c>
      <c r="F34">
        <f>538/8</f>
        <v>67.25</v>
      </c>
      <c r="G34">
        <f t="shared" si="1"/>
        <v>168125</v>
      </c>
    </row>
    <row r="35" spans="1:7" x14ac:dyDescent="0.25">
      <c r="A35">
        <v>199</v>
      </c>
      <c r="B35" t="s">
        <v>2</v>
      </c>
      <c r="D35" t="s">
        <v>19</v>
      </c>
      <c r="E35" s="3">
        <v>44678</v>
      </c>
      <c r="F35">
        <f>1222/8</f>
        <v>152.75</v>
      </c>
      <c r="G35">
        <f t="shared" si="1"/>
        <v>381875</v>
      </c>
    </row>
    <row r="36" spans="1:7" x14ac:dyDescent="0.25">
      <c r="A36">
        <v>200</v>
      </c>
      <c r="B36" t="s">
        <v>17</v>
      </c>
      <c r="D36" t="s">
        <v>19</v>
      </c>
      <c r="E36" s="3">
        <v>44678</v>
      </c>
      <c r="F36">
        <f>1007/8</f>
        <v>125.875</v>
      </c>
      <c r="G36">
        <f t="shared" si="1"/>
        <v>314687.5</v>
      </c>
    </row>
    <row r="37" spans="1:7" x14ac:dyDescent="0.25">
      <c r="A37">
        <v>201</v>
      </c>
      <c r="B37" t="s">
        <v>12</v>
      </c>
      <c r="D37" t="s">
        <v>29</v>
      </c>
      <c r="E37" s="2">
        <v>44812</v>
      </c>
      <c r="F37" t="s">
        <v>11</v>
      </c>
      <c r="G37" t="s">
        <v>11</v>
      </c>
    </row>
    <row r="38" spans="1:7" x14ac:dyDescent="0.25">
      <c r="A38">
        <v>202</v>
      </c>
      <c r="B38" t="s">
        <v>2</v>
      </c>
      <c r="D38" t="s">
        <v>14</v>
      </c>
      <c r="E38" s="3">
        <v>44627</v>
      </c>
      <c r="F38">
        <f>892/8</f>
        <v>111.5</v>
      </c>
      <c r="G38">
        <f>F38*2500</f>
        <v>278750</v>
      </c>
    </row>
    <row r="39" spans="1:7" x14ac:dyDescent="0.25">
      <c r="A39">
        <v>203</v>
      </c>
      <c r="B39" t="s">
        <v>2</v>
      </c>
      <c r="D39" t="s">
        <v>14</v>
      </c>
      <c r="E39" s="3">
        <v>44627</v>
      </c>
      <c r="F39">
        <f>522/8</f>
        <v>65.25</v>
      </c>
      <c r="G39">
        <f t="shared" ref="G39:G102" si="2">F39*2500</f>
        <v>163125</v>
      </c>
    </row>
    <row r="40" spans="1:7" x14ac:dyDescent="0.25">
      <c r="A40">
        <v>204</v>
      </c>
      <c r="B40" t="s">
        <v>2</v>
      </c>
      <c r="D40" t="s">
        <v>1</v>
      </c>
      <c r="E40" s="3">
        <v>44627</v>
      </c>
      <c r="F40">
        <f>317/8</f>
        <v>39.625</v>
      </c>
      <c r="G40">
        <f t="shared" si="2"/>
        <v>99062.5</v>
      </c>
    </row>
    <row r="41" spans="1:7" x14ac:dyDescent="0.25">
      <c r="A41">
        <v>205</v>
      </c>
      <c r="B41" t="s">
        <v>2</v>
      </c>
      <c r="D41" t="s">
        <v>1</v>
      </c>
      <c r="E41" s="3">
        <v>44627</v>
      </c>
      <c r="F41">
        <f>430/8</f>
        <v>53.75</v>
      </c>
      <c r="G41">
        <f t="shared" si="2"/>
        <v>134375</v>
      </c>
    </row>
    <row r="42" spans="1:7" x14ac:dyDescent="0.25">
      <c r="A42">
        <v>206</v>
      </c>
      <c r="B42" t="s">
        <v>2</v>
      </c>
      <c r="D42" t="s">
        <v>1</v>
      </c>
      <c r="E42" s="3">
        <v>44627</v>
      </c>
      <c r="F42">
        <f>684/8</f>
        <v>85.5</v>
      </c>
      <c r="G42">
        <f t="shared" si="2"/>
        <v>213750</v>
      </c>
    </row>
    <row r="43" spans="1:7" x14ac:dyDescent="0.25">
      <c r="A43">
        <v>207</v>
      </c>
      <c r="B43" t="s">
        <v>2</v>
      </c>
      <c r="D43" t="s">
        <v>1</v>
      </c>
      <c r="E43" s="3">
        <v>44627</v>
      </c>
      <c r="F43">
        <f>416/8</f>
        <v>52</v>
      </c>
      <c r="G43">
        <f t="shared" si="2"/>
        <v>130000</v>
      </c>
    </row>
    <row r="44" spans="1:7" x14ac:dyDescent="0.25">
      <c r="A44">
        <v>208</v>
      </c>
      <c r="B44" t="s">
        <v>2</v>
      </c>
      <c r="D44" t="s">
        <v>14</v>
      </c>
      <c r="E44" s="3">
        <v>44627</v>
      </c>
      <c r="F44">
        <f>301/8</f>
        <v>37.625</v>
      </c>
      <c r="G44">
        <f t="shared" si="2"/>
        <v>94062.5</v>
      </c>
    </row>
    <row r="45" spans="1:7" x14ac:dyDescent="0.25">
      <c r="A45">
        <v>209</v>
      </c>
      <c r="B45" t="s">
        <v>2</v>
      </c>
      <c r="D45" t="s">
        <v>14</v>
      </c>
      <c r="E45" s="3">
        <v>44627</v>
      </c>
      <c r="F45">
        <f>626/8</f>
        <v>78.25</v>
      </c>
      <c r="G45">
        <f t="shared" si="2"/>
        <v>195625</v>
      </c>
    </row>
    <row r="46" spans="1:7" x14ac:dyDescent="0.25">
      <c r="A46">
        <v>210</v>
      </c>
      <c r="B46" t="s">
        <v>2</v>
      </c>
      <c r="D46" t="s">
        <v>1</v>
      </c>
      <c r="E46" s="3">
        <v>44627</v>
      </c>
      <c r="F46">
        <f>940/8</f>
        <v>117.5</v>
      </c>
      <c r="G46">
        <f t="shared" si="2"/>
        <v>293750</v>
      </c>
    </row>
    <row r="47" spans="1:7" x14ac:dyDescent="0.25">
      <c r="A47">
        <v>211</v>
      </c>
      <c r="B47" t="s">
        <v>2</v>
      </c>
      <c r="D47" t="s">
        <v>14</v>
      </c>
      <c r="E47" s="3">
        <v>44627</v>
      </c>
      <c r="F47">
        <f>421/8</f>
        <v>52.625</v>
      </c>
      <c r="G47">
        <f t="shared" si="2"/>
        <v>131562.5</v>
      </c>
    </row>
    <row r="48" spans="1:7" x14ac:dyDescent="0.25">
      <c r="A48">
        <v>212</v>
      </c>
      <c r="B48" t="s">
        <v>2</v>
      </c>
      <c r="D48" t="s">
        <v>1</v>
      </c>
      <c r="E48" s="3">
        <v>44627</v>
      </c>
      <c r="F48">
        <f>1475/8</f>
        <v>184.375</v>
      </c>
      <c r="G48">
        <f t="shared" si="2"/>
        <v>460937.5</v>
      </c>
    </row>
    <row r="49" spans="1:7" x14ac:dyDescent="0.25">
      <c r="A49">
        <v>213</v>
      </c>
      <c r="B49" t="s">
        <v>2</v>
      </c>
      <c r="D49" t="s">
        <v>1</v>
      </c>
      <c r="E49" s="3">
        <v>44627</v>
      </c>
      <c r="F49">
        <f>1873/8</f>
        <v>234.125</v>
      </c>
      <c r="G49">
        <f t="shared" si="2"/>
        <v>585312.5</v>
      </c>
    </row>
    <row r="50" spans="1:7" x14ac:dyDescent="0.25">
      <c r="A50">
        <v>214</v>
      </c>
      <c r="B50" t="s">
        <v>2</v>
      </c>
      <c r="D50" t="s">
        <v>1</v>
      </c>
      <c r="E50" s="3">
        <v>44627</v>
      </c>
      <c r="F50">
        <f>1571/8</f>
        <v>196.375</v>
      </c>
      <c r="G50">
        <f t="shared" si="2"/>
        <v>490937.5</v>
      </c>
    </row>
    <row r="51" spans="1:7" x14ac:dyDescent="0.25">
      <c r="A51">
        <v>215</v>
      </c>
      <c r="B51" t="s">
        <v>2</v>
      </c>
      <c r="D51" t="s">
        <v>3</v>
      </c>
      <c r="E51" s="3">
        <v>44627</v>
      </c>
      <c r="F51">
        <f>573/8</f>
        <v>71.625</v>
      </c>
      <c r="G51">
        <f t="shared" si="2"/>
        <v>179062.5</v>
      </c>
    </row>
    <row r="52" spans="1:7" x14ac:dyDescent="0.25">
      <c r="A52">
        <v>216</v>
      </c>
      <c r="B52" t="s">
        <v>2</v>
      </c>
      <c r="D52" t="s">
        <v>3</v>
      </c>
      <c r="E52" s="3">
        <v>44648</v>
      </c>
      <c r="F52">
        <f>79/8</f>
        <v>9.875</v>
      </c>
      <c r="G52">
        <f t="shared" si="2"/>
        <v>24687.5</v>
      </c>
    </row>
    <row r="53" spans="1:7" x14ac:dyDescent="0.25">
      <c r="A53">
        <v>217</v>
      </c>
      <c r="B53" t="s">
        <v>2</v>
      </c>
      <c r="D53" t="s">
        <v>3</v>
      </c>
      <c r="E53" s="3">
        <v>44648</v>
      </c>
      <c r="F53">
        <f>260/8</f>
        <v>32.5</v>
      </c>
      <c r="G53">
        <f t="shared" si="2"/>
        <v>81250</v>
      </c>
    </row>
    <row r="54" spans="1:7" x14ac:dyDescent="0.25">
      <c r="A54">
        <v>218</v>
      </c>
      <c r="B54" t="s">
        <v>2</v>
      </c>
      <c r="D54" t="s">
        <v>20</v>
      </c>
      <c r="E54" s="3">
        <v>44627</v>
      </c>
      <c r="F54">
        <f>453/8</f>
        <v>56.625</v>
      </c>
      <c r="G54">
        <f t="shared" si="2"/>
        <v>141562.5</v>
      </c>
    </row>
    <row r="55" spans="1:7" x14ac:dyDescent="0.25">
      <c r="A55">
        <v>219</v>
      </c>
      <c r="B55" t="s">
        <v>2</v>
      </c>
      <c r="D55" t="s">
        <v>20</v>
      </c>
      <c r="E55" s="3">
        <v>44627</v>
      </c>
      <c r="F55">
        <f>507/8</f>
        <v>63.375</v>
      </c>
      <c r="G55">
        <f t="shared" si="2"/>
        <v>158437.5</v>
      </c>
    </row>
    <row r="56" spans="1:7" x14ac:dyDescent="0.25">
      <c r="A56">
        <v>220</v>
      </c>
      <c r="B56" t="s">
        <v>2</v>
      </c>
      <c r="D56" t="s">
        <v>20</v>
      </c>
      <c r="E56" s="3">
        <v>44627</v>
      </c>
      <c r="F56">
        <f>208/8</f>
        <v>26</v>
      </c>
      <c r="G56">
        <f t="shared" si="2"/>
        <v>65000</v>
      </c>
    </row>
    <row r="57" spans="1:7" x14ac:dyDescent="0.25">
      <c r="A57">
        <v>221</v>
      </c>
      <c r="B57" t="s">
        <v>2</v>
      </c>
      <c r="D57" t="s">
        <v>20</v>
      </c>
      <c r="E57" s="3">
        <v>44627</v>
      </c>
      <c r="F57">
        <f>444/8</f>
        <v>55.5</v>
      </c>
      <c r="G57">
        <f t="shared" si="2"/>
        <v>138750</v>
      </c>
    </row>
    <row r="58" spans="1:7" x14ac:dyDescent="0.25">
      <c r="A58">
        <v>222</v>
      </c>
      <c r="B58" t="s">
        <v>2</v>
      </c>
      <c r="D58" t="s">
        <v>20</v>
      </c>
      <c r="E58" s="3">
        <v>44627</v>
      </c>
      <c r="F58">
        <f>306/8</f>
        <v>38.25</v>
      </c>
      <c r="G58">
        <f t="shared" si="2"/>
        <v>95625</v>
      </c>
    </row>
    <row r="59" spans="1:7" x14ac:dyDescent="0.25">
      <c r="A59">
        <v>223</v>
      </c>
      <c r="B59" t="s">
        <v>2</v>
      </c>
      <c r="D59" t="s">
        <v>3</v>
      </c>
      <c r="E59" s="3">
        <v>44648</v>
      </c>
      <c r="F59">
        <f>183/8</f>
        <v>22.875</v>
      </c>
      <c r="G59">
        <f t="shared" si="2"/>
        <v>57187.5</v>
      </c>
    </row>
    <row r="60" spans="1:7" x14ac:dyDescent="0.25">
      <c r="A60">
        <v>224</v>
      </c>
      <c r="B60" t="s">
        <v>2</v>
      </c>
      <c r="D60" t="s">
        <v>3</v>
      </c>
      <c r="E60" s="3">
        <v>44648</v>
      </c>
      <c r="F60">
        <f>780/8</f>
        <v>97.5</v>
      </c>
      <c r="G60">
        <f t="shared" si="2"/>
        <v>243750</v>
      </c>
    </row>
    <row r="61" spans="1:7" x14ac:dyDescent="0.25">
      <c r="A61">
        <v>225</v>
      </c>
      <c r="B61" t="s">
        <v>2</v>
      </c>
      <c r="D61" t="s">
        <v>3</v>
      </c>
      <c r="E61" s="3">
        <v>44627</v>
      </c>
      <c r="F61">
        <f>151/8</f>
        <v>18.875</v>
      </c>
      <c r="G61">
        <f t="shared" si="2"/>
        <v>47187.5</v>
      </c>
    </row>
    <row r="62" spans="1:7" x14ac:dyDescent="0.25">
      <c r="A62">
        <v>226</v>
      </c>
      <c r="B62" t="s">
        <v>2</v>
      </c>
      <c r="D62" t="s">
        <v>20</v>
      </c>
      <c r="E62" s="3">
        <v>44672</v>
      </c>
      <c r="F62">
        <f>1780/8</f>
        <v>222.5</v>
      </c>
      <c r="G62">
        <f t="shared" si="2"/>
        <v>556250</v>
      </c>
    </row>
    <row r="63" spans="1:7" x14ac:dyDescent="0.25">
      <c r="A63">
        <v>227</v>
      </c>
      <c r="B63" t="s">
        <v>2</v>
      </c>
      <c r="D63" t="s">
        <v>21</v>
      </c>
      <c r="E63" s="3">
        <v>44648</v>
      </c>
      <c r="F63">
        <f>150/8</f>
        <v>18.75</v>
      </c>
      <c r="G63">
        <f t="shared" si="2"/>
        <v>46875</v>
      </c>
    </row>
    <row r="64" spans="1:7" x14ac:dyDescent="0.25">
      <c r="A64">
        <v>228</v>
      </c>
      <c r="B64" t="s">
        <v>2</v>
      </c>
      <c r="D64" t="s">
        <v>20</v>
      </c>
      <c r="E64" s="3">
        <v>44672</v>
      </c>
      <c r="F64">
        <f>1283/8</f>
        <v>160.375</v>
      </c>
      <c r="G64">
        <f t="shared" si="2"/>
        <v>400937.5</v>
      </c>
    </row>
    <row r="65" spans="1:7" x14ac:dyDescent="0.25">
      <c r="A65">
        <v>229</v>
      </c>
      <c r="B65" t="s">
        <v>2</v>
      </c>
      <c r="D65" t="s">
        <v>20</v>
      </c>
      <c r="E65" s="3">
        <v>44672</v>
      </c>
      <c r="F65">
        <f>695/8</f>
        <v>86.875</v>
      </c>
      <c r="G65">
        <f t="shared" si="2"/>
        <v>217187.5</v>
      </c>
    </row>
    <row r="66" spans="1:7" x14ac:dyDescent="0.25">
      <c r="A66">
        <v>230</v>
      </c>
      <c r="B66" t="s">
        <v>2</v>
      </c>
      <c r="D66" t="s">
        <v>14</v>
      </c>
      <c r="E66" s="3">
        <v>44672</v>
      </c>
      <c r="F66">
        <f>763/8</f>
        <v>95.375</v>
      </c>
      <c r="G66">
        <f t="shared" si="2"/>
        <v>238437.5</v>
      </c>
    </row>
    <row r="67" spans="1:7" x14ac:dyDescent="0.25">
      <c r="A67">
        <v>231</v>
      </c>
      <c r="B67" t="s">
        <v>25</v>
      </c>
      <c r="C67" t="s">
        <v>26</v>
      </c>
      <c r="D67" t="s">
        <v>20</v>
      </c>
      <c r="E67" s="2">
        <v>44692</v>
      </c>
      <c r="F67">
        <f>705/8</f>
        <v>88.125</v>
      </c>
      <c r="G67">
        <f t="shared" si="2"/>
        <v>220312.5</v>
      </c>
    </row>
    <row r="68" spans="1:7" x14ac:dyDescent="0.25">
      <c r="A68">
        <v>232</v>
      </c>
      <c r="B68" t="s">
        <v>25</v>
      </c>
      <c r="C68" t="s">
        <v>26</v>
      </c>
      <c r="D68" t="s">
        <v>20</v>
      </c>
      <c r="E68" s="2">
        <v>44692</v>
      </c>
      <c r="F68">
        <f>222/8</f>
        <v>27.75</v>
      </c>
      <c r="G68">
        <f t="shared" si="2"/>
        <v>69375</v>
      </c>
    </row>
    <row r="69" spans="1:7" x14ac:dyDescent="0.25">
      <c r="A69">
        <v>233</v>
      </c>
      <c r="B69" t="s">
        <v>25</v>
      </c>
      <c r="C69" t="s">
        <v>26</v>
      </c>
      <c r="D69" t="s">
        <v>20</v>
      </c>
      <c r="E69" s="2">
        <v>44692</v>
      </c>
      <c r="F69">
        <f>728/8</f>
        <v>91</v>
      </c>
      <c r="G69">
        <f t="shared" si="2"/>
        <v>227500</v>
      </c>
    </row>
    <row r="70" spans="1:7" x14ac:dyDescent="0.25">
      <c r="A70">
        <v>234</v>
      </c>
      <c r="B70" t="s">
        <v>25</v>
      </c>
      <c r="C70" t="s">
        <v>26</v>
      </c>
      <c r="D70" t="s">
        <v>3</v>
      </c>
      <c r="E70" s="2">
        <v>44692</v>
      </c>
      <c r="F70">
        <f>251/8</f>
        <v>31.375</v>
      </c>
      <c r="G70">
        <f t="shared" si="2"/>
        <v>78437.5</v>
      </c>
    </row>
    <row r="71" spans="1:7" x14ac:dyDescent="0.25">
      <c r="A71">
        <v>235</v>
      </c>
      <c r="B71" t="s">
        <v>25</v>
      </c>
      <c r="C71" t="s">
        <v>26</v>
      </c>
      <c r="D71" t="s">
        <v>3</v>
      </c>
      <c r="E71" s="2">
        <v>44672</v>
      </c>
      <c r="F71">
        <f>515/8</f>
        <v>64.375</v>
      </c>
      <c r="G71">
        <f t="shared" si="2"/>
        <v>160937.5</v>
      </c>
    </row>
    <row r="72" spans="1:7" x14ac:dyDescent="0.25">
      <c r="A72">
        <v>236</v>
      </c>
      <c r="B72" t="s">
        <v>25</v>
      </c>
      <c r="C72" t="s">
        <v>26</v>
      </c>
      <c r="D72" t="s">
        <v>3</v>
      </c>
      <c r="E72" s="2">
        <v>44672</v>
      </c>
      <c r="F72">
        <f>1357/8</f>
        <v>169.625</v>
      </c>
      <c r="G72">
        <f t="shared" si="2"/>
        <v>424062.5</v>
      </c>
    </row>
    <row r="73" spans="1:7" x14ac:dyDescent="0.25">
      <c r="A73">
        <v>237</v>
      </c>
      <c r="B73" t="s">
        <v>25</v>
      </c>
      <c r="C73" t="s">
        <v>26</v>
      </c>
      <c r="D73" t="s">
        <v>3</v>
      </c>
      <c r="E73" s="2">
        <v>44672</v>
      </c>
      <c r="F73">
        <f>1167/8</f>
        <v>145.875</v>
      </c>
      <c r="G73">
        <f t="shared" si="2"/>
        <v>364687.5</v>
      </c>
    </row>
    <row r="74" spans="1:7" x14ac:dyDescent="0.25">
      <c r="A74">
        <v>238</v>
      </c>
      <c r="B74" t="s">
        <v>25</v>
      </c>
      <c r="C74" t="s">
        <v>26</v>
      </c>
      <c r="D74" t="s">
        <v>14</v>
      </c>
      <c r="E74" s="2">
        <v>44692</v>
      </c>
      <c r="F74">
        <f>470/8</f>
        <v>58.75</v>
      </c>
      <c r="G74">
        <f t="shared" si="2"/>
        <v>146875</v>
      </c>
    </row>
    <row r="75" spans="1:7" x14ac:dyDescent="0.25">
      <c r="A75">
        <v>239</v>
      </c>
      <c r="B75" t="s">
        <v>25</v>
      </c>
      <c r="C75" t="s">
        <v>26</v>
      </c>
      <c r="D75" t="s">
        <v>3</v>
      </c>
      <c r="E75" s="2">
        <v>44672</v>
      </c>
      <c r="F75">
        <f>731/8</f>
        <v>91.375</v>
      </c>
      <c r="G75">
        <f t="shared" si="2"/>
        <v>228437.5</v>
      </c>
    </row>
    <row r="76" spans="1:7" x14ac:dyDescent="0.25">
      <c r="A76">
        <v>240</v>
      </c>
      <c r="B76" t="s">
        <v>25</v>
      </c>
      <c r="C76" t="s">
        <v>26</v>
      </c>
      <c r="D76" t="s">
        <v>3</v>
      </c>
      <c r="E76" s="2">
        <v>44672</v>
      </c>
      <c r="F76">
        <f>678/8</f>
        <v>84.75</v>
      </c>
      <c r="G76">
        <f t="shared" si="2"/>
        <v>211875</v>
      </c>
    </row>
    <row r="77" spans="1:7" x14ac:dyDescent="0.25">
      <c r="A77">
        <v>241</v>
      </c>
      <c r="B77" t="s">
        <v>25</v>
      </c>
      <c r="C77" t="s">
        <v>26</v>
      </c>
      <c r="D77" t="s">
        <v>14</v>
      </c>
      <c r="E77" s="2">
        <v>44648</v>
      </c>
      <c r="F77">
        <f>812/8</f>
        <v>101.5</v>
      </c>
      <c r="G77">
        <f t="shared" si="2"/>
        <v>253750</v>
      </c>
    </row>
    <row r="78" spans="1:7" x14ac:dyDescent="0.25">
      <c r="A78">
        <v>242</v>
      </c>
      <c r="B78" t="s">
        <v>25</v>
      </c>
      <c r="C78" t="s">
        <v>26</v>
      </c>
      <c r="D78" t="s">
        <v>14</v>
      </c>
      <c r="E78" s="2">
        <v>44648</v>
      </c>
      <c r="F78">
        <f>454/8</f>
        <v>56.75</v>
      </c>
      <c r="G78">
        <f t="shared" si="2"/>
        <v>141875</v>
      </c>
    </row>
    <row r="79" spans="1:7" x14ac:dyDescent="0.25">
      <c r="A79">
        <v>243</v>
      </c>
      <c r="B79" t="s">
        <v>25</v>
      </c>
      <c r="C79" t="s">
        <v>26</v>
      </c>
      <c r="D79" t="s">
        <v>14</v>
      </c>
      <c r="E79" s="2">
        <v>44648</v>
      </c>
      <c r="F79">
        <v>25.625</v>
      </c>
      <c r="G79">
        <f t="shared" si="2"/>
        <v>64062.5</v>
      </c>
    </row>
    <row r="80" spans="1:7" x14ac:dyDescent="0.25">
      <c r="A80">
        <v>244</v>
      </c>
      <c r="B80" t="s">
        <v>25</v>
      </c>
      <c r="C80" t="s">
        <v>26</v>
      </c>
      <c r="D80" t="s">
        <v>14</v>
      </c>
      <c r="E80" s="2">
        <v>44648</v>
      </c>
      <c r="F80">
        <v>145.5</v>
      </c>
      <c r="G80">
        <f t="shared" si="2"/>
        <v>363750</v>
      </c>
    </row>
    <row r="81" spans="1:7" x14ac:dyDescent="0.25">
      <c r="A81">
        <v>245</v>
      </c>
      <c r="B81" t="s">
        <v>25</v>
      </c>
      <c r="C81" t="s">
        <v>26</v>
      </c>
      <c r="D81" t="s">
        <v>14</v>
      </c>
      <c r="E81" s="2">
        <v>44672</v>
      </c>
      <c r="F81">
        <v>268.375</v>
      </c>
      <c r="G81">
        <f t="shared" si="2"/>
        <v>670937.5</v>
      </c>
    </row>
    <row r="82" spans="1:7" x14ac:dyDescent="0.25">
      <c r="A82">
        <v>246</v>
      </c>
      <c r="B82" t="s">
        <v>25</v>
      </c>
      <c r="C82" t="s">
        <v>26</v>
      </c>
      <c r="D82" t="s">
        <v>14</v>
      </c>
      <c r="E82" s="2">
        <v>44672</v>
      </c>
      <c r="F82">
        <v>111</v>
      </c>
      <c r="G82">
        <f t="shared" si="2"/>
        <v>277500</v>
      </c>
    </row>
    <row r="83" spans="1:7" x14ac:dyDescent="0.25">
      <c r="A83">
        <v>247</v>
      </c>
      <c r="B83" t="s">
        <v>25</v>
      </c>
      <c r="C83" t="s">
        <v>26</v>
      </c>
      <c r="D83" t="s">
        <v>14</v>
      </c>
      <c r="E83" s="2">
        <v>44672</v>
      </c>
      <c r="F83">
        <v>89.125</v>
      </c>
      <c r="G83">
        <f t="shared" si="2"/>
        <v>222812.5</v>
      </c>
    </row>
    <row r="84" spans="1:7" x14ac:dyDescent="0.25">
      <c r="A84">
        <v>248</v>
      </c>
      <c r="B84" t="s">
        <v>25</v>
      </c>
      <c r="C84" t="s">
        <v>26</v>
      </c>
      <c r="D84" t="s">
        <v>14</v>
      </c>
      <c r="E84" s="2">
        <v>44672</v>
      </c>
      <c r="F84">
        <v>124.75</v>
      </c>
      <c r="G84">
        <f t="shared" si="2"/>
        <v>311875</v>
      </c>
    </row>
    <row r="85" spans="1:7" x14ac:dyDescent="0.25">
      <c r="A85">
        <v>249</v>
      </c>
      <c r="B85" t="s">
        <v>25</v>
      </c>
      <c r="C85" t="s">
        <v>26</v>
      </c>
      <c r="D85" t="s">
        <v>14</v>
      </c>
      <c r="E85" s="2">
        <v>44672</v>
      </c>
      <c r="F85">
        <v>427.625</v>
      </c>
      <c r="G85">
        <f t="shared" si="2"/>
        <v>1069062.5</v>
      </c>
    </row>
    <row r="86" spans="1:7" x14ac:dyDescent="0.25">
      <c r="A86">
        <v>250</v>
      </c>
      <c r="B86" t="s">
        <v>25</v>
      </c>
      <c r="C86" t="s">
        <v>26</v>
      </c>
      <c r="D86" t="s">
        <v>20</v>
      </c>
      <c r="E86" s="2">
        <v>44672</v>
      </c>
      <c r="F86">
        <v>393.5</v>
      </c>
      <c r="G86">
        <f t="shared" si="2"/>
        <v>983750</v>
      </c>
    </row>
    <row r="87" spans="1:7" x14ac:dyDescent="0.25">
      <c r="A87">
        <v>251</v>
      </c>
      <c r="B87" t="s">
        <v>25</v>
      </c>
      <c r="C87" t="s">
        <v>26</v>
      </c>
      <c r="D87" t="s">
        <v>20</v>
      </c>
      <c r="E87" s="2">
        <v>44672</v>
      </c>
      <c r="F87">
        <v>545.25</v>
      </c>
      <c r="G87">
        <f t="shared" si="2"/>
        <v>1363125</v>
      </c>
    </row>
    <row r="88" spans="1:7" x14ac:dyDescent="0.25">
      <c r="A88">
        <v>252</v>
      </c>
      <c r="B88" t="s">
        <v>25</v>
      </c>
      <c r="C88" t="s">
        <v>26</v>
      </c>
      <c r="D88" t="s">
        <v>29</v>
      </c>
      <c r="E88" s="2">
        <v>44732</v>
      </c>
      <c r="F88">
        <v>59.25</v>
      </c>
      <c r="G88">
        <f t="shared" si="2"/>
        <v>148125</v>
      </c>
    </row>
    <row r="89" spans="1:7" x14ac:dyDescent="0.25">
      <c r="A89">
        <v>253</v>
      </c>
      <c r="B89" t="s">
        <v>17</v>
      </c>
      <c r="C89" t="s">
        <v>26</v>
      </c>
      <c r="D89" t="s">
        <v>29</v>
      </c>
      <c r="E89" s="2">
        <v>44732</v>
      </c>
      <c r="F89">
        <v>33.375</v>
      </c>
      <c r="G89">
        <f t="shared" si="2"/>
        <v>83437.5</v>
      </c>
    </row>
    <row r="90" spans="1:7" x14ac:dyDescent="0.25">
      <c r="A90">
        <v>254</v>
      </c>
      <c r="B90" t="s">
        <v>17</v>
      </c>
      <c r="C90" t="s">
        <v>26</v>
      </c>
      <c r="D90" t="s">
        <v>18</v>
      </c>
      <c r="E90" s="2">
        <v>44732</v>
      </c>
      <c r="F90">
        <v>53.25</v>
      </c>
      <c r="G90">
        <f t="shared" si="2"/>
        <v>133125</v>
      </c>
    </row>
    <row r="91" spans="1:7" x14ac:dyDescent="0.25">
      <c r="A91">
        <v>255</v>
      </c>
      <c r="B91" t="s">
        <v>17</v>
      </c>
      <c r="C91" t="s">
        <v>26</v>
      </c>
      <c r="D91" t="s">
        <v>18</v>
      </c>
      <c r="E91" s="2">
        <v>44678</v>
      </c>
      <c r="F91">
        <v>95.875</v>
      </c>
      <c r="G91">
        <f t="shared" si="2"/>
        <v>239687.5</v>
      </c>
    </row>
    <row r="92" spans="1:7" x14ac:dyDescent="0.25">
      <c r="A92">
        <v>256</v>
      </c>
      <c r="B92" t="s">
        <v>17</v>
      </c>
      <c r="C92" t="s">
        <v>26</v>
      </c>
      <c r="D92" t="s">
        <v>18</v>
      </c>
      <c r="E92" s="2">
        <v>44678</v>
      </c>
      <c r="F92">
        <v>110.375</v>
      </c>
      <c r="G92">
        <f t="shared" si="2"/>
        <v>275937.5</v>
      </c>
    </row>
    <row r="93" spans="1:7" x14ac:dyDescent="0.25">
      <c r="A93">
        <v>257</v>
      </c>
      <c r="B93" t="s">
        <v>17</v>
      </c>
      <c r="C93" t="s">
        <v>26</v>
      </c>
      <c r="D93" t="s">
        <v>29</v>
      </c>
      <c r="E93" s="2">
        <v>44678</v>
      </c>
      <c r="F93">
        <v>41.5</v>
      </c>
      <c r="G93">
        <f t="shared" si="2"/>
        <v>103750</v>
      </c>
    </row>
    <row r="94" spans="1:7" x14ac:dyDescent="0.25">
      <c r="A94">
        <v>258</v>
      </c>
      <c r="B94" t="s">
        <v>17</v>
      </c>
      <c r="C94" t="s">
        <v>26</v>
      </c>
      <c r="D94" t="s">
        <v>29</v>
      </c>
      <c r="E94" s="2">
        <v>44678</v>
      </c>
      <c r="F94">
        <v>104.375</v>
      </c>
      <c r="G94">
        <f t="shared" si="2"/>
        <v>260937.5</v>
      </c>
    </row>
    <row r="95" spans="1:7" x14ac:dyDescent="0.25">
      <c r="A95">
        <v>259</v>
      </c>
      <c r="B95" t="s">
        <v>17</v>
      </c>
      <c r="C95" t="s">
        <v>26</v>
      </c>
      <c r="D95" t="s">
        <v>29</v>
      </c>
      <c r="E95" s="2">
        <v>44678</v>
      </c>
      <c r="F95">
        <v>57.25</v>
      </c>
      <c r="G95">
        <f t="shared" si="2"/>
        <v>143125</v>
      </c>
    </row>
    <row r="96" spans="1:7" x14ac:dyDescent="0.25">
      <c r="A96">
        <v>260</v>
      </c>
      <c r="B96" t="s">
        <v>17</v>
      </c>
      <c r="C96" t="s">
        <v>26</v>
      </c>
      <c r="D96" t="s">
        <v>29</v>
      </c>
      <c r="E96" s="2">
        <v>44678</v>
      </c>
      <c r="F96">
        <v>135.625</v>
      </c>
      <c r="G96">
        <f t="shared" si="2"/>
        <v>339062.5</v>
      </c>
    </row>
    <row r="97" spans="1:7" x14ac:dyDescent="0.25">
      <c r="A97">
        <v>261</v>
      </c>
      <c r="B97" t="s">
        <v>17</v>
      </c>
      <c r="C97" t="s">
        <v>26</v>
      </c>
      <c r="D97" t="s">
        <v>29</v>
      </c>
      <c r="E97" s="2">
        <v>44732</v>
      </c>
      <c r="F97">
        <v>32.625</v>
      </c>
      <c r="G97">
        <f t="shared" si="2"/>
        <v>81562.5</v>
      </c>
    </row>
    <row r="98" spans="1:7" x14ac:dyDescent="0.25">
      <c r="A98">
        <v>262</v>
      </c>
      <c r="B98" t="s">
        <v>17</v>
      </c>
      <c r="C98" t="s">
        <v>26</v>
      </c>
      <c r="D98" t="s">
        <v>29</v>
      </c>
      <c r="E98" s="2">
        <v>44732</v>
      </c>
      <c r="F98">
        <v>20.25</v>
      </c>
      <c r="G98">
        <f t="shared" si="2"/>
        <v>50625</v>
      </c>
    </row>
    <row r="99" spans="1:7" x14ac:dyDescent="0.25">
      <c r="A99">
        <v>263</v>
      </c>
      <c r="B99" t="s">
        <v>17</v>
      </c>
      <c r="C99" t="s">
        <v>26</v>
      </c>
      <c r="D99" t="s">
        <v>29</v>
      </c>
      <c r="E99" s="2">
        <v>44732</v>
      </c>
      <c r="F99">
        <v>17.125</v>
      </c>
      <c r="G99">
        <f t="shared" si="2"/>
        <v>42812.5</v>
      </c>
    </row>
    <row r="100" spans="1:7" x14ac:dyDescent="0.25">
      <c r="A100">
        <v>264</v>
      </c>
      <c r="B100" t="s">
        <v>17</v>
      </c>
      <c r="C100" t="s">
        <v>26</v>
      </c>
      <c r="D100" t="s">
        <v>29</v>
      </c>
      <c r="E100" s="2">
        <v>44659</v>
      </c>
      <c r="F100">
        <v>74.125</v>
      </c>
      <c r="G100">
        <f t="shared" si="2"/>
        <v>185312.5</v>
      </c>
    </row>
    <row r="101" spans="1:7" x14ac:dyDescent="0.25">
      <c r="A101">
        <v>265</v>
      </c>
      <c r="B101" t="s">
        <v>17</v>
      </c>
      <c r="C101" t="s">
        <v>26</v>
      </c>
      <c r="D101" t="s">
        <v>14</v>
      </c>
      <c r="E101" s="2">
        <v>44672</v>
      </c>
      <c r="F101">
        <v>26.875</v>
      </c>
      <c r="G101">
        <f t="shared" si="2"/>
        <v>67187.5</v>
      </c>
    </row>
    <row r="102" spans="1:7" x14ac:dyDescent="0.25">
      <c r="A102">
        <v>266</v>
      </c>
      <c r="B102" t="s">
        <v>17</v>
      </c>
      <c r="C102" t="s">
        <v>26</v>
      </c>
      <c r="D102" t="s">
        <v>14</v>
      </c>
      <c r="E102" s="2">
        <v>44672</v>
      </c>
      <c r="F102">
        <v>54.75</v>
      </c>
      <c r="G102">
        <f t="shared" si="2"/>
        <v>136875</v>
      </c>
    </row>
    <row r="103" spans="1:7" x14ac:dyDescent="0.25">
      <c r="A103">
        <v>267</v>
      </c>
      <c r="B103" t="s">
        <v>17</v>
      </c>
      <c r="C103" t="s">
        <v>26</v>
      </c>
      <c r="D103" t="s">
        <v>14</v>
      </c>
      <c r="E103" s="2">
        <v>44627</v>
      </c>
      <c r="F103">
        <v>127.25</v>
      </c>
      <c r="G103">
        <f t="shared" ref="G103:G128" si="3">F103*2500</f>
        <v>318125</v>
      </c>
    </row>
    <row r="104" spans="1:7" x14ac:dyDescent="0.25">
      <c r="A104">
        <v>268</v>
      </c>
      <c r="B104" t="s">
        <v>17</v>
      </c>
      <c r="C104" t="s">
        <v>26</v>
      </c>
      <c r="D104" t="s">
        <v>14</v>
      </c>
      <c r="E104" s="2">
        <v>44672</v>
      </c>
      <c r="F104">
        <v>78.375</v>
      </c>
      <c r="G104">
        <f t="shared" si="3"/>
        <v>195937.5</v>
      </c>
    </row>
    <row r="105" spans="1:7" x14ac:dyDescent="0.25">
      <c r="A105">
        <v>269</v>
      </c>
      <c r="B105" t="s">
        <v>17</v>
      </c>
      <c r="C105" t="s">
        <v>26</v>
      </c>
      <c r="D105" t="s">
        <v>19</v>
      </c>
      <c r="E105" s="2">
        <v>44659</v>
      </c>
      <c r="F105">
        <v>133.875</v>
      </c>
      <c r="G105">
        <f t="shared" si="3"/>
        <v>334687.5</v>
      </c>
    </row>
    <row r="106" spans="1:7" x14ac:dyDescent="0.25">
      <c r="A106">
        <v>270</v>
      </c>
      <c r="B106" t="s">
        <v>17</v>
      </c>
      <c r="C106" t="s">
        <v>26</v>
      </c>
      <c r="D106" t="s">
        <v>19</v>
      </c>
      <c r="E106" s="2">
        <v>44659</v>
      </c>
      <c r="F106">
        <v>82.625</v>
      </c>
      <c r="G106">
        <f t="shared" si="3"/>
        <v>206562.5</v>
      </c>
    </row>
    <row r="107" spans="1:7" x14ac:dyDescent="0.25">
      <c r="A107">
        <v>271</v>
      </c>
      <c r="B107" t="s">
        <v>17</v>
      </c>
      <c r="C107" t="s">
        <v>26</v>
      </c>
      <c r="D107" t="s">
        <v>19</v>
      </c>
      <c r="E107" s="2">
        <v>44659</v>
      </c>
      <c r="F107">
        <v>86.75</v>
      </c>
      <c r="G107">
        <f t="shared" si="3"/>
        <v>216875</v>
      </c>
    </row>
    <row r="108" spans="1:7" x14ac:dyDescent="0.25">
      <c r="A108">
        <v>272</v>
      </c>
      <c r="B108" t="s">
        <v>17</v>
      </c>
      <c r="C108" t="s">
        <v>26</v>
      </c>
      <c r="D108" t="s">
        <v>19</v>
      </c>
      <c r="E108" s="2">
        <v>44659</v>
      </c>
      <c r="F108">
        <v>127.375</v>
      </c>
      <c r="G108">
        <f t="shared" si="3"/>
        <v>318437.5</v>
      </c>
    </row>
    <row r="109" spans="1:7" x14ac:dyDescent="0.25">
      <c r="A109">
        <v>273</v>
      </c>
      <c r="B109" t="s">
        <v>17</v>
      </c>
      <c r="C109" t="s">
        <v>26</v>
      </c>
      <c r="D109" t="s">
        <v>14</v>
      </c>
      <c r="E109" s="2">
        <v>44672</v>
      </c>
      <c r="F109">
        <v>91.5</v>
      </c>
      <c r="G109">
        <f t="shared" si="3"/>
        <v>228750</v>
      </c>
    </row>
    <row r="110" spans="1:7" x14ac:dyDescent="0.25">
      <c r="A110">
        <v>274</v>
      </c>
      <c r="B110" t="s">
        <v>17</v>
      </c>
      <c r="C110" t="s">
        <v>26</v>
      </c>
      <c r="D110" t="s">
        <v>14</v>
      </c>
      <c r="E110" s="2">
        <v>44648</v>
      </c>
      <c r="F110">
        <v>185.125</v>
      </c>
      <c r="G110">
        <f t="shared" si="3"/>
        <v>462812.5</v>
      </c>
    </row>
    <row r="111" spans="1:7" x14ac:dyDescent="0.25">
      <c r="A111">
        <v>275</v>
      </c>
      <c r="B111" t="s">
        <v>17</v>
      </c>
      <c r="C111" t="s">
        <v>26</v>
      </c>
      <c r="D111" t="s">
        <v>14</v>
      </c>
      <c r="E111" s="2">
        <v>44648</v>
      </c>
      <c r="F111">
        <v>58.125</v>
      </c>
      <c r="G111">
        <f t="shared" si="3"/>
        <v>145312.5</v>
      </c>
    </row>
    <row r="112" spans="1:7" x14ac:dyDescent="0.25">
      <c r="A112">
        <v>276</v>
      </c>
      <c r="B112" t="s">
        <v>27</v>
      </c>
      <c r="C112" t="s">
        <v>28</v>
      </c>
      <c r="D112" t="s">
        <v>18</v>
      </c>
      <c r="E112" s="2">
        <v>44678</v>
      </c>
      <c r="F112">
        <v>94.875</v>
      </c>
      <c r="G112">
        <f t="shared" si="3"/>
        <v>237187.5</v>
      </c>
    </row>
    <row r="113" spans="1:7" x14ac:dyDescent="0.25">
      <c r="A113">
        <v>277</v>
      </c>
      <c r="B113" t="s">
        <v>27</v>
      </c>
      <c r="C113" t="s">
        <v>28</v>
      </c>
      <c r="D113" t="s">
        <v>18</v>
      </c>
      <c r="E113" s="2">
        <v>44678</v>
      </c>
      <c r="F113">
        <v>19.5</v>
      </c>
      <c r="G113">
        <f t="shared" si="3"/>
        <v>48750</v>
      </c>
    </row>
    <row r="114" spans="1:7" x14ac:dyDescent="0.25">
      <c r="A114">
        <v>278</v>
      </c>
      <c r="B114" t="s">
        <v>27</v>
      </c>
      <c r="C114" t="s">
        <v>28</v>
      </c>
      <c r="D114" t="s">
        <v>18</v>
      </c>
      <c r="E114" s="2">
        <v>44678</v>
      </c>
      <c r="F114">
        <v>188.125</v>
      </c>
      <c r="G114">
        <f t="shared" si="3"/>
        <v>470312.5</v>
      </c>
    </row>
    <row r="115" spans="1:7" x14ac:dyDescent="0.25">
      <c r="A115">
        <v>279</v>
      </c>
      <c r="B115" t="s">
        <v>27</v>
      </c>
      <c r="C115" t="s">
        <v>28</v>
      </c>
      <c r="D115" t="s">
        <v>18</v>
      </c>
      <c r="E115" s="2">
        <v>44678</v>
      </c>
      <c r="F115">
        <v>93.125</v>
      </c>
      <c r="G115">
        <f t="shared" si="3"/>
        <v>232812.5</v>
      </c>
    </row>
    <row r="116" spans="1:7" x14ac:dyDescent="0.25">
      <c r="A116">
        <v>280</v>
      </c>
      <c r="B116" t="s">
        <v>27</v>
      </c>
      <c r="C116" t="s">
        <v>28</v>
      </c>
      <c r="D116" t="s">
        <v>18</v>
      </c>
      <c r="E116" s="2">
        <v>44678</v>
      </c>
      <c r="F116">
        <v>145.375</v>
      </c>
      <c r="G116">
        <f t="shared" si="3"/>
        <v>363437.5</v>
      </c>
    </row>
    <row r="117" spans="1:7" x14ac:dyDescent="0.25">
      <c r="A117">
        <v>281</v>
      </c>
      <c r="B117" t="s">
        <v>17</v>
      </c>
      <c r="C117" t="s">
        <v>28</v>
      </c>
      <c r="D117" t="s">
        <v>18</v>
      </c>
      <c r="E117" s="2">
        <v>44678</v>
      </c>
      <c r="F117">
        <v>46.5</v>
      </c>
      <c r="G117">
        <f t="shared" si="3"/>
        <v>116250</v>
      </c>
    </row>
    <row r="118" spans="1:7" x14ac:dyDescent="0.25">
      <c r="A118">
        <v>282</v>
      </c>
      <c r="B118" t="s">
        <v>17</v>
      </c>
      <c r="C118" t="s">
        <v>28</v>
      </c>
      <c r="D118" t="s">
        <v>18</v>
      </c>
      <c r="E118" s="2">
        <v>44678</v>
      </c>
      <c r="F118">
        <v>94.875</v>
      </c>
      <c r="G118">
        <f t="shared" si="3"/>
        <v>237187.5</v>
      </c>
    </row>
    <row r="119" spans="1:7" x14ac:dyDescent="0.25">
      <c r="A119">
        <v>283</v>
      </c>
      <c r="B119" t="s">
        <v>17</v>
      </c>
      <c r="C119" t="s">
        <v>28</v>
      </c>
      <c r="D119" t="s">
        <v>18</v>
      </c>
      <c r="E119" s="2">
        <v>44678</v>
      </c>
      <c r="F119">
        <v>104.75</v>
      </c>
      <c r="G119">
        <f t="shared" si="3"/>
        <v>261875</v>
      </c>
    </row>
    <row r="120" spans="1:7" x14ac:dyDescent="0.25">
      <c r="A120">
        <v>284</v>
      </c>
      <c r="B120" t="s">
        <v>17</v>
      </c>
      <c r="C120" t="s">
        <v>28</v>
      </c>
      <c r="D120" t="s">
        <v>18</v>
      </c>
      <c r="E120" s="2">
        <v>44678</v>
      </c>
      <c r="F120">
        <v>83.75</v>
      </c>
      <c r="G120">
        <f t="shared" si="3"/>
        <v>209375</v>
      </c>
    </row>
    <row r="121" spans="1:7" x14ac:dyDescent="0.25">
      <c r="A121">
        <v>285</v>
      </c>
      <c r="B121" t="s">
        <v>17</v>
      </c>
      <c r="C121" t="s">
        <v>28</v>
      </c>
      <c r="D121" t="s">
        <v>29</v>
      </c>
      <c r="E121" s="2">
        <v>44678</v>
      </c>
      <c r="F121">
        <v>46.375</v>
      </c>
      <c r="G121">
        <f t="shared" si="3"/>
        <v>115937.5</v>
      </c>
    </row>
    <row r="122" spans="1:7" x14ac:dyDescent="0.25">
      <c r="A122">
        <v>286</v>
      </c>
      <c r="B122" t="s">
        <v>17</v>
      </c>
      <c r="C122" t="s">
        <v>28</v>
      </c>
      <c r="D122" t="s">
        <v>29</v>
      </c>
      <c r="E122" s="2">
        <v>44678</v>
      </c>
      <c r="F122">
        <v>136.375</v>
      </c>
      <c r="G122">
        <f t="shared" si="3"/>
        <v>340937.5</v>
      </c>
    </row>
    <row r="123" spans="1:7" x14ac:dyDescent="0.25">
      <c r="A123">
        <v>287</v>
      </c>
      <c r="B123" t="s">
        <v>17</v>
      </c>
      <c r="C123" t="s">
        <v>28</v>
      </c>
      <c r="D123" t="s">
        <v>29</v>
      </c>
      <c r="E123" s="2">
        <v>44678</v>
      </c>
      <c r="F123">
        <v>109.375</v>
      </c>
      <c r="G123">
        <f t="shared" si="3"/>
        <v>273437.5</v>
      </c>
    </row>
    <row r="124" spans="1:7" x14ac:dyDescent="0.25">
      <c r="A124">
        <v>288</v>
      </c>
      <c r="B124" t="s">
        <v>17</v>
      </c>
      <c r="C124" t="s">
        <v>28</v>
      </c>
      <c r="D124" t="s">
        <v>29</v>
      </c>
      <c r="E124" s="2">
        <v>44678</v>
      </c>
      <c r="F124">
        <v>48.875</v>
      </c>
      <c r="G124">
        <f t="shared" si="3"/>
        <v>122187.5</v>
      </c>
    </row>
    <row r="125" spans="1:7" x14ac:dyDescent="0.25">
      <c r="A125">
        <v>289</v>
      </c>
      <c r="B125" t="s">
        <v>17</v>
      </c>
      <c r="C125" t="s">
        <v>28</v>
      </c>
      <c r="D125" t="s">
        <v>29</v>
      </c>
      <c r="E125" s="2">
        <v>44678</v>
      </c>
      <c r="F125">
        <f>276/8</f>
        <v>34.5</v>
      </c>
      <c r="G125">
        <f t="shared" si="3"/>
        <v>86250</v>
      </c>
    </row>
    <row r="126" spans="1:7" x14ac:dyDescent="0.25">
      <c r="A126">
        <v>290</v>
      </c>
      <c r="B126" t="s">
        <v>17</v>
      </c>
      <c r="C126" t="s">
        <v>28</v>
      </c>
      <c r="D126" t="s">
        <v>29</v>
      </c>
      <c r="E126" s="2">
        <v>44678</v>
      </c>
      <c r="F126">
        <f>584/8</f>
        <v>73</v>
      </c>
      <c r="G126">
        <f t="shared" si="3"/>
        <v>182500</v>
      </c>
    </row>
    <row r="127" spans="1:7" x14ac:dyDescent="0.25">
      <c r="A127">
        <v>291</v>
      </c>
      <c r="B127" t="s">
        <v>17</v>
      </c>
      <c r="C127" t="s">
        <v>28</v>
      </c>
      <c r="D127" t="s">
        <v>29</v>
      </c>
      <c r="E127" s="2">
        <v>44659</v>
      </c>
      <c r="F127">
        <f>982/8</f>
        <v>122.75</v>
      </c>
      <c r="G127">
        <f t="shared" si="3"/>
        <v>306875</v>
      </c>
    </row>
    <row r="128" spans="1:7" x14ac:dyDescent="0.25">
      <c r="A128">
        <v>292</v>
      </c>
      <c r="B128" t="s">
        <v>17</v>
      </c>
      <c r="C128" t="s">
        <v>28</v>
      </c>
      <c r="D128" t="s">
        <v>19</v>
      </c>
      <c r="E128" s="2">
        <v>44659</v>
      </c>
      <c r="F128">
        <f>827/8</f>
        <v>103.375</v>
      </c>
      <c r="G128">
        <f t="shared" si="3"/>
        <v>258437.5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Ahmed Khan</dc:creator>
  <cp:lastModifiedBy>Christopher Inman Brandon</cp:lastModifiedBy>
  <dcterms:created xsi:type="dcterms:W3CDTF">2022-04-11T22:01:11Z</dcterms:created>
  <dcterms:modified xsi:type="dcterms:W3CDTF">2023-02-22T19:34:13Z</dcterms:modified>
</cp:coreProperties>
</file>